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5549247B-7D26-4463-8C30-ED3E77AC92CD}" xr6:coauthVersionLast="47" xr6:coauthVersionMax="47" xr10:uidLastSave="{00000000-0000-0000-0000-000000000000}"/>
  <bookViews>
    <workbookView xWindow="-120" yWindow="-120" windowWidth="29040" windowHeight="15840" tabRatio="812" firstSheet="1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pm.RES" hidden="1" xlm="1">#NAME?</definedName>
    <definedName name="_xlnm._FilterDatabase" localSheetId="0" hidden="1">Товары!$A$1:$B$12953</definedName>
    <definedName name="_xlnm._FilterDatabase" localSheetId="1" hidden="1">Форма!$G$1:$AV$59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41" i="39" l="1"/>
  <c r="AO137" i="39"/>
  <c r="AO132" i="39"/>
  <c r="AO100" i="39"/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L3" i="39" l="1"/>
  <c r="L11" i="39"/>
  <c r="L19" i="39"/>
  <c r="L27" i="39"/>
  <c r="L35" i="39"/>
  <c r="L43" i="39"/>
  <c r="L51" i="39"/>
  <c r="L59" i="39"/>
  <c r="L67" i="39"/>
  <c r="L75" i="39"/>
  <c r="L83" i="39"/>
  <c r="L91" i="39"/>
  <c r="L99" i="39"/>
  <c r="L107" i="39"/>
  <c r="L115" i="39"/>
  <c r="L123" i="39"/>
  <c r="L131" i="39"/>
  <c r="L139" i="39"/>
  <c r="L147" i="39"/>
  <c r="L155" i="39"/>
  <c r="L163" i="39"/>
  <c r="L171" i="39"/>
  <c r="L179" i="39"/>
  <c r="L187" i="39"/>
  <c r="L195" i="39"/>
  <c r="L203" i="39"/>
  <c r="L211" i="39"/>
  <c r="L219" i="39"/>
  <c r="L227" i="39"/>
  <c r="K8" i="39"/>
  <c r="K16" i="39"/>
  <c r="K24" i="39"/>
  <c r="K32" i="39"/>
  <c r="K40" i="39"/>
  <c r="K48" i="39"/>
  <c r="K56" i="39"/>
  <c r="K64" i="39"/>
  <c r="K72" i="39"/>
  <c r="K80" i="39"/>
  <c r="K88" i="39"/>
  <c r="K96" i="39"/>
  <c r="K104" i="39"/>
  <c r="K112" i="39"/>
  <c r="K120" i="39"/>
  <c r="K128" i="39"/>
  <c r="K136" i="39"/>
  <c r="K144" i="39"/>
  <c r="K152" i="39"/>
  <c r="K160" i="39"/>
  <c r="K168" i="39"/>
  <c r="K176" i="39"/>
  <c r="K184" i="39"/>
  <c r="K192" i="39"/>
  <c r="K200" i="39"/>
  <c r="K208" i="39"/>
  <c r="K216" i="39"/>
  <c r="K224" i="39"/>
  <c r="L31" i="39"/>
  <c r="L47" i="39"/>
  <c r="L55" i="39"/>
  <c r="L79" i="39"/>
  <c r="L111" i="39"/>
  <c r="L135" i="39"/>
  <c r="L151" i="39"/>
  <c r="L199" i="39"/>
  <c r="K12" i="39"/>
  <c r="K52" i="39"/>
  <c r="K84" i="39"/>
  <c r="K116" i="39"/>
  <c r="K140" i="39"/>
  <c r="K188" i="39"/>
  <c r="L4" i="39"/>
  <c r="L12" i="39"/>
  <c r="L20" i="39"/>
  <c r="L28" i="39"/>
  <c r="L36" i="39"/>
  <c r="L44" i="39"/>
  <c r="L52" i="39"/>
  <c r="L60" i="39"/>
  <c r="L68" i="39"/>
  <c r="L76" i="39"/>
  <c r="L84" i="39"/>
  <c r="L92" i="39"/>
  <c r="L100" i="39"/>
  <c r="L108" i="39"/>
  <c r="L116" i="39"/>
  <c r="L124" i="39"/>
  <c r="L132" i="39"/>
  <c r="L140" i="39"/>
  <c r="L148" i="39"/>
  <c r="L156" i="39"/>
  <c r="L164" i="39"/>
  <c r="L172" i="39"/>
  <c r="L180" i="39"/>
  <c r="L188" i="39"/>
  <c r="L196" i="39"/>
  <c r="L204" i="39"/>
  <c r="L212" i="39"/>
  <c r="L220" i="39"/>
  <c r="L228" i="39"/>
  <c r="K9" i="39"/>
  <c r="K17" i="39"/>
  <c r="K25" i="39"/>
  <c r="K33" i="39"/>
  <c r="K41" i="39"/>
  <c r="K49" i="39"/>
  <c r="K57" i="39"/>
  <c r="K65" i="39"/>
  <c r="K73" i="39"/>
  <c r="K81" i="39"/>
  <c r="K89" i="39"/>
  <c r="K97" i="39"/>
  <c r="K105" i="39"/>
  <c r="K113" i="39"/>
  <c r="K121" i="39"/>
  <c r="K129" i="39"/>
  <c r="K137" i="39"/>
  <c r="K145" i="39"/>
  <c r="K153" i="39"/>
  <c r="K161" i="39"/>
  <c r="K169" i="39"/>
  <c r="K177" i="39"/>
  <c r="K185" i="39"/>
  <c r="K193" i="39"/>
  <c r="K201" i="39"/>
  <c r="K209" i="39"/>
  <c r="K217" i="39"/>
  <c r="K225" i="39"/>
  <c r="L23" i="39"/>
  <c r="L87" i="39"/>
  <c r="L143" i="39"/>
  <c r="L175" i="39"/>
  <c r="L215" i="39"/>
  <c r="K20" i="39"/>
  <c r="K60" i="39"/>
  <c r="K92" i="39"/>
  <c r="K124" i="39"/>
  <c r="K156" i="39"/>
  <c r="K196" i="39"/>
  <c r="L5" i="39"/>
  <c r="L13" i="39"/>
  <c r="L21" i="39"/>
  <c r="L29" i="39"/>
  <c r="L37" i="39"/>
  <c r="L45" i="39"/>
  <c r="L53" i="39"/>
  <c r="L61" i="39"/>
  <c r="L69" i="39"/>
  <c r="L77" i="39"/>
  <c r="L85" i="39"/>
  <c r="L93" i="39"/>
  <c r="L101" i="39"/>
  <c r="L109" i="39"/>
  <c r="L117" i="39"/>
  <c r="L125" i="39"/>
  <c r="L133" i="39"/>
  <c r="L141" i="39"/>
  <c r="L149" i="39"/>
  <c r="L157" i="39"/>
  <c r="L165" i="39"/>
  <c r="L173" i="39"/>
  <c r="L181" i="39"/>
  <c r="L189" i="39"/>
  <c r="L197" i="39"/>
  <c r="L205" i="39"/>
  <c r="L213" i="39"/>
  <c r="L221" i="39"/>
  <c r="L229" i="39"/>
  <c r="K10" i="39"/>
  <c r="K18" i="39"/>
  <c r="K26" i="39"/>
  <c r="K34" i="39"/>
  <c r="K42" i="39"/>
  <c r="K50" i="39"/>
  <c r="K58" i="39"/>
  <c r="K66" i="39"/>
  <c r="K74" i="39"/>
  <c r="K82" i="39"/>
  <c r="K90" i="39"/>
  <c r="K98" i="39"/>
  <c r="K106" i="39"/>
  <c r="K114" i="39"/>
  <c r="K122" i="39"/>
  <c r="K130" i="39"/>
  <c r="K138" i="39"/>
  <c r="K146" i="39"/>
  <c r="K154" i="39"/>
  <c r="K162" i="39"/>
  <c r="K170" i="39"/>
  <c r="K178" i="39"/>
  <c r="K186" i="39"/>
  <c r="K194" i="39"/>
  <c r="K202" i="39"/>
  <c r="K210" i="39"/>
  <c r="K218" i="39"/>
  <c r="K226" i="39"/>
  <c r="L15" i="39"/>
  <c r="L39" i="39"/>
  <c r="L71" i="39"/>
  <c r="L95" i="39"/>
  <c r="L119" i="39"/>
  <c r="L159" i="39"/>
  <c r="L191" i="39"/>
  <c r="L223" i="39"/>
  <c r="K28" i="39"/>
  <c r="K44" i="39"/>
  <c r="K68" i="39"/>
  <c r="K100" i="39"/>
  <c r="K132" i="39"/>
  <c r="K164" i="39"/>
  <c r="L6" i="39"/>
  <c r="L14" i="39"/>
  <c r="L22" i="39"/>
  <c r="L30" i="39"/>
  <c r="L38" i="39"/>
  <c r="L46" i="39"/>
  <c r="L54" i="39"/>
  <c r="L62" i="39"/>
  <c r="L70" i="39"/>
  <c r="L78" i="39"/>
  <c r="L86" i="39"/>
  <c r="L94" i="39"/>
  <c r="L102" i="39"/>
  <c r="L110" i="39"/>
  <c r="L118" i="39"/>
  <c r="L126" i="39"/>
  <c r="L134" i="39"/>
  <c r="L142" i="39"/>
  <c r="L150" i="39"/>
  <c r="L158" i="39"/>
  <c r="L166" i="39"/>
  <c r="L174" i="39"/>
  <c r="L182" i="39"/>
  <c r="L190" i="39"/>
  <c r="L198" i="39"/>
  <c r="L206" i="39"/>
  <c r="L214" i="39"/>
  <c r="L222" i="39"/>
  <c r="K3" i="39"/>
  <c r="K11" i="39"/>
  <c r="K19" i="39"/>
  <c r="K27" i="39"/>
  <c r="K35" i="39"/>
  <c r="K43" i="39"/>
  <c r="K51" i="39"/>
  <c r="K59" i="39"/>
  <c r="K67" i="39"/>
  <c r="K75" i="39"/>
  <c r="K83" i="39"/>
  <c r="K91" i="39"/>
  <c r="K99" i="39"/>
  <c r="K107" i="39"/>
  <c r="K115" i="39"/>
  <c r="K123" i="39"/>
  <c r="K131" i="39"/>
  <c r="K139" i="39"/>
  <c r="K147" i="39"/>
  <c r="K155" i="39"/>
  <c r="K163" i="39"/>
  <c r="K171" i="39"/>
  <c r="K179" i="39"/>
  <c r="K187" i="39"/>
  <c r="K195" i="39"/>
  <c r="K203" i="39"/>
  <c r="K211" i="39"/>
  <c r="K219" i="39"/>
  <c r="K227" i="39"/>
  <c r="L7" i="39"/>
  <c r="L63" i="39"/>
  <c r="L103" i="39"/>
  <c r="L127" i="39"/>
  <c r="L167" i="39"/>
  <c r="L207" i="39"/>
  <c r="K4" i="39"/>
  <c r="K36" i="39"/>
  <c r="K76" i="39"/>
  <c r="K108" i="39"/>
  <c r="K148" i="39"/>
  <c r="K172" i="39"/>
  <c r="L183" i="39"/>
  <c r="L9" i="39"/>
  <c r="L17" i="39"/>
  <c r="L25" i="39"/>
  <c r="L33" i="39"/>
  <c r="L41" i="39"/>
  <c r="L49" i="39"/>
  <c r="L57" i="39"/>
  <c r="L65" i="39"/>
  <c r="L73" i="39"/>
  <c r="L81" i="39"/>
  <c r="L89" i="39"/>
  <c r="L97" i="39"/>
  <c r="L105" i="39"/>
  <c r="L113" i="39"/>
  <c r="L121" i="39"/>
  <c r="L129" i="39"/>
  <c r="L137" i="39"/>
  <c r="L145" i="39"/>
  <c r="L153" i="39"/>
  <c r="L161" i="39"/>
  <c r="L169" i="39"/>
  <c r="L177" i="39"/>
  <c r="L185" i="39"/>
  <c r="L193" i="39"/>
  <c r="L201" i="39"/>
  <c r="L209" i="39"/>
  <c r="L217" i="39"/>
  <c r="L225" i="39"/>
  <c r="K6" i="39"/>
  <c r="K14" i="39"/>
  <c r="K22" i="39"/>
  <c r="K30" i="39"/>
  <c r="K38" i="39"/>
  <c r="K46" i="39"/>
  <c r="K54" i="39"/>
  <c r="K62" i="39"/>
  <c r="K70" i="39"/>
  <c r="K78" i="39"/>
  <c r="K86" i="39"/>
  <c r="K94" i="39"/>
  <c r="K102" i="39"/>
  <c r="K110" i="39"/>
  <c r="K118" i="39"/>
  <c r="K126" i="39"/>
  <c r="K134" i="39"/>
  <c r="K142" i="39"/>
  <c r="K150" i="39"/>
  <c r="K158" i="39"/>
  <c r="K166" i="39"/>
  <c r="K174" i="39"/>
  <c r="K182" i="39"/>
  <c r="K190" i="39"/>
  <c r="K198" i="39"/>
  <c r="K206" i="39"/>
  <c r="K214" i="39"/>
  <c r="K222" i="39"/>
  <c r="L2" i="39"/>
  <c r="L10" i="39"/>
  <c r="L18" i="39"/>
  <c r="L26" i="39"/>
  <c r="L34" i="39"/>
  <c r="L42" i="39"/>
  <c r="L50" i="39"/>
  <c r="L58" i="39"/>
  <c r="L66" i="39"/>
  <c r="L74" i="39"/>
  <c r="L82" i="39"/>
  <c r="L90" i="39"/>
  <c r="L98" i="39"/>
  <c r="L106" i="39"/>
  <c r="L114" i="39"/>
  <c r="L122" i="39"/>
  <c r="L130" i="39"/>
  <c r="L138" i="39"/>
  <c r="L146" i="39"/>
  <c r="L154" i="39"/>
  <c r="L162" i="39"/>
  <c r="L170" i="39"/>
  <c r="L178" i="39"/>
  <c r="L186" i="39"/>
  <c r="L194" i="39"/>
  <c r="L202" i="39"/>
  <c r="L210" i="39"/>
  <c r="L218" i="39"/>
  <c r="L226" i="39"/>
  <c r="L8" i="39"/>
  <c r="L72" i="39"/>
  <c r="L136" i="39"/>
  <c r="L200" i="39"/>
  <c r="K21" i="39"/>
  <c r="K53" i="39"/>
  <c r="K85" i="39"/>
  <c r="K117" i="39"/>
  <c r="K149" i="39"/>
  <c r="K180" i="39"/>
  <c r="K205" i="39"/>
  <c r="K228" i="39"/>
  <c r="K23" i="39"/>
  <c r="K87" i="39"/>
  <c r="K151" i="39"/>
  <c r="K181" i="39"/>
  <c r="K229" i="39"/>
  <c r="L24" i="39"/>
  <c r="L152" i="39"/>
  <c r="L216" i="39"/>
  <c r="K61" i="39"/>
  <c r="K93" i="39"/>
  <c r="K125" i="39"/>
  <c r="K183" i="39"/>
  <c r="K212" i="39"/>
  <c r="L64" i="39"/>
  <c r="K143" i="39"/>
  <c r="L16" i="39"/>
  <c r="L80" i="39"/>
  <c r="L144" i="39"/>
  <c r="L208" i="39"/>
  <c r="K55" i="39"/>
  <c r="K119" i="39"/>
  <c r="K207" i="39"/>
  <c r="L88" i="39"/>
  <c r="K157" i="39"/>
  <c r="K2" i="39"/>
  <c r="L128" i="39"/>
  <c r="K223" i="39"/>
  <c r="K29" i="39"/>
  <c r="K79" i="39"/>
  <c r="L32" i="39"/>
  <c r="L96" i="39"/>
  <c r="L160" i="39"/>
  <c r="L224" i="39"/>
  <c r="K31" i="39"/>
  <c r="K63" i="39"/>
  <c r="K95" i="39"/>
  <c r="K127" i="39"/>
  <c r="K159" i="39"/>
  <c r="K189" i="39"/>
  <c r="K213" i="39"/>
  <c r="L120" i="39"/>
  <c r="K173" i="39"/>
  <c r="K47" i="39"/>
  <c r="L40" i="39"/>
  <c r="L104" i="39"/>
  <c r="L168" i="39"/>
  <c r="K5" i="39"/>
  <c r="K37" i="39"/>
  <c r="K69" i="39"/>
  <c r="K101" i="39"/>
  <c r="K133" i="39"/>
  <c r="K165" i="39"/>
  <c r="K191" i="39"/>
  <c r="K215" i="39"/>
  <c r="K135" i="39"/>
  <c r="K220" i="39"/>
  <c r="K13" i="39"/>
  <c r="K109" i="39"/>
  <c r="K221" i="39"/>
  <c r="K15" i="39"/>
  <c r="K204" i="39"/>
  <c r="L48" i="39"/>
  <c r="L112" i="39"/>
  <c r="L176" i="39"/>
  <c r="K7" i="39"/>
  <c r="K39" i="39"/>
  <c r="K71" i="39"/>
  <c r="K103" i="39"/>
  <c r="K167" i="39"/>
  <c r="K197" i="39"/>
  <c r="L184" i="39"/>
  <c r="K45" i="39"/>
  <c r="K77" i="39"/>
  <c r="K141" i="39"/>
  <c r="L192" i="39"/>
  <c r="K175" i="39"/>
  <c r="L56" i="39"/>
  <c r="K199" i="39"/>
  <c r="K111" i="39"/>
  <c r="B3" i="39"/>
  <c r="B11" i="39"/>
  <c r="B19" i="39"/>
  <c r="B27" i="39"/>
  <c r="B35" i="39"/>
  <c r="B43" i="39"/>
  <c r="B51" i="39"/>
  <c r="B59" i="39"/>
  <c r="B67" i="39"/>
  <c r="B75" i="39"/>
  <c r="B83" i="39"/>
  <c r="B91" i="39"/>
  <c r="B99" i="39"/>
  <c r="B107" i="39"/>
  <c r="B115" i="39"/>
  <c r="B123" i="39"/>
  <c r="B131" i="39"/>
  <c r="B139" i="39"/>
  <c r="B147" i="39"/>
  <c r="B155" i="39"/>
  <c r="B163" i="39"/>
  <c r="B171" i="39"/>
  <c r="B179" i="39"/>
  <c r="B187" i="39"/>
  <c r="B195" i="39"/>
  <c r="B203" i="39"/>
  <c r="B211" i="39"/>
  <c r="B219" i="39"/>
  <c r="B227" i="39"/>
  <c r="B12" i="39"/>
  <c r="B20" i="39"/>
  <c r="B28" i="39"/>
  <c r="B36" i="39"/>
  <c r="B44" i="39"/>
  <c r="B52" i="39"/>
  <c r="B60" i="39"/>
  <c r="B68" i="39"/>
  <c r="B76" i="39"/>
  <c r="B84" i="39"/>
  <c r="B92" i="39"/>
  <c r="B100" i="39"/>
  <c r="B108" i="39"/>
  <c r="B116" i="39"/>
  <c r="B124" i="39"/>
  <c r="B132" i="39"/>
  <c r="B140" i="39"/>
  <c r="B148" i="39"/>
  <c r="B164" i="39"/>
  <c r="B172" i="39"/>
  <c r="B180" i="39"/>
  <c r="B188" i="39"/>
  <c r="B204" i="39"/>
  <c r="B228" i="39"/>
  <c r="B2" i="39"/>
  <c r="B4" i="39"/>
  <c r="B156" i="39"/>
  <c r="B196" i="39"/>
  <c r="B212" i="39"/>
  <c r="B5" i="39"/>
  <c r="B13" i="39"/>
  <c r="B21" i="39"/>
  <c r="B29" i="39"/>
  <c r="B37" i="39"/>
  <c r="B45" i="39"/>
  <c r="B53" i="39"/>
  <c r="B61" i="39"/>
  <c r="B69" i="39"/>
  <c r="B77" i="39"/>
  <c r="B85" i="39"/>
  <c r="B93" i="39"/>
  <c r="B101" i="39"/>
  <c r="B109" i="39"/>
  <c r="B117" i="39"/>
  <c r="B125" i="39"/>
  <c r="B133" i="39"/>
  <c r="B141" i="39"/>
  <c r="B149" i="39"/>
  <c r="B157" i="39"/>
  <c r="B165" i="39"/>
  <c r="B173" i="39"/>
  <c r="B181" i="39"/>
  <c r="B189" i="39"/>
  <c r="B197" i="39"/>
  <c r="B205" i="39"/>
  <c r="B213" i="39"/>
  <c r="B221" i="39"/>
  <c r="B229" i="39"/>
  <c r="B14" i="39"/>
  <c r="B22" i="39"/>
  <c r="B30" i="39"/>
  <c r="B38" i="39"/>
  <c r="B46" i="39"/>
  <c r="B54" i="39"/>
  <c r="B62" i="39"/>
  <c r="B70" i="39"/>
  <c r="B78" i="39"/>
  <c r="B86" i="39"/>
  <c r="B94" i="39"/>
  <c r="B102" i="39"/>
  <c r="B110" i="39"/>
  <c r="B118" i="39"/>
  <c r="B126" i="39"/>
  <c r="B134" i="39"/>
  <c r="B142" i="39"/>
  <c r="B150" i="39"/>
  <c r="B158" i="39"/>
  <c r="B166" i="39"/>
  <c r="B174" i="39"/>
  <c r="B182" i="39"/>
  <c r="B190" i="39"/>
  <c r="B198" i="39"/>
  <c r="B206" i="39"/>
  <c r="B214" i="39"/>
  <c r="B6" i="39"/>
  <c r="B7" i="39"/>
  <c r="B15" i="39"/>
  <c r="B23" i="39"/>
  <c r="B31" i="39"/>
  <c r="B39" i="39"/>
  <c r="B47" i="39"/>
  <c r="B55" i="39"/>
  <c r="B63" i="39"/>
  <c r="B71" i="39"/>
  <c r="B79" i="39"/>
  <c r="B87" i="39"/>
  <c r="B95" i="39"/>
  <c r="B103" i="39"/>
  <c r="B111" i="39"/>
  <c r="B119" i="39"/>
  <c r="B127" i="39"/>
  <c r="B135" i="39"/>
  <c r="B143" i="39"/>
  <c r="B151" i="39"/>
  <c r="B159" i="39"/>
  <c r="B167" i="39"/>
  <c r="B175" i="39"/>
  <c r="B183" i="39"/>
  <c r="B191" i="39"/>
  <c r="B199" i="39"/>
  <c r="B207" i="39"/>
  <c r="B215" i="39"/>
  <c r="B223" i="39"/>
  <c r="B8" i="39"/>
  <c r="B16" i="39"/>
  <c r="B24" i="39"/>
  <c r="B32" i="39"/>
  <c r="B40" i="39"/>
  <c r="B48" i="39"/>
  <c r="B64" i="39"/>
  <c r="B72" i="39"/>
  <c r="B80" i="39"/>
  <c r="B88" i="39"/>
  <c r="B96" i="39"/>
  <c r="B104" i="39"/>
  <c r="B112" i="39"/>
  <c r="B120" i="39"/>
  <c r="B136" i="39"/>
  <c r="B144" i="39"/>
  <c r="B152" i="39"/>
  <c r="B160" i="39"/>
  <c r="B176" i="39"/>
  <c r="B184" i="39"/>
  <c r="B200" i="39"/>
  <c r="B216" i="39"/>
  <c r="B170" i="39"/>
  <c r="B202" i="39"/>
  <c r="B226" i="39"/>
  <c r="B56" i="39"/>
  <c r="B128" i="39"/>
  <c r="B168" i="39"/>
  <c r="B192" i="39"/>
  <c r="B208" i="39"/>
  <c r="B224" i="39"/>
  <c r="B186" i="39"/>
  <c r="B210" i="39"/>
  <c r="B220" i="39"/>
  <c r="B9" i="39"/>
  <c r="B17" i="39"/>
  <c r="B25" i="39"/>
  <c r="B33" i="39"/>
  <c r="B41" i="39"/>
  <c r="B49" i="39"/>
  <c r="B57" i="39"/>
  <c r="B65" i="39"/>
  <c r="B73" i="39"/>
  <c r="B81" i="39"/>
  <c r="B89" i="39"/>
  <c r="B97" i="39"/>
  <c r="B105" i="39"/>
  <c r="B113" i="39"/>
  <c r="B121" i="39"/>
  <c r="B129" i="39"/>
  <c r="B137" i="39"/>
  <c r="B145" i="39"/>
  <c r="B153" i="39"/>
  <c r="B161" i="39"/>
  <c r="B169" i="39"/>
  <c r="B177" i="39"/>
  <c r="B185" i="39"/>
  <c r="B193" i="39"/>
  <c r="B201" i="39"/>
  <c r="B209" i="39"/>
  <c r="B217" i="39"/>
  <c r="B225" i="39"/>
  <c r="B10" i="39"/>
  <c r="B18" i="39"/>
  <c r="B26" i="39"/>
  <c r="B34" i="39"/>
  <c r="B42" i="39"/>
  <c r="B50" i="39"/>
  <c r="B58" i="39"/>
  <c r="B66" i="39"/>
  <c r="B74" i="39"/>
  <c r="B82" i="39"/>
  <c r="B90" i="39"/>
  <c r="B98" i="39"/>
  <c r="B106" i="39"/>
  <c r="B114" i="39"/>
  <c r="B122" i="39"/>
  <c r="B130" i="39"/>
  <c r="B138" i="39"/>
  <c r="B146" i="39"/>
  <c r="B154" i="39"/>
  <c r="B162" i="39"/>
  <c r="B178" i="39"/>
  <c r="B194" i="39"/>
  <c r="B218" i="39"/>
  <c r="B222" i="39"/>
  <c r="AT149" i="39"/>
  <c r="Y149" i="39" s="1"/>
  <c r="AT148" i="39"/>
  <c r="Y148" i="39" s="1"/>
  <c r="J129" i="39"/>
  <c r="AM129" i="39" s="1"/>
  <c r="AT129" i="39"/>
  <c r="G130" i="39"/>
  <c r="D131" i="39"/>
  <c r="AI131" i="39" s="1"/>
  <c r="N131" i="39"/>
  <c r="AP131" i="39" s="1"/>
  <c r="I132" i="39"/>
  <c r="S132" i="39"/>
  <c r="F133" i="39"/>
  <c r="AL133" i="39" s="1"/>
  <c r="P133" i="39"/>
  <c r="C134" i="39"/>
  <c r="M134" i="39"/>
  <c r="AJ134" i="39" s="1"/>
  <c r="H135" i="39"/>
  <c r="R135" i="39"/>
  <c r="Z135" i="39" s="1"/>
  <c r="E136" i="39"/>
  <c r="O136" i="39"/>
  <c r="AR136" i="39" s="1"/>
  <c r="J137" i="39"/>
  <c r="AM137" i="39" s="1"/>
  <c r="AT137" i="39"/>
  <c r="G138" i="39"/>
  <c r="D139" i="39"/>
  <c r="AI139" i="39" s="1"/>
  <c r="N139" i="39"/>
  <c r="AP139" i="39" s="1"/>
  <c r="I140" i="39"/>
  <c r="S140" i="39"/>
  <c r="F141" i="39"/>
  <c r="AL141" i="39" s="1"/>
  <c r="P141" i="39"/>
  <c r="C142" i="39"/>
  <c r="M142" i="39"/>
  <c r="AJ142" i="39" s="1"/>
  <c r="C129" i="39"/>
  <c r="M129" i="39"/>
  <c r="AJ129" i="39" s="1"/>
  <c r="H130" i="39"/>
  <c r="R130" i="39"/>
  <c r="Z130" i="39" s="1"/>
  <c r="E131" i="39"/>
  <c r="O131" i="39"/>
  <c r="AR131" i="39" s="1"/>
  <c r="J132" i="39"/>
  <c r="AM132" i="39" s="1"/>
  <c r="AT132" i="39"/>
  <c r="G133" i="39"/>
  <c r="D134" i="39"/>
  <c r="AI134" i="39" s="1"/>
  <c r="N134" i="39"/>
  <c r="AP134" i="39" s="1"/>
  <c r="I135" i="39"/>
  <c r="S135" i="39"/>
  <c r="F136" i="39"/>
  <c r="AL136" i="39" s="1"/>
  <c r="P136" i="39"/>
  <c r="C137" i="39"/>
  <c r="M137" i="39"/>
  <c r="AJ137" i="39" s="1"/>
  <c r="H138" i="39"/>
  <c r="R138" i="39"/>
  <c r="Z138" i="39" s="1"/>
  <c r="E139" i="39"/>
  <c r="O139" i="39"/>
  <c r="AR139" i="39" s="1"/>
  <c r="J140" i="39"/>
  <c r="AM140" i="39" s="1"/>
  <c r="AT140" i="39"/>
  <c r="Y140" i="39" s="1"/>
  <c r="G141" i="39"/>
  <c r="D142" i="39"/>
  <c r="AI142" i="39" s="1"/>
  <c r="N142" i="39"/>
  <c r="AP142" i="39" s="1"/>
  <c r="I143" i="39"/>
  <c r="S143" i="39"/>
  <c r="F144" i="39"/>
  <c r="AL144" i="39" s="1"/>
  <c r="P144" i="39"/>
  <c r="D129" i="39"/>
  <c r="AI129" i="39" s="1"/>
  <c r="N129" i="39"/>
  <c r="AP129" i="39" s="1"/>
  <c r="I130" i="39"/>
  <c r="S130" i="39"/>
  <c r="F131" i="39"/>
  <c r="AL131" i="39" s="1"/>
  <c r="P131" i="39"/>
  <c r="C132" i="39"/>
  <c r="M132" i="39"/>
  <c r="AJ132" i="39" s="1"/>
  <c r="H133" i="39"/>
  <c r="R133" i="39"/>
  <c r="Z133" i="39" s="1"/>
  <c r="E134" i="39"/>
  <c r="O134" i="39"/>
  <c r="AR134" i="39" s="1"/>
  <c r="J135" i="39"/>
  <c r="AM135" i="39" s="1"/>
  <c r="AT135" i="39"/>
  <c r="Y135" i="39" s="1"/>
  <c r="G136" i="39"/>
  <c r="D137" i="39"/>
  <c r="AI137" i="39" s="1"/>
  <c r="N137" i="39"/>
  <c r="AP137" i="39" s="1"/>
  <c r="I138" i="39"/>
  <c r="S138" i="39"/>
  <c r="F139" i="39"/>
  <c r="AL139" i="39" s="1"/>
  <c r="P139" i="39"/>
  <c r="C140" i="39"/>
  <c r="M140" i="39"/>
  <c r="AJ140" i="39" s="1"/>
  <c r="H141" i="39"/>
  <c r="R141" i="39"/>
  <c r="Z141" i="39" s="1"/>
  <c r="E142" i="39"/>
  <c r="O142" i="39"/>
  <c r="AR142" i="39" s="1"/>
  <c r="J143" i="39"/>
  <c r="AM143" i="39" s="1"/>
  <c r="AT143" i="39"/>
  <c r="Y143" i="39" s="1"/>
  <c r="G144" i="39"/>
  <c r="E129" i="39"/>
  <c r="O129" i="39"/>
  <c r="AR129" i="39" s="1"/>
  <c r="J130" i="39"/>
  <c r="AM130" i="39" s="1"/>
  <c r="AT130" i="39"/>
  <c r="Y130" i="39" s="1"/>
  <c r="G131" i="39"/>
  <c r="D132" i="39"/>
  <c r="AI132" i="39" s="1"/>
  <c r="N132" i="39"/>
  <c r="AP132" i="39" s="1"/>
  <c r="I133" i="39"/>
  <c r="S133" i="39"/>
  <c r="F134" i="39"/>
  <c r="AL134" i="39" s="1"/>
  <c r="P134" i="39"/>
  <c r="C135" i="39"/>
  <c r="M135" i="39"/>
  <c r="AJ135" i="39" s="1"/>
  <c r="H136" i="39"/>
  <c r="R136" i="39"/>
  <c r="Z136" i="39" s="1"/>
  <c r="E137" i="39"/>
  <c r="O137" i="39"/>
  <c r="AR137" i="39" s="1"/>
  <c r="J138" i="39"/>
  <c r="AM138" i="39" s="1"/>
  <c r="AT138" i="39"/>
  <c r="Y138" i="39" s="1"/>
  <c r="G139" i="39"/>
  <c r="D140" i="39"/>
  <c r="AI140" i="39" s="1"/>
  <c r="N140" i="39"/>
  <c r="AP140" i="39" s="1"/>
  <c r="I141" i="39"/>
  <c r="S141" i="39"/>
  <c r="F142" i="39"/>
  <c r="AL142" i="39" s="1"/>
  <c r="P142" i="39"/>
  <c r="C143" i="39"/>
  <c r="M143" i="39"/>
  <c r="AJ143" i="39" s="1"/>
  <c r="H144" i="39"/>
  <c r="R144" i="39"/>
  <c r="Z144" i="39" s="1"/>
  <c r="F129" i="39"/>
  <c r="AL129" i="39" s="1"/>
  <c r="P129" i="39"/>
  <c r="C130" i="39"/>
  <c r="M130" i="39"/>
  <c r="AJ130" i="39" s="1"/>
  <c r="H131" i="39"/>
  <c r="R131" i="39"/>
  <c r="Z131" i="39" s="1"/>
  <c r="E132" i="39"/>
  <c r="O132" i="39"/>
  <c r="AR132" i="39" s="1"/>
  <c r="J133" i="39"/>
  <c r="AM133" i="39" s="1"/>
  <c r="AT133" i="39"/>
  <c r="G134" i="39"/>
  <c r="D135" i="39"/>
  <c r="AI135" i="39" s="1"/>
  <c r="N135" i="39"/>
  <c r="AP135" i="39" s="1"/>
  <c r="I136" i="39"/>
  <c r="S136" i="39"/>
  <c r="F137" i="39"/>
  <c r="AL137" i="39" s="1"/>
  <c r="P137" i="39"/>
  <c r="C138" i="39"/>
  <c r="M138" i="39"/>
  <c r="AJ138" i="39" s="1"/>
  <c r="H139" i="39"/>
  <c r="R139" i="39"/>
  <c r="Z139" i="39" s="1"/>
  <c r="E140" i="39"/>
  <c r="O140" i="39"/>
  <c r="AR140" i="39" s="1"/>
  <c r="J141" i="39"/>
  <c r="AM141" i="39" s="1"/>
  <c r="AT141" i="39"/>
  <c r="G142" i="39"/>
  <c r="D143" i="39"/>
  <c r="AI143" i="39" s="1"/>
  <c r="N143" i="39"/>
  <c r="AP143" i="39" s="1"/>
  <c r="I144" i="39"/>
  <c r="S144" i="39"/>
  <c r="G129" i="39"/>
  <c r="D130" i="39"/>
  <c r="AI130" i="39" s="1"/>
  <c r="N130" i="39"/>
  <c r="AP130" i="39" s="1"/>
  <c r="I131" i="39"/>
  <c r="S131" i="39"/>
  <c r="F132" i="39"/>
  <c r="AL132" i="39" s="1"/>
  <c r="P132" i="39"/>
  <c r="C133" i="39"/>
  <c r="M133" i="39"/>
  <c r="AJ133" i="39" s="1"/>
  <c r="H134" i="39"/>
  <c r="R134" i="39"/>
  <c r="Z134" i="39" s="1"/>
  <c r="E135" i="39"/>
  <c r="O135" i="39"/>
  <c r="AR135" i="39" s="1"/>
  <c r="J136" i="39"/>
  <c r="AM136" i="39" s="1"/>
  <c r="AT136" i="39"/>
  <c r="G137" i="39"/>
  <c r="D138" i="39"/>
  <c r="AI138" i="39" s="1"/>
  <c r="N138" i="39"/>
  <c r="AP138" i="39" s="1"/>
  <c r="H129" i="39"/>
  <c r="R129" i="39"/>
  <c r="Z129" i="39" s="1"/>
  <c r="E130" i="39"/>
  <c r="O130" i="39"/>
  <c r="AR130" i="39" s="1"/>
  <c r="J131" i="39"/>
  <c r="AM131" i="39" s="1"/>
  <c r="AT131" i="39"/>
  <c r="Y131" i="39" s="1"/>
  <c r="G132" i="39"/>
  <c r="D133" i="39"/>
  <c r="AI133" i="39" s="1"/>
  <c r="N133" i="39"/>
  <c r="AP133" i="39" s="1"/>
  <c r="I134" i="39"/>
  <c r="S134" i="39"/>
  <c r="F135" i="39"/>
  <c r="AL135" i="39" s="1"/>
  <c r="P135" i="39"/>
  <c r="C136" i="39"/>
  <c r="M136" i="39"/>
  <c r="AJ136" i="39" s="1"/>
  <c r="H137" i="39"/>
  <c r="R137" i="39"/>
  <c r="E138" i="39"/>
  <c r="O138" i="39"/>
  <c r="AR138" i="39" s="1"/>
  <c r="J139" i="39"/>
  <c r="AM139" i="39" s="1"/>
  <c r="AT139" i="39"/>
  <c r="G140" i="39"/>
  <c r="D141" i="39"/>
  <c r="AI141" i="39" s="1"/>
  <c r="N141" i="39"/>
  <c r="AP141" i="39" s="1"/>
  <c r="I142" i="39"/>
  <c r="S142" i="39"/>
  <c r="F143" i="39"/>
  <c r="AL143" i="39" s="1"/>
  <c r="P143" i="39"/>
  <c r="C144" i="39"/>
  <c r="M144" i="39"/>
  <c r="AJ144" i="39" s="1"/>
  <c r="S129" i="39"/>
  <c r="R132" i="39"/>
  <c r="P138" i="39"/>
  <c r="H140" i="39"/>
  <c r="G143" i="39"/>
  <c r="E144" i="39"/>
  <c r="F145" i="39"/>
  <c r="AL145" i="39" s="1"/>
  <c r="P145" i="39"/>
  <c r="C146" i="39"/>
  <c r="M146" i="39"/>
  <c r="AJ146" i="39" s="1"/>
  <c r="H147" i="39"/>
  <c r="R147" i="39"/>
  <c r="Z147" i="39" s="1"/>
  <c r="E148" i="39"/>
  <c r="O148" i="39"/>
  <c r="AR148" i="39" s="1"/>
  <c r="J149" i="39"/>
  <c r="AM149" i="39" s="1"/>
  <c r="G150" i="39"/>
  <c r="D151" i="39"/>
  <c r="AI151" i="39" s="1"/>
  <c r="N151" i="39"/>
  <c r="AP151" i="39" s="1"/>
  <c r="I152" i="39"/>
  <c r="S152" i="39"/>
  <c r="F153" i="39"/>
  <c r="AL153" i="39" s="1"/>
  <c r="P153" i="39"/>
  <c r="C154" i="39"/>
  <c r="M154" i="39"/>
  <c r="AJ154" i="39" s="1"/>
  <c r="H155" i="39"/>
  <c r="R155" i="39"/>
  <c r="E156" i="39"/>
  <c r="O156" i="39"/>
  <c r="AR156" i="39" s="1"/>
  <c r="C131" i="39"/>
  <c r="P140" i="39"/>
  <c r="C141" i="39"/>
  <c r="H143" i="39"/>
  <c r="J144" i="39"/>
  <c r="AM144" i="39" s="1"/>
  <c r="AT144" i="39"/>
  <c r="G145" i="39"/>
  <c r="D146" i="39"/>
  <c r="AI146" i="39" s="1"/>
  <c r="N146" i="39"/>
  <c r="AP146" i="39" s="1"/>
  <c r="M131" i="39"/>
  <c r="AJ131" i="39" s="1"/>
  <c r="J134" i="39"/>
  <c r="AM134" i="39" s="1"/>
  <c r="I137" i="39"/>
  <c r="R140" i="39"/>
  <c r="E141" i="39"/>
  <c r="O143" i="39"/>
  <c r="AR143" i="39" s="1"/>
  <c r="N144" i="39"/>
  <c r="AP144" i="39" s="1"/>
  <c r="H145" i="39"/>
  <c r="R145" i="39"/>
  <c r="Z145" i="39" s="1"/>
  <c r="E146" i="39"/>
  <c r="O146" i="39"/>
  <c r="AR146" i="39" s="1"/>
  <c r="J147" i="39"/>
  <c r="AM147" i="39" s="1"/>
  <c r="AT147" i="39"/>
  <c r="G148" i="39"/>
  <c r="D149" i="39"/>
  <c r="AI149" i="39" s="1"/>
  <c r="N149" i="39"/>
  <c r="AP149" i="39" s="1"/>
  <c r="I150" i="39"/>
  <c r="S150" i="39"/>
  <c r="F151" i="39"/>
  <c r="AL151" i="39" s="1"/>
  <c r="P151" i="39"/>
  <c r="C152" i="39"/>
  <c r="M152" i="39"/>
  <c r="AJ152" i="39" s="1"/>
  <c r="H153" i="39"/>
  <c r="R153" i="39"/>
  <c r="E154" i="39"/>
  <c r="O154" i="39"/>
  <c r="AR154" i="39" s="1"/>
  <c r="J155" i="39"/>
  <c r="AM155" i="39" s="1"/>
  <c r="AT155" i="39"/>
  <c r="Y155" i="39" s="1"/>
  <c r="G156" i="39"/>
  <c r="D157" i="39"/>
  <c r="AI157" i="39" s="1"/>
  <c r="F130" i="39"/>
  <c r="AL130" i="39" s="1"/>
  <c r="E133" i="39"/>
  <c r="D136" i="39"/>
  <c r="AI136" i="39" s="1"/>
  <c r="C139" i="39"/>
  <c r="O141" i="39"/>
  <c r="AR141" i="39" s="1"/>
  <c r="R143" i="39"/>
  <c r="J145" i="39"/>
  <c r="AM145" i="39" s="1"/>
  <c r="AT145" i="39"/>
  <c r="G146" i="39"/>
  <c r="D147" i="39"/>
  <c r="AI147" i="39" s="1"/>
  <c r="N147" i="39"/>
  <c r="AP147" i="39" s="1"/>
  <c r="I148" i="39"/>
  <c r="S148" i="39"/>
  <c r="F149" i="39"/>
  <c r="AL149" i="39" s="1"/>
  <c r="P149" i="39"/>
  <c r="C150" i="39"/>
  <c r="M150" i="39"/>
  <c r="AJ150" i="39" s="1"/>
  <c r="H151" i="39"/>
  <c r="R151" i="39"/>
  <c r="E152" i="39"/>
  <c r="O152" i="39"/>
  <c r="AR152" i="39" s="1"/>
  <c r="J153" i="39"/>
  <c r="AM153" i="39" s="1"/>
  <c r="AT153" i="39"/>
  <c r="G154" i="39"/>
  <c r="D155" i="39"/>
  <c r="AI155" i="39" s="1"/>
  <c r="N155" i="39"/>
  <c r="AP155" i="39" s="1"/>
  <c r="I156" i="39"/>
  <c r="S156" i="39"/>
  <c r="F157" i="39"/>
  <c r="AL157" i="39" s="1"/>
  <c r="P157" i="39"/>
  <c r="P130" i="39"/>
  <c r="O133" i="39"/>
  <c r="AR133" i="39" s="1"/>
  <c r="N136" i="39"/>
  <c r="AP136" i="39" s="1"/>
  <c r="I139" i="39"/>
  <c r="H142" i="39"/>
  <c r="C145" i="39"/>
  <c r="M145" i="39"/>
  <c r="AJ145" i="39" s="1"/>
  <c r="H146" i="39"/>
  <c r="R146" i="39"/>
  <c r="E147" i="39"/>
  <c r="O147" i="39"/>
  <c r="AR147" i="39" s="1"/>
  <c r="J148" i="39"/>
  <c r="AM148" i="39" s="1"/>
  <c r="G149" i="39"/>
  <c r="D150" i="39"/>
  <c r="AI150" i="39" s="1"/>
  <c r="N150" i="39"/>
  <c r="AP150" i="39" s="1"/>
  <c r="I151" i="39"/>
  <c r="S151" i="39"/>
  <c r="F152" i="39"/>
  <c r="AL152" i="39" s="1"/>
  <c r="P152" i="39"/>
  <c r="C153" i="39"/>
  <c r="M153" i="39"/>
  <c r="AJ153" i="39" s="1"/>
  <c r="H154" i="39"/>
  <c r="R154" i="39"/>
  <c r="E155" i="39"/>
  <c r="O155" i="39"/>
  <c r="AR155" i="39" s="1"/>
  <c r="J156" i="39"/>
  <c r="AM156" i="39" s="1"/>
  <c r="AT156" i="39"/>
  <c r="Y156" i="39" s="1"/>
  <c r="G157" i="39"/>
  <c r="I129" i="39"/>
  <c r="S137" i="39"/>
  <c r="F140" i="39"/>
  <c r="AL140" i="39" s="1"/>
  <c r="J142" i="39"/>
  <c r="AM142" i="39" s="1"/>
  <c r="D148" i="39"/>
  <c r="AI148" i="39" s="1"/>
  <c r="AT134" i="39"/>
  <c r="Y134" i="39" s="1"/>
  <c r="AT142" i="39"/>
  <c r="Y142" i="39" s="1"/>
  <c r="O144" i="39"/>
  <c r="AR144" i="39" s="1"/>
  <c r="E145" i="39"/>
  <c r="F146" i="39"/>
  <c r="AL146" i="39" s="1"/>
  <c r="F147" i="39"/>
  <c r="AL147" i="39" s="1"/>
  <c r="M148" i="39"/>
  <c r="AJ148" i="39" s="1"/>
  <c r="R149" i="39"/>
  <c r="Z149" i="39" s="1"/>
  <c r="E150" i="39"/>
  <c r="J151" i="39"/>
  <c r="AM151" i="39" s="1"/>
  <c r="AT151" i="39"/>
  <c r="Y151" i="39" s="1"/>
  <c r="D153" i="39"/>
  <c r="AI153" i="39" s="1"/>
  <c r="I154" i="39"/>
  <c r="P155" i="39"/>
  <c r="C156" i="39"/>
  <c r="H157" i="39"/>
  <c r="J158" i="39"/>
  <c r="AM158" i="39" s="1"/>
  <c r="AT158" i="39"/>
  <c r="Y158" i="39" s="1"/>
  <c r="G159" i="39"/>
  <c r="D160" i="39"/>
  <c r="AI160" i="39" s="1"/>
  <c r="N160" i="39"/>
  <c r="AP160" i="39" s="1"/>
  <c r="I161" i="39"/>
  <c r="S161" i="39"/>
  <c r="F162" i="39"/>
  <c r="AL162" i="39" s="1"/>
  <c r="P162" i="39"/>
  <c r="C163" i="39"/>
  <c r="M163" i="39"/>
  <c r="AJ163" i="39" s="1"/>
  <c r="H164" i="39"/>
  <c r="R164" i="39"/>
  <c r="Z164" i="39" s="1"/>
  <c r="E165" i="39"/>
  <c r="O165" i="39"/>
  <c r="AR165" i="39" s="1"/>
  <c r="J166" i="39"/>
  <c r="AM166" i="39" s="1"/>
  <c r="G135" i="39"/>
  <c r="M139" i="39"/>
  <c r="AJ139" i="39" s="1"/>
  <c r="M141" i="39"/>
  <c r="AJ141" i="39" s="1"/>
  <c r="E143" i="39"/>
  <c r="I145" i="39"/>
  <c r="I146" i="39"/>
  <c r="G147" i="39"/>
  <c r="N148" i="39"/>
  <c r="AP148" i="39" s="1"/>
  <c r="S139" i="39"/>
  <c r="N145" i="39"/>
  <c r="AP145" i="39" s="1"/>
  <c r="J146" i="39"/>
  <c r="AM146" i="39" s="1"/>
  <c r="I147" i="39"/>
  <c r="P148" i="39"/>
  <c r="C149" i="39"/>
  <c r="H150" i="39"/>
  <c r="O151" i="39"/>
  <c r="AR151" i="39" s="1"/>
  <c r="G153" i="39"/>
  <c r="Z153" i="39"/>
  <c r="N154" i="39"/>
  <c r="AP154" i="39" s="1"/>
  <c r="S155" i="39"/>
  <c r="F156" i="39"/>
  <c r="AL156" i="39" s="1"/>
  <c r="J157" i="39"/>
  <c r="AM157" i="39" s="1"/>
  <c r="D158" i="39"/>
  <c r="AI158" i="39" s="1"/>
  <c r="N158" i="39"/>
  <c r="AP158" i="39" s="1"/>
  <c r="I159" i="39"/>
  <c r="S159" i="39"/>
  <c r="F160" i="39"/>
  <c r="AL160" i="39" s="1"/>
  <c r="P160" i="39"/>
  <c r="C161" i="39"/>
  <c r="M161" i="39"/>
  <c r="AJ161" i="39" s="1"/>
  <c r="H162" i="39"/>
  <c r="R162" i="39"/>
  <c r="Z162" i="39" s="1"/>
  <c r="E163" i="39"/>
  <c r="O163" i="39"/>
  <c r="AR163" i="39" s="1"/>
  <c r="J164" i="39"/>
  <c r="AM164" i="39" s="1"/>
  <c r="AT164" i="39"/>
  <c r="Y164" i="39" s="1"/>
  <c r="G165" i="39"/>
  <c r="D166" i="39"/>
  <c r="AI166" i="39" s="1"/>
  <c r="N166" i="39"/>
  <c r="AP166" i="39" s="1"/>
  <c r="H132" i="39"/>
  <c r="Z143" i="39"/>
  <c r="O145" i="39"/>
  <c r="AR145" i="39" s="1"/>
  <c r="P146" i="39"/>
  <c r="M147" i="39"/>
  <c r="AJ147" i="39" s="1"/>
  <c r="R148" i="39"/>
  <c r="Z148" i="39" s="1"/>
  <c r="E149" i="39"/>
  <c r="J150" i="39"/>
  <c r="AM150" i="39" s="1"/>
  <c r="AT150" i="39"/>
  <c r="D152" i="39"/>
  <c r="AI152" i="39" s="1"/>
  <c r="I153" i="39"/>
  <c r="P154" i="39"/>
  <c r="C155" i="39"/>
  <c r="H156" i="39"/>
  <c r="M157" i="39"/>
  <c r="AJ157" i="39" s="1"/>
  <c r="E158" i="39"/>
  <c r="O158" i="39"/>
  <c r="AR158" i="39" s="1"/>
  <c r="J159" i="39"/>
  <c r="AM159" i="39" s="1"/>
  <c r="AT159" i="39"/>
  <c r="Y159" i="39" s="1"/>
  <c r="G160" i="39"/>
  <c r="D161" i="39"/>
  <c r="AI161" i="39" s="1"/>
  <c r="N161" i="39"/>
  <c r="AP161" i="39" s="1"/>
  <c r="I162" i="39"/>
  <c r="S162" i="39"/>
  <c r="F163" i="39"/>
  <c r="AL163" i="39" s="1"/>
  <c r="P163" i="39"/>
  <c r="C164" i="39"/>
  <c r="M164" i="39"/>
  <c r="AJ164" i="39" s="1"/>
  <c r="H165" i="39"/>
  <c r="R165" i="39"/>
  <c r="Z165" i="39" s="1"/>
  <c r="E166" i="39"/>
  <c r="D144" i="39"/>
  <c r="AI144" i="39" s="1"/>
  <c r="P147" i="39"/>
  <c r="H148" i="39"/>
  <c r="I149" i="39"/>
  <c r="R150" i="39"/>
  <c r="H152" i="39"/>
  <c r="G155" i="39"/>
  <c r="P156" i="39"/>
  <c r="S157" i="39"/>
  <c r="C158" i="39"/>
  <c r="R158" i="39"/>
  <c r="Z158" i="39" s="1"/>
  <c r="N159" i="39"/>
  <c r="AP159" i="39" s="1"/>
  <c r="H160" i="39"/>
  <c r="M162" i="39"/>
  <c r="AJ162" i="39" s="1"/>
  <c r="G163" i="39"/>
  <c r="P164" i="39"/>
  <c r="J165" i="39"/>
  <c r="AM165" i="39" s="1"/>
  <c r="F166" i="39"/>
  <c r="AL166" i="39" s="1"/>
  <c r="R166" i="39"/>
  <c r="Z166" i="39" s="1"/>
  <c r="E167" i="39"/>
  <c r="O167" i="39"/>
  <c r="AR167" i="39" s="1"/>
  <c r="J168" i="39"/>
  <c r="AM168" i="39" s="1"/>
  <c r="AT168" i="39"/>
  <c r="Y168" i="39" s="1"/>
  <c r="G169" i="39"/>
  <c r="D170" i="39"/>
  <c r="AI170" i="39" s="1"/>
  <c r="N170" i="39"/>
  <c r="AP170" i="39" s="1"/>
  <c r="I171" i="39"/>
  <c r="S171" i="39"/>
  <c r="S147" i="39"/>
  <c r="M149" i="39"/>
  <c r="AJ149" i="39" s="1"/>
  <c r="C151" i="39"/>
  <c r="J152" i="39"/>
  <c r="AM152" i="39" s="1"/>
  <c r="S153" i="39"/>
  <c r="I155" i="39"/>
  <c r="R156" i="39"/>
  <c r="F158" i="39"/>
  <c r="AL158" i="39" s="1"/>
  <c r="S158" i="39"/>
  <c r="O159" i="39"/>
  <c r="AR159" i="39" s="1"/>
  <c r="I160" i="39"/>
  <c r="E161" i="39"/>
  <c r="R161" i="39"/>
  <c r="Z161" i="39" s="1"/>
  <c r="AT161" i="39"/>
  <c r="Y161" i="39" s="1"/>
  <c r="N162" i="39"/>
  <c r="AP162" i="39" s="1"/>
  <c r="H163" i="39"/>
  <c r="D164" i="39"/>
  <c r="AI164" i="39" s="1"/>
  <c r="M165" i="39"/>
  <c r="AJ165" i="39" s="1"/>
  <c r="G166" i="39"/>
  <c r="S166" i="39"/>
  <c r="F167" i="39"/>
  <c r="AL167" i="39" s="1"/>
  <c r="P167" i="39"/>
  <c r="C168" i="39"/>
  <c r="M168" i="39"/>
  <c r="AJ168" i="39" s="1"/>
  <c r="H169" i="39"/>
  <c r="R169" i="39"/>
  <c r="E170" i="39"/>
  <c r="O170" i="39"/>
  <c r="AR170" i="39" s="1"/>
  <c r="J171" i="39"/>
  <c r="AM171" i="39" s="1"/>
  <c r="S146" i="39"/>
  <c r="O149" i="39"/>
  <c r="AR149" i="39" s="1"/>
  <c r="E151" i="39"/>
  <c r="N152" i="39"/>
  <c r="AP152" i="39" s="1"/>
  <c r="D154" i="39"/>
  <c r="AI154" i="39" s="1"/>
  <c r="M155" i="39"/>
  <c r="AJ155" i="39" s="1"/>
  <c r="C157" i="39"/>
  <c r="G158" i="39"/>
  <c r="C159" i="39"/>
  <c r="P159" i="39"/>
  <c r="J160" i="39"/>
  <c r="AM160" i="39" s="1"/>
  <c r="F161" i="39"/>
  <c r="AL161" i="39" s="1"/>
  <c r="O162" i="39"/>
  <c r="AR162" i="39" s="1"/>
  <c r="I163" i="39"/>
  <c r="E164" i="39"/>
  <c r="S164" i="39"/>
  <c r="N165" i="39"/>
  <c r="AP165" i="39" s="1"/>
  <c r="H166" i="39"/>
  <c r="AT166" i="39"/>
  <c r="Y166" i="39" s="1"/>
  <c r="G167" i="39"/>
  <c r="D168" i="39"/>
  <c r="AI168" i="39" s="1"/>
  <c r="N168" i="39"/>
  <c r="AP168" i="39" s="1"/>
  <c r="I169" i="39"/>
  <c r="S169" i="39"/>
  <c r="F170" i="39"/>
  <c r="AL170" i="39" s="1"/>
  <c r="P170" i="39"/>
  <c r="D145" i="39"/>
  <c r="AI145" i="39" s="1"/>
  <c r="S149" i="39"/>
  <c r="G151" i="39"/>
  <c r="R152" i="39"/>
  <c r="Z152" i="39" s="1"/>
  <c r="AT152" i="39"/>
  <c r="Y152" i="39" s="1"/>
  <c r="F154" i="39"/>
  <c r="AL154" i="39" s="1"/>
  <c r="E157" i="39"/>
  <c r="H158" i="39"/>
  <c r="D159" i="39"/>
  <c r="AI159" i="39" s="1"/>
  <c r="R159" i="39"/>
  <c r="Z159" i="39" s="1"/>
  <c r="M160" i="39"/>
  <c r="AJ160" i="39" s="1"/>
  <c r="G161" i="39"/>
  <c r="C162" i="39"/>
  <c r="AT162" i="39"/>
  <c r="Y162" i="39" s="1"/>
  <c r="J163" i="39"/>
  <c r="AM163" i="39" s="1"/>
  <c r="F164" i="39"/>
  <c r="AL164" i="39" s="1"/>
  <c r="P165" i="39"/>
  <c r="I166" i="39"/>
  <c r="H167" i="39"/>
  <c r="R167" i="39"/>
  <c r="Z167" i="39" s="1"/>
  <c r="E168" i="39"/>
  <c r="O168" i="39"/>
  <c r="AR168" i="39" s="1"/>
  <c r="J169" i="39"/>
  <c r="AM169" i="39" s="1"/>
  <c r="AT169" i="39"/>
  <c r="Y169" i="39" s="1"/>
  <c r="G170" i="39"/>
  <c r="D171" i="39"/>
  <c r="AI171" i="39" s="1"/>
  <c r="N171" i="39"/>
  <c r="AP171" i="39" s="1"/>
  <c r="I172" i="39"/>
  <c r="S172" i="39"/>
  <c r="F173" i="39"/>
  <c r="AL173" i="39" s="1"/>
  <c r="P173" i="39"/>
  <c r="C174" i="39"/>
  <c r="M174" i="39"/>
  <c r="AJ174" i="39" s="1"/>
  <c r="H175" i="39"/>
  <c r="R175" i="39"/>
  <c r="E176" i="39"/>
  <c r="O176" i="39"/>
  <c r="AR176" i="39" s="1"/>
  <c r="J177" i="39"/>
  <c r="AM177" i="39" s="1"/>
  <c r="AT177" i="39"/>
  <c r="Y177" i="39" s="1"/>
  <c r="G178" i="39"/>
  <c r="D179" i="39"/>
  <c r="AI179" i="39" s="1"/>
  <c r="N179" i="39"/>
  <c r="AP179" i="39" s="1"/>
  <c r="I180" i="39"/>
  <c r="S180" i="39"/>
  <c r="F181" i="39"/>
  <c r="AL181" i="39" s="1"/>
  <c r="P181" i="39"/>
  <c r="C182" i="39"/>
  <c r="M182" i="39"/>
  <c r="AJ182" i="39" s="1"/>
  <c r="H183" i="39"/>
  <c r="R183" i="39"/>
  <c r="Z183" i="39" s="1"/>
  <c r="E184" i="39"/>
  <c r="O184" i="39"/>
  <c r="AR184" i="39" s="1"/>
  <c r="J185" i="39"/>
  <c r="AM185" i="39" s="1"/>
  <c r="AT185" i="39"/>
  <c r="Y185" i="39" s="1"/>
  <c r="G186" i="39"/>
  <c r="D187" i="39"/>
  <c r="AI187" i="39" s="1"/>
  <c r="N187" i="39"/>
  <c r="AP187" i="39" s="1"/>
  <c r="R142" i="39"/>
  <c r="S145" i="39"/>
  <c r="M151" i="39"/>
  <c r="AJ151" i="39" s="1"/>
  <c r="J154" i="39"/>
  <c r="AM154" i="39" s="1"/>
  <c r="I157" i="39"/>
  <c r="I158" i="39"/>
  <c r="E159" i="39"/>
  <c r="O160" i="39"/>
  <c r="AR160" i="39" s="1"/>
  <c r="H161" i="39"/>
  <c r="D162" i="39"/>
  <c r="AI162" i="39" s="1"/>
  <c r="N163" i="39"/>
  <c r="AP163" i="39" s="1"/>
  <c r="G164" i="39"/>
  <c r="C165" i="39"/>
  <c r="S165" i="39"/>
  <c r="AT165" i="39"/>
  <c r="Y165" i="39" s="1"/>
  <c r="M166" i="39"/>
  <c r="AJ166" i="39" s="1"/>
  <c r="I167" i="39"/>
  <c r="S167" i="39"/>
  <c r="F168" i="39"/>
  <c r="AL168" i="39" s="1"/>
  <c r="P168" i="39"/>
  <c r="C169" i="39"/>
  <c r="M169" i="39"/>
  <c r="AJ169" i="39" s="1"/>
  <c r="H170" i="39"/>
  <c r="R170" i="39"/>
  <c r="Z170" i="39" s="1"/>
  <c r="E171" i="39"/>
  <c r="O171" i="39"/>
  <c r="AR171" i="39" s="1"/>
  <c r="F150" i="39"/>
  <c r="AL150" i="39" s="1"/>
  <c r="E153" i="39"/>
  <c r="S154" i="39"/>
  <c r="Z155" i="39"/>
  <c r="D156" i="39"/>
  <c r="AI156" i="39" s="1"/>
  <c r="N157" i="39"/>
  <c r="AP157" i="39" s="1"/>
  <c r="AT157" i="39"/>
  <c r="Y157" i="39" s="1"/>
  <c r="M158" i="39"/>
  <c r="AJ158" i="39" s="1"/>
  <c r="F159" i="39"/>
  <c r="AL159" i="39" s="1"/>
  <c r="R160" i="39"/>
  <c r="Z160" i="39" s="1"/>
  <c r="J161" i="39"/>
  <c r="AM161" i="39" s="1"/>
  <c r="E162" i="39"/>
  <c r="I164" i="39"/>
  <c r="D165" i="39"/>
  <c r="AI165" i="39" s="1"/>
  <c r="O166" i="39"/>
  <c r="AR166" i="39" s="1"/>
  <c r="J167" i="39"/>
  <c r="AM167" i="39" s="1"/>
  <c r="AT167" i="39"/>
  <c r="Y167" i="39" s="1"/>
  <c r="G168" i="39"/>
  <c r="D169" i="39"/>
  <c r="AI169" i="39" s="1"/>
  <c r="N169" i="39"/>
  <c r="AP169" i="39" s="1"/>
  <c r="I170" i="39"/>
  <c r="S170" i="39"/>
  <c r="F171" i="39"/>
  <c r="AL171" i="39" s="1"/>
  <c r="P171" i="39"/>
  <c r="C172" i="39"/>
  <c r="M172" i="39"/>
  <c r="AJ172" i="39" s="1"/>
  <c r="H173" i="39"/>
  <c r="R173" i="39"/>
  <c r="Z173" i="39" s="1"/>
  <c r="E174" i="39"/>
  <c r="O174" i="39"/>
  <c r="AR174" i="39" s="1"/>
  <c r="J175" i="39"/>
  <c r="AM175" i="39" s="1"/>
  <c r="AT175" i="39"/>
  <c r="Y175" i="39" s="1"/>
  <c r="G176" i="39"/>
  <c r="D177" i="39"/>
  <c r="AI177" i="39" s="1"/>
  <c r="N177" i="39"/>
  <c r="AP177" i="39" s="1"/>
  <c r="I178" i="39"/>
  <c r="S178" i="39"/>
  <c r="F179" i="39"/>
  <c r="AL179" i="39" s="1"/>
  <c r="P179" i="39"/>
  <c r="C180" i="39"/>
  <c r="M180" i="39"/>
  <c r="AJ180" i="39" s="1"/>
  <c r="H181" i="39"/>
  <c r="R181" i="39"/>
  <c r="E182" i="39"/>
  <c r="O182" i="39"/>
  <c r="AR182" i="39" s="1"/>
  <c r="J183" i="39"/>
  <c r="AM183" i="39" s="1"/>
  <c r="AT183" i="39"/>
  <c r="Y183" i="39" s="1"/>
  <c r="G184" i="39"/>
  <c r="D185" i="39"/>
  <c r="AI185" i="39" s="1"/>
  <c r="N185" i="39"/>
  <c r="AP185" i="39" s="1"/>
  <c r="I186" i="39"/>
  <c r="S186" i="39"/>
  <c r="F187" i="39"/>
  <c r="AL187" i="39" s="1"/>
  <c r="P187" i="39"/>
  <c r="C188" i="39"/>
  <c r="M188" i="39"/>
  <c r="AJ188" i="39" s="1"/>
  <c r="AT146" i="39"/>
  <c r="Y146" i="39" s="1"/>
  <c r="C148" i="39"/>
  <c r="O150" i="39"/>
  <c r="AR150" i="39" s="1"/>
  <c r="N153" i="39"/>
  <c r="AP153" i="39" s="1"/>
  <c r="AT154" i="39"/>
  <c r="Y154" i="39" s="1"/>
  <c r="M156" i="39"/>
  <c r="AJ156" i="39" s="1"/>
  <c r="O157" i="39"/>
  <c r="AR157" i="39" s="1"/>
  <c r="P158" i="39"/>
  <c r="H159" i="39"/>
  <c r="C160" i="39"/>
  <c r="S160" i="39"/>
  <c r="AT160" i="39"/>
  <c r="Y160" i="39" s="1"/>
  <c r="O161" i="39"/>
  <c r="AR161" i="39" s="1"/>
  <c r="G162" i="39"/>
  <c r="R163" i="39"/>
  <c r="Z163" i="39" s="1"/>
  <c r="N164" i="39"/>
  <c r="AP164" i="39" s="1"/>
  <c r="F165" i="39"/>
  <c r="AL165" i="39" s="1"/>
  <c r="P166" i="39"/>
  <c r="C167" i="39"/>
  <c r="M167" i="39"/>
  <c r="AJ167" i="39" s="1"/>
  <c r="H168" i="39"/>
  <c r="R168" i="39"/>
  <c r="Z168" i="39" s="1"/>
  <c r="E169" i="39"/>
  <c r="O169" i="39"/>
  <c r="AR169" i="39" s="1"/>
  <c r="J170" i="39"/>
  <c r="AM170" i="39" s="1"/>
  <c r="AT170" i="39"/>
  <c r="Y170" i="39" s="1"/>
  <c r="G171" i="39"/>
  <c r="D172" i="39"/>
  <c r="AI172" i="39" s="1"/>
  <c r="N172" i="39"/>
  <c r="AP172" i="39" s="1"/>
  <c r="I173" i="39"/>
  <c r="S173" i="39"/>
  <c r="F174" i="39"/>
  <c r="AL174" i="39" s="1"/>
  <c r="P174" i="39"/>
  <c r="C175" i="39"/>
  <c r="M175" i="39"/>
  <c r="AJ175" i="39" s="1"/>
  <c r="H176" i="39"/>
  <c r="R176" i="39"/>
  <c r="Z176" i="39" s="1"/>
  <c r="E177" i="39"/>
  <c r="O177" i="39"/>
  <c r="AR177" i="39" s="1"/>
  <c r="J178" i="39"/>
  <c r="AM178" i="39" s="1"/>
  <c r="AT178" i="39"/>
  <c r="Y178" i="39" s="1"/>
  <c r="G179" i="39"/>
  <c r="D180" i="39"/>
  <c r="AI180" i="39" s="1"/>
  <c r="N180" i="39"/>
  <c r="AP180" i="39" s="1"/>
  <c r="I181" i="39"/>
  <c r="S181" i="39"/>
  <c r="F182" i="39"/>
  <c r="AL182" i="39" s="1"/>
  <c r="P182" i="39"/>
  <c r="C183" i="39"/>
  <c r="M183" i="39"/>
  <c r="AJ183" i="39" s="1"/>
  <c r="H184" i="39"/>
  <c r="R184" i="39"/>
  <c r="E185" i="39"/>
  <c r="O185" i="39"/>
  <c r="AR185" i="39" s="1"/>
  <c r="J186" i="39"/>
  <c r="AM186" i="39" s="1"/>
  <c r="AT186" i="39"/>
  <c r="Y186" i="39" s="1"/>
  <c r="G187" i="39"/>
  <c r="D188" i="39"/>
  <c r="AI188" i="39" s="1"/>
  <c r="N188" i="39"/>
  <c r="AP188" i="39" s="1"/>
  <c r="N156" i="39"/>
  <c r="AP156" i="39" s="1"/>
  <c r="M159" i="39"/>
  <c r="AJ159" i="39" s="1"/>
  <c r="AT163" i="39"/>
  <c r="Y163" i="39" s="1"/>
  <c r="P169" i="39"/>
  <c r="F172" i="39"/>
  <c r="AL172" i="39" s="1"/>
  <c r="O173" i="39"/>
  <c r="AR173" i="39" s="1"/>
  <c r="I174" i="39"/>
  <c r="E175" i="39"/>
  <c r="S175" i="39"/>
  <c r="N176" i="39"/>
  <c r="AP176" i="39" s="1"/>
  <c r="H177" i="39"/>
  <c r="D178" i="39"/>
  <c r="AI178" i="39" s="1"/>
  <c r="R178" i="39"/>
  <c r="Z178" i="39" s="1"/>
  <c r="M179" i="39"/>
  <c r="AJ179" i="39" s="1"/>
  <c r="G180" i="39"/>
  <c r="C181" i="39"/>
  <c r="AT181" i="39"/>
  <c r="Y181" i="39" s="1"/>
  <c r="J182" i="39"/>
  <c r="AM182" i="39" s="1"/>
  <c r="F183" i="39"/>
  <c r="AL183" i="39" s="1"/>
  <c r="P184" i="39"/>
  <c r="I185" i="39"/>
  <c r="E186" i="39"/>
  <c r="O187" i="39"/>
  <c r="AR187" i="39" s="1"/>
  <c r="G188" i="39"/>
  <c r="S188" i="39"/>
  <c r="H189" i="39"/>
  <c r="R189" i="39"/>
  <c r="Z189" i="39" s="1"/>
  <c r="G152" i="39"/>
  <c r="O164" i="39"/>
  <c r="AR164" i="39" s="1"/>
  <c r="G172" i="39"/>
  <c r="C173" i="39"/>
  <c r="AT173" i="39"/>
  <c r="Y173" i="39" s="1"/>
  <c r="J174" i="39"/>
  <c r="AM174" i="39" s="1"/>
  <c r="F175" i="39"/>
  <c r="AL175" i="39" s="1"/>
  <c r="P176" i="39"/>
  <c r="I177" i="39"/>
  <c r="E178" i="39"/>
  <c r="O179" i="39"/>
  <c r="AR179" i="39" s="1"/>
  <c r="H180" i="39"/>
  <c r="D181" i="39"/>
  <c r="AI181" i="39" s="1"/>
  <c r="N182" i="39"/>
  <c r="AP182" i="39" s="1"/>
  <c r="G183" i="39"/>
  <c r="C184" i="39"/>
  <c r="S184" i="39"/>
  <c r="AT184" i="39"/>
  <c r="Y184" i="39" s="1"/>
  <c r="M185" i="39"/>
  <c r="AJ185" i="39" s="1"/>
  <c r="F186" i="39"/>
  <c r="AL186" i="39" s="1"/>
  <c r="R187" i="39"/>
  <c r="Z187" i="39" s="1"/>
  <c r="H188" i="39"/>
  <c r="I189" i="39"/>
  <c r="S189" i="39"/>
  <c r="F190" i="39"/>
  <c r="AL190" i="39" s="1"/>
  <c r="P190" i="39"/>
  <c r="C191" i="39"/>
  <c r="M191" i="39"/>
  <c r="AJ191" i="39" s="1"/>
  <c r="F148" i="39"/>
  <c r="AL148" i="39" s="1"/>
  <c r="O153" i="39"/>
  <c r="AR153" i="39" s="1"/>
  <c r="E160" i="39"/>
  <c r="S168" i="39"/>
  <c r="J172" i="39"/>
  <c r="AM172" i="39" s="1"/>
  <c r="E173" i="39"/>
  <c r="I175" i="39"/>
  <c r="D176" i="39"/>
  <c r="AI176" i="39" s="1"/>
  <c r="P177" i="39"/>
  <c r="H178" i="39"/>
  <c r="C179" i="39"/>
  <c r="S179" i="39"/>
  <c r="AT179" i="39"/>
  <c r="Y179" i="39" s="1"/>
  <c r="O180" i="39"/>
  <c r="AR180" i="39" s="1"/>
  <c r="G181" i="39"/>
  <c r="R182" i="39"/>
  <c r="Z182" i="39" s="1"/>
  <c r="N183" i="39"/>
  <c r="AP183" i="39" s="1"/>
  <c r="H149" i="39"/>
  <c r="I165" i="39"/>
  <c r="D167" i="39"/>
  <c r="AI167" i="39" s="1"/>
  <c r="C170" i="39"/>
  <c r="C171" i="39"/>
  <c r="AT171" i="39"/>
  <c r="Y171" i="39" s="1"/>
  <c r="O172" i="39"/>
  <c r="AR172" i="39" s="1"/>
  <c r="G173" i="39"/>
  <c r="R174" i="39"/>
  <c r="Z174" i="39" s="1"/>
  <c r="N175" i="39"/>
  <c r="AP175" i="39" s="1"/>
  <c r="Z175" i="39"/>
  <c r="F176" i="39"/>
  <c r="AL176" i="39" s="1"/>
  <c r="M178" i="39"/>
  <c r="AJ178" i="39" s="1"/>
  <c r="E179" i="39"/>
  <c r="P180" i="39"/>
  <c r="J181" i="39"/>
  <c r="AM181" i="39" s="1"/>
  <c r="D182" i="39"/>
  <c r="AI182" i="39" s="1"/>
  <c r="S182" i="39"/>
  <c r="D163" i="39"/>
  <c r="AI163" i="39" s="1"/>
  <c r="N167" i="39"/>
  <c r="AP167" i="39" s="1"/>
  <c r="M170" i="39"/>
  <c r="AJ170" i="39" s="1"/>
  <c r="H171" i="39"/>
  <c r="P172" i="39"/>
  <c r="J173" i="39"/>
  <c r="AM173" i="39" s="1"/>
  <c r="D174" i="39"/>
  <c r="AI174" i="39" s="1"/>
  <c r="S174" i="39"/>
  <c r="AT174" i="39"/>
  <c r="Y174" i="39" s="1"/>
  <c r="O175" i="39"/>
  <c r="AR175" i="39" s="1"/>
  <c r="I176" i="39"/>
  <c r="C177" i="39"/>
  <c r="R177" i="39"/>
  <c r="Z177" i="39" s="1"/>
  <c r="N178" i="39"/>
  <c r="AP178" i="39" s="1"/>
  <c r="H179" i="39"/>
  <c r="M181" i="39"/>
  <c r="AJ181" i="39" s="1"/>
  <c r="Z181" i="39"/>
  <c r="G182" i="39"/>
  <c r="P183" i="39"/>
  <c r="J184" i="39"/>
  <c r="AM184" i="39" s="1"/>
  <c r="F185" i="39"/>
  <c r="AL185" i="39" s="1"/>
  <c r="S185" i="39"/>
  <c r="O186" i="39"/>
  <c r="AR186" i="39" s="1"/>
  <c r="I187" i="39"/>
  <c r="P188" i="39"/>
  <c r="E189" i="39"/>
  <c r="O189" i="39"/>
  <c r="AR189" i="39" s="1"/>
  <c r="J190" i="39"/>
  <c r="AM190" i="39" s="1"/>
  <c r="AT190" i="39"/>
  <c r="Y190" i="39" s="1"/>
  <c r="G191" i="39"/>
  <c r="D192" i="39"/>
  <c r="AI192" i="39" s="1"/>
  <c r="N192" i="39"/>
  <c r="AP192" i="39" s="1"/>
  <c r="I193" i="39"/>
  <c r="S193" i="39"/>
  <c r="F138" i="39"/>
  <c r="AL138" i="39" s="1"/>
  <c r="F169" i="39"/>
  <c r="AL169" i="39" s="1"/>
  <c r="N173" i="39"/>
  <c r="AP173" i="39" s="1"/>
  <c r="G174" i="39"/>
  <c r="M177" i="39"/>
  <c r="AJ177" i="39" s="1"/>
  <c r="C178" i="39"/>
  <c r="N181" i="39"/>
  <c r="AP181" i="39" s="1"/>
  <c r="N184" i="39"/>
  <c r="AP184" i="39" s="1"/>
  <c r="P185" i="39"/>
  <c r="M186" i="39"/>
  <c r="AJ186" i="39" s="1"/>
  <c r="H187" i="39"/>
  <c r="E188" i="39"/>
  <c r="D189" i="39"/>
  <c r="AI189" i="39" s="1"/>
  <c r="G190" i="39"/>
  <c r="S190" i="39"/>
  <c r="F191" i="39"/>
  <c r="AL191" i="39" s="1"/>
  <c r="S191" i="39"/>
  <c r="C192" i="39"/>
  <c r="O192" i="39"/>
  <c r="AR192" i="39" s="1"/>
  <c r="F193" i="39"/>
  <c r="AL193" i="39" s="1"/>
  <c r="E194" i="39"/>
  <c r="O194" i="39"/>
  <c r="AR194" i="39" s="1"/>
  <c r="J195" i="39"/>
  <c r="AM195" i="39" s="1"/>
  <c r="AT195" i="39"/>
  <c r="G196" i="39"/>
  <c r="D197" i="39"/>
  <c r="AI197" i="39" s="1"/>
  <c r="N197" i="39"/>
  <c r="AP197" i="39" s="1"/>
  <c r="I198" i="39"/>
  <c r="S198" i="39"/>
  <c r="F199" i="39"/>
  <c r="AL199" i="39" s="1"/>
  <c r="P199" i="39"/>
  <c r="P150" i="39"/>
  <c r="C166" i="39"/>
  <c r="N174" i="39"/>
  <c r="AP174" i="39" s="1"/>
  <c r="D175" i="39"/>
  <c r="AI175" i="39" s="1"/>
  <c r="O178" i="39"/>
  <c r="AR178" i="39" s="1"/>
  <c r="I182" i="39"/>
  <c r="R185" i="39"/>
  <c r="Z185" i="39" s="1"/>
  <c r="P186" i="39"/>
  <c r="M187" i="39"/>
  <c r="AJ187" i="39" s="1"/>
  <c r="I188" i="39"/>
  <c r="G189" i="39"/>
  <c r="AT189" i="39"/>
  <c r="Y189" i="39" s="1"/>
  <c r="I190" i="39"/>
  <c r="I191" i="39"/>
  <c r="F192" i="39"/>
  <c r="AL192" i="39" s="1"/>
  <c r="AT192" i="39"/>
  <c r="Y192" i="39" s="1"/>
  <c r="H193" i="39"/>
  <c r="AT193" i="39"/>
  <c r="Y193" i="39" s="1"/>
  <c r="G194" i="39"/>
  <c r="D195" i="39"/>
  <c r="AI195" i="39" s="1"/>
  <c r="N195" i="39"/>
  <c r="AP195" i="39" s="1"/>
  <c r="I196" i="39"/>
  <c r="S196" i="39"/>
  <c r="F197" i="39"/>
  <c r="AL197" i="39" s="1"/>
  <c r="P197" i="39"/>
  <c r="C198" i="39"/>
  <c r="M198" i="39"/>
  <c r="AJ198" i="39" s="1"/>
  <c r="H199" i="39"/>
  <c r="R199" i="39"/>
  <c r="Z199" i="39" s="1"/>
  <c r="E200" i="39"/>
  <c r="O200" i="39"/>
  <c r="AR200" i="39" s="1"/>
  <c r="J201" i="39"/>
  <c r="AM201" i="39" s="1"/>
  <c r="AT201" i="39"/>
  <c r="Y201" i="39" s="1"/>
  <c r="G202" i="39"/>
  <c r="D203" i="39"/>
  <c r="AI203" i="39" s="1"/>
  <c r="N203" i="39"/>
  <c r="AP203" i="39" s="1"/>
  <c r="G175" i="39"/>
  <c r="P178" i="39"/>
  <c r="I179" i="39"/>
  <c r="AT182" i="39"/>
  <c r="Y182" i="39" s="1"/>
  <c r="R186" i="39"/>
  <c r="S187" i="39"/>
  <c r="J188" i="39"/>
  <c r="AM188" i="39" s="1"/>
  <c r="J189" i="39"/>
  <c r="AM189" i="39" s="1"/>
  <c r="M190" i="39"/>
  <c r="AJ190" i="39" s="1"/>
  <c r="J191" i="39"/>
  <c r="AM191" i="39" s="1"/>
  <c r="G192" i="39"/>
  <c r="R192" i="39"/>
  <c r="Z192" i="39" s="1"/>
  <c r="J193" i="39"/>
  <c r="AM193" i="39" s="1"/>
  <c r="H194" i="39"/>
  <c r="R194" i="39"/>
  <c r="Z194" i="39" s="1"/>
  <c r="E195" i="39"/>
  <c r="O195" i="39"/>
  <c r="AR195" i="39" s="1"/>
  <c r="J196" i="39"/>
  <c r="AM196" i="39" s="1"/>
  <c r="AT196" i="39"/>
  <c r="Y196" i="39" s="1"/>
  <c r="G197" i="39"/>
  <c r="D198" i="39"/>
  <c r="AI198" i="39" s="1"/>
  <c r="N198" i="39"/>
  <c r="AP198" i="39" s="1"/>
  <c r="I199" i="39"/>
  <c r="S199" i="39"/>
  <c r="P161" i="39"/>
  <c r="E172" i="39"/>
  <c r="P175" i="39"/>
  <c r="C176" i="39"/>
  <c r="J179" i="39"/>
  <c r="AM179" i="39" s="1"/>
  <c r="E180" i="39"/>
  <c r="D183" i="39"/>
  <c r="AI183" i="39" s="1"/>
  <c r="D184" i="39"/>
  <c r="AI184" i="39" s="1"/>
  <c r="O188" i="39"/>
  <c r="AR188" i="39" s="1"/>
  <c r="M189" i="39"/>
  <c r="AJ189" i="39" s="1"/>
  <c r="N190" i="39"/>
  <c r="AP190" i="39" s="1"/>
  <c r="N191" i="39"/>
  <c r="AP191" i="39" s="1"/>
  <c r="AT191" i="39"/>
  <c r="Y191" i="39" s="1"/>
  <c r="H192" i="39"/>
  <c r="S192" i="39"/>
  <c r="M193" i="39"/>
  <c r="AJ193" i="39" s="1"/>
  <c r="I194" i="39"/>
  <c r="S194" i="39"/>
  <c r="F195" i="39"/>
  <c r="AL195" i="39" s="1"/>
  <c r="P195" i="39"/>
  <c r="C196" i="39"/>
  <c r="M196" i="39"/>
  <c r="AJ196" i="39" s="1"/>
  <c r="H197" i="39"/>
  <c r="R197" i="39"/>
  <c r="Z197" i="39" s="1"/>
  <c r="E198" i="39"/>
  <c r="O198" i="39"/>
  <c r="AR198" i="39" s="1"/>
  <c r="J199" i="39"/>
  <c r="AM199" i="39" s="1"/>
  <c r="F155" i="39"/>
  <c r="AL155" i="39" s="1"/>
  <c r="J162" i="39"/>
  <c r="AM162" i="39" s="1"/>
  <c r="M171" i="39"/>
  <c r="AJ171" i="39" s="1"/>
  <c r="H172" i="39"/>
  <c r="AT172" i="39"/>
  <c r="Y172" i="39" s="1"/>
  <c r="J176" i="39"/>
  <c r="AM176" i="39" s="1"/>
  <c r="AT176" i="39"/>
  <c r="Y176" i="39" s="1"/>
  <c r="R179" i="39"/>
  <c r="Z179" i="39" s="1"/>
  <c r="F180" i="39"/>
  <c r="AL180" i="39" s="1"/>
  <c r="AT180" i="39"/>
  <c r="Y180" i="39" s="1"/>
  <c r="E183" i="39"/>
  <c r="F184" i="39"/>
  <c r="AL184" i="39" s="1"/>
  <c r="C185" i="39"/>
  <c r="C186" i="39"/>
  <c r="AT187" i="39"/>
  <c r="Y187" i="39" s="1"/>
  <c r="AT188" i="39"/>
  <c r="Y188" i="39" s="1"/>
  <c r="N189" i="39"/>
  <c r="AP189" i="39" s="1"/>
  <c r="C190" i="39"/>
  <c r="O190" i="39"/>
  <c r="AR190" i="39" s="1"/>
  <c r="O191" i="39"/>
  <c r="AR191" i="39" s="1"/>
  <c r="I192" i="39"/>
  <c r="C193" i="39"/>
  <c r="N193" i="39"/>
  <c r="AP193" i="39" s="1"/>
  <c r="J194" i="39"/>
  <c r="AM194" i="39" s="1"/>
  <c r="AT194" i="39"/>
  <c r="Y194" i="39" s="1"/>
  <c r="G195" i="39"/>
  <c r="D196" i="39"/>
  <c r="AI196" i="39" s="1"/>
  <c r="N196" i="39"/>
  <c r="AP196" i="39" s="1"/>
  <c r="I197" i="39"/>
  <c r="S197" i="39"/>
  <c r="F198" i="39"/>
  <c r="AL198" i="39" s="1"/>
  <c r="P198" i="39"/>
  <c r="C199" i="39"/>
  <c r="M199" i="39"/>
  <c r="AJ199" i="39" s="1"/>
  <c r="H200" i="39"/>
  <c r="R200" i="39"/>
  <c r="Z200" i="39" s="1"/>
  <c r="E201" i="39"/>
  <c r="O201" i="39"/>
  <c r="AR201" i="39" s="1"/>
  <c r="J202" i="39"/>
  <c r="AM202" i="39" s="1"/>
  <c r="AT202" i="39"/>
  <c r="Y202" i="39" s="1"/>
  <c r="G203" i="39"/>
  <c r="R157" i="39"/>
  <c r="Z157" i="39" s="1"/>
  <c r="R171" i="39"/>
  <c r="H186" i="39"/>
  <c r="D190" i="39"/>
  <c r="AI190" i="39" s="1"/>
  <c r="R191" i="39"/>
  <c r="Z191" i="39" s="1"/>
  <c r="E193" i="39"/>
  <c r="F194" i="39"/>
  <c r="AL194" i="39" s="1"/>
  <c r="H195" i="39"/>
  <c r="F196" i="39"/>
  <c r="AL196" i="39" s="1"/>
  <c r="E197" i="39"/>
  <c r="G198" i="39"/>
  <c r="E199" i="39"/>
  <c r="I200" i="39"/>
  <c r="H201" i="39"/>
  <c r="H202" i="39"/>
  <c r="H203" i="39"/>
  <c r="D204" i="39"/>
  <c r="AI204" i="39" s="1"/>
  <c r="N204" i="39"/>
  <c r="AP204" i="39" s="1"/>
  <c r="I205" i="39"/>
  <c r="S205" i="39"/>
  <c r="F206" i="39"/>
  <c r="AL206" i="39" s="1"/>
  <c r="P206" i="39"/>
  <c r="C207" i="39"/>
  <c r="M207" i="39"/>
  <c r="AJ207" i="39" s="1"/>
  <c r="H208" i="39"/>
  <c r="R208" i="39"/>
  <c r="E209" i="39"/>
  <c r="O209" i="39"/>
  <c r="AR209" i="39" s="1"/>
  <c r="J210" i="39"/>
  <c r="AM210" i="39" s="1"/>
  <c r="J180" i="39"/>
  <c r="AM180" i="39" s="1"/>
  <c r="H182" i="39"/>
  <c r="G185" i="39"/>
  <c r="N186" i="39"/>
  <c r="AP186" i="39" s="1"/>
  <c r="E190" i="39"/>
  <c r="G193" i="39"/>
  <c r="M194" i="39"/>
  <c r="AJ194" i="39" s="1"/>
  <c r="I195" i="39"/>
  <c r="H196" i="39"/>
  <c r="J197" i="39"/>
  <c r="AM197" i="39" s="1"/>
  <c r="H198" i="39"/>
  <c r="G199" i="39"/>
  <c r="AT199" i="39"/>
  <c r="Y199" i="39" s="1"/>
  <c r="J200" i="39"/>
  <c r="AM200" i="39" s="1"/>
  <c r="AT200" i="39"/>
  <c r="Y200" i="39" s="1"/>
  <c r="I201" i="39"/>
  <c r="I202" i="39"/>
  <c r="I203" i="39"/>
  <c r="E204" i="39"/>
  <c r="O204" i="39"/>
  <c r="AR204" i="39" s="1"/>
  <c r="J205" i="39"/>
  <c r="AM205" i="39" s="1"/>
  <c r="AT205" i="39"/>
  <c r="Y205" i="39" s="1"/>
  <c r="G206" i="39"/>
  <c r="D207" i="39"/>
  <c r="AI207" i="39" s="1"/>
  <c r="N207" i="39"/>
  <c r="AP207" i="39" s="1"/>
  <c r="I208" i="39"/>
  <c r="S208" i="39"/>
  <c r="S163" i="39"/>
  <c r="M176" i="39"/>
  <c r="AJ176" i="39" s="1"/>
  <c r="F178" i="39"/>
  <c r="AL178" i="39" s="1"/>
  <c r="R180" i="39"/>
  <c r="Z180" i="39" s="1"/>
  <c r="H185" i="39"/>
  <c r="H190" i="39"/>
  <c r="E192" i="39"/>
  <c r="O193" i="39"/>
  <c r="AR193" i="39" s="1"/>
  <c r="N194" i="39"/>
  <c r="AP194" i="39" s="1"/>
  <c r="M195" i="39"/>
  <c r="AJ195" i="39" s="1"/>
  <c r="O196" i="39"/>
  <c r="AR196" i="39" s="1"/>
  <c r="M197" i="39"/>
  <c r="AJ197" i="39" s="1"/>
  <c r="J198" i="39"/>
  <c r="AM198" i="39" s="1"/>
  <c r="N199" i="39"/>
  <c r="AP199" i="39" s="1"/>
  <c r="M200" i="39"/>
  <c r="AJ200" i="39" s="1"/>
  <c r="M201" i="39"/>
  <c r="AJ201" i="39" s="1"/>
  <c r="M202" i="39"/>
  <c r="AJ202" i="39" s="1"/>
  <c r="J203" i="39"/>
  <c r="AM203" i="39" s="1"/>
  <c r="F204" i="39"/>
  <c r="AL204" i="39" s="1"/>
  <c r="P204" i="39"/>
  <c r="C205" i="39"/>
  <c r="M205" i="39"/>
  <c r="AJ205" i="39" s="1"/>
  <c r="H206" i="39"/>
  <c r="R206" i="39"/>
  <c r="Z206" i="39" s="1"/>
  <c r="E207" i="39"/>
  <c r="O207" i="39"/>
  <c r="AR207" i="39" s="1"/>
  <c r="J208" i="39"/>
  <c r="AM208" i="39" s="1"/>
  <c r="AT208" i="39"/>
  <c r="Y208" i="39" s="1"/>
  <c r="G209" i="39"/>
  <c r="D210" i="39"/>
  <c r="AI210" i="39" s="1"/>
  <c r="N210" i="39"/>
  <c r="AP210" i="39" s="1"/>
  <c r="H174" i="39"/>
  <c r="S176" i="39"/>
  <c r="I184" i="39"/>
  <c r="J192" i="39"/>
  <c r="AM192" i="39" s="1"/>
  <c r="P193" i="39"/>
  <c r="P194" i="39"/>
  <c r="R195" i="39"/>
  <c r="P196" i="39"/>
  <c r="C147" i="39"/>
  <c r="D173" i="39"/>
  <c r="AI173" i="39" s="1"/>
  <c r="G177" i="39"/>
  <c r="O181" i="39"/>
  <c r="AR181" i="39" s="1"/>
  <c r="E187" i="39"/>
  <c r="F189" i="39"/>
  <c r="AL189" i="39" s="1"/>
  <c r="C194" i="39"/>
  <c r="S200" i="39"/>
  <c r="G201" i="39"/>
  <c r="R202" i="39"/>
  <c r="Z202" i="39" s="1"/>
  <c r="F203" i="39"/>
  <c r="AL203" i="39" s="1"/>
  <c r="AT203" i="39"/>
  <c r="Y203" i="39" s="1"/>
  <c r="J204" i="39"/>
  <c r="AM204" i="39" s="1"/>
  <c r="F205" i="39"/>
  <c r="AL205" i="39" s="1"/>
  <c r="O206" i="39"/>
  <c r="AR206" i="39" s="1"/>
  <c r="I207" i="39"/>
  <c r="E208" i="39"/>
  <c r="I209" i="39"/>
  <c r="H210" i="39"/>
  <c r="C211" i="39"/>
  <c r="M211" i="39"/>
  <c r="AJ211" i="39" s="1"/>
  <c r="H212" i="39"/>
  <c r="R212" i="39"/>
  <c r="E213" i="39"/>
  <c r="O213" i="39"/>
  <c r="AR213" i="39" s="1"/>
  <c r="J214" i="39"/>
  <c r="AM214" i="39" s="1"/>
  <c r="AT214" i="39"/>
  <c r="Y214" i="39" s="1"/>
  <c r="G215" i="39"/>
  <c r="D216" i="39"/>
  <c r="AI216" i="39" s="1"/>
  <c r="N216" i="39"/>
  <c r="AP216" i="39" s="1"/>
  <c r="I217" i="39"/>
  <c r="S217" i="39"/>
  <c r="F218" i="39"/>
  <c r="AL218" i="39" s="1"/>
  <c r="P218" i="39"/>
  <c r="M173" i="39"/>
  <c r="AJ173" i="39" s="1"/>
  <c r="S177" i="39"/>
  <c r="J187" i="39"/>
  <c r="AM187" i="39" s="1"/>
  <c r="P189" i="39"/>
  <c r="D193" i="39"/>
  <c r="AI193" i="39" s="1"/>
  <c r="D194" i="39"/>
  <c r="AI194" i="39" s="1"/>
  <c r="C195" i="39"/>
  <c r="E196" i="39"/>
  <c r="C197" i="39"/>
  <c r="AT197" i="39"/>
  <c r="Y197" i="39" s="1"/>
  <c r="C200" i="39"/>
  <c r="N201" i="39"/>
  <c r="AP201" i="39" s="1"/>
  <c r="C202" i="39"/>
  <c r="S202" i="39"/>
  <c r="M203" i="39"/>
  <c r="AJ203" i="39" s="1"/>
  <c r="M204" i="39"/>
  <c r="AJ204" i="39" s="1"/>
  <c r="G205" i="39"/>
  <c r="C206" i="39"/>
  <c r="S206" i="39"/>
  <c r="AT206" i="39"/>
  <c r="Y206" i="39" s="1"/>
  <c r="J207" i="39"/>
  <c r="AM207" i="39" s="1"/>
  <c r="F208" i="39"/>
  <c r="AL208" i="39" s="1"/>
  <c r="J209" i="39"/>
  <c r="AM209" i="39" s="1"/>
  <c r="AT209" i="39"/>
  <c r="Y209" i="39" s="1"/>
  <c r="I210" i="39"/>
  <c r="D211" i="39"/>
  <c r="AI211" i="39" s="1"/>
  <c r="N211" i="39"/>
  <c r="AP211" i="39" s="1"/>
  <c r="I212" i="39"/>
  <c r="S212" i="39"/>
  <c r="F213" i="39"/>
  <c r="AL213" i="39" s="1"/>
  <c r="P213" i="39"/>
  <c r="C214" i="39"/>
  <c r="M214" i="39"/>
  <c r="AJ214" i="39" s="1"/>
  <c r="H215" i="39"/>
  <c r="R215" i="39"/>
  <c r="Z215" i="39" s="1"/>
  <c r="E216" i="39"/>
  <c r="O216" i="39"/>
  <c r="AR216" i="39" s="1"/>
  <c r="D191" i="39"/>
  <c r="AI191" i="39" s="1"/>
  <c r="M192" i="39"/>
  <c r="AJ192" i="39" s="1"/>
  <c r="R193" i="39"/>
  <c r="Z193" i="39" s="1"/>
  <c r="S195" i="39"/>
  <c r="R196" i="39"/>
  <c r="O197" i="39"/>
  <c r="AR197" i="39" s="1"/>
  <c r="D200" i="39"/>
  <c r="AI200" i="39" s="1"/>
  <c r="P201" i="39"/>
  <c r="D202" i="39"/>
  <c r="AI202" i="39" s="1"/>
  <c r="O203" i="39"/>
  <c r="AR203" i="39" s="1"/>
  <c r="H205" i="39"/>
  <c r="D206" i="39"/>
  <c r="AI206" i="39" s="1"/>
  <c r="P207" i="39"/>
  <c r="G208" i="39"/>
  <c r="M209" i="39"/>
  <c r="AJ209" i="39" s="1"/>
  <c r="M210" i="39"/>
  <c r="AJ210" i="39" s="1"/>
  <c r="E211" i="39"/>
  <c r="O211" i="39"/>
  <c r="AR211" i="39" s="1"/>
  <c r="J212" i="39"/>
  <c r="AM212" i="39" s="1"/>
  <c r="AT212" i="39"/>
  <c r="Y212" i="39" s="1"/>
  <c r="G213" i="39"/>
  <c r="D214" i="39"/>
  <c r="AI214" i="39" s="1"/>
  <c r="N214" i="39"/>
  <c r="AP214" i="39" s="1"/>
  <c r="I215" i="39"/>
  <c r="S215" i="39"/>
  <c r="F216" i="39"/>
  <c r="AL216" i="39" s="1"/>
  <c r="P216" i="39"/>
  <c r="C217" i="39"/>
  <c r="M217" i="39"/>
  <c r="AJ217" i="39" s="1"/>
  <c r="O183" i="39"/>
  <c r="AR183" i="39" s="1"/>
  <c r="R188" i="39"/>
  <c r="Z188" i="39" s="1"/>
  <c r="H191" i="39"/>
  <c r="AT198" i="39"/>
  <c r="Y198" i="39" s="1"/>
  <c r="G200" i="39"/>
  <c r="R201" i="39"/>
  <c r="Z201" i="39" s="1"/>
  <c r="F202" i="39"/>
  <c r="AL202" i="39" s="1"/>
  <c r="R203" i="39"/>
  <c r="Z203" i="39" s="1"/>
  <c r="C204" i="39"/>
  <c r="S204" i="39"/>
  <c r="AT204" i="39"/>
  <c r="Y204" i="39" s="1"/>
  <c r="O205" i="39"/>
  <c r="AR205" i="39" s="1"/>
  <c r="I206" i="39"/>
  <c r="R207" i="39"/>
  <c r="Z207" i="39" s="1"/>
  <c r="N208" i="39"/>
  <c r="AP208" i="39" s="1"/>
  <c r="C209" i="39"/>
  <c r="P209" i="39"/>
  <c r="C210" i="39"/>
  <c r="P210" i="39"/>
  <c r="AT210" i="39"/>
  <c r="G211" i="39"/>
  <c r="D212" i="39"/>
  <c r="AI212" i="39" s="1"/>
  <c r="N212" i="39"/>
  <c r="AP212" i="39" s="1"/>
  <c r="I213" i="39"/>
  <c r="S213" i="39"/>
  <c r="F214" i="39"/>
  <c r="AL214" i="39" s="1"/>
  <c r="P214" i="39"/>
  <c r="C215" i="39"/>
  <c r="M215" i="39"/>
  <c r="AJ215" i="39" s="1"/>
  <c r="H216" i="39"/>
  <c r="R216" i="39"/>
  <c r="Z216" i="39" s="1"/>
  <c r="E217" i="39"/>
  <c r="O217" i="39"/>
  <c r="AR217" i="39" s="1"/>
  <c r="S183" i="39"/>
  <c r="D186" i="39"/>
  <c r="AI186" i="39" s="1"/>
  <c r="P191" i="39"/>
  <c r="R198" i="39"/>
  <c r="Z198" i="39" s="1"/>
  <c r="D199" i="39"/>
  <c r="AI199" i="39" s="1"/>
  <c r="N200" i="39"/>
  <c r="AP200" i="39" s="1"/>
  <c r="C201" i="39"/>
  <c r="S201" i="39"/>
  <c r="N202" i="39"/>
  <c r="AP202" i="39" s="1"/>
  <c r="S203" i="39"/>
  <c r="G204" i="39"/>
  <c r="P205" i="39"/>
  <c r="J206" i="39"/>
  <c r="AM206" i="39" s="1"/>
  <c r="F207" i="39"/>
  <c r="AL207" i="39" s="1"/>
  <c r="S207" i="39"/>
  <c r="AT207" i="39"/>
  <c r="Y207" i="39" s="1"/>
  <c r="O208" i="39"/>
  <c r="AR208" i="39" s="1"/>
  <c r="D209" i="39"/>
  <c r="AI209" i="39" s="1"/>
  <c r="R209" i="39"/>
  <c r="E210" i="39"/>
  <c r="H211" i="39"/>
  <c r="R211" i="39"/>
  <c r="Z211" i="39" s="1"/>
  <c r="E212" i="39"/>
  <c r="O212" i="39"/>
  <c r="AR212" i="39" s="1"/>
  <c r="J213" i="39"/>
  <c r="AM213" i="39" s="1"/>
  <c r="AT213" i="39"/>
  <c r="Y213" i="39" s="1"/>
  <c r="G214" i="39"/>
  <c r="D215" i="39"/>
  <c r="AI215" i="39" s="1"/>
  <c r="N215" i="39"/>
  <c r="AP215" i="39" s="1"/>
  <c r="I216" i="39"/>
  <c r="S216" i="39"/>
  <c r="F217" i="39"/>
  <c r="AL217" i="39" s="1"/>
  <c r="P217" i="39"/>
  <c r="C218" i="39"/>
  <c r="M218" i="39"/>
  <c r="AJ218" i="39" s="1"/>
  <c r="I168" i="39"/>
  <c r="E181" i="39"/>
  <c r="P192" i="39"/>
  <c r="N206" i="39"/>
  <c r="AP206" i="39" s="1"/>
  <c r="G207" i="39"/>
  <c r="S209" i="39"/>
  <c r="I211" i="39"/>
  <c r="G212" i="39"/>
  <c r="H213" i="39"/>
  <c r="H214" i="39"/>
  <c r="F215" i="39"/>
  <c r="AL215" i="39" s="1"/>
  <c r="R172" i="39"/>
  <c r="Z172" i="39" s="1"/>
  <c r="I183" i="39"/>
  <c r="C189" i="39"/>
  <c r="C203" i="39"/>
  <c r="H207" i="39"/>
  <c r="C208" i="39"/>
  <c r="F210" i="39"/>
  <c r="AL210" i="39" s="1"/>
  <c r="J211" i="39"/>
  <c r="AM211" i="39" s="1"/>
  <c r="M212" i="39"/>
  <c r="AJ212" i="39" s="1"/>
  <c r="M213" i="39"/>
  <c r="AJ213" i="39" s="1"/>
  <c r="I214" i="39"/>
  <c r="J215" i="39"/>
  <c r="AM215" i="39" s="1"/>
  <c r="J216" i="39"/>
  <c r="AM216" i="39" s="1"/>
  <c r="G217" i="39"/>
  <c r="N218" i="39"/>
  <c r="AP218" i="39" s="1"/>
  <c r="E219" i="39"/>
  <c r="O219" i="39"/>
  <c r="AR219" i="39" s="1"/>
  <c r="J220" i="39"/>
  <c r="AM220" i="39" s="1"/>
  <c r="AT220" i="39"/>
  <c r="Y220" i="39" s="1"/>
  <c r="G221" i="39"/>
  <c r="D222" i="39"/>
  <c r="AI222" i="39" s="1"/>
  <c r="N222" i="39"/>
  <c r="AP222" i="39" s="1"/>
  <c r="I223" i="39"/>
  <c r="S223" i="39"/>
  <c r="F224" i="39"/>
  <c r="AL224" i="39" s="1"/>
  <c r="P224" i="39"/>
  <c r="C225" i="39"/>
  <c r="M225" i="39"/>
  <c r="AJ225" i="39" s="1"/>
  <c r="H226" i="39"/>
  <c r="R226" i="39"/>
  <c r="Z226" i="39" s="1"/>
  <c r="E227" i="39"/>
  <c r="O227" i="39"/>
  <c r="AR227" i="39" s="1"/>
  <c r="J228" i="39"/>
  <c r="AM228" i="39" s="1"/>
  <c r="AT228" i="39"/>
  <c r="Y228" i="39" s="1"/>
  <c r="G229" i="39"/>
  <c r="E222" i="39"/>
  <c r="O222" i="39"/>
  <c r="AR222" i="39" s="1"/>
  <c r="J223" i="39"/>
  <c r="AM223" i="39" s="1"/>
  <c r="AT223" i="39"/>
  <c r="G224" i="39"/>
  <c r="D225" i="39"/>
  <c r="AI225" i="39" s="1"/>
  <c r="N225" i="39"/>
  <c r="AP225" i="39" s="1"/>
  <c r="I226" i="39"/>
  <c r="S226" i="39"/>
  <c r="F227" i="39"/>
  <c r="AL227" i="39" s="1"/>
  <c r="C228" i="39"/>
  <c r="M228" i="39"/>
  <c r="AJ228" i="39" s="1"/>
  <c r="R229" i="39"/>
  <c r="Z229" i="39" s="1"/>
  <c r="C221" i="39"/>
  <c r="H222" i="39"/>
  <c r="I227" i="39"/>
  <c r="H209" i="39"/>
  <c r="G220" i="39"/>
  <c r="I222" i="39"/>
  <c r="P223" i="39"/>
  <c r="M184" i="39"/>
  <c r="AJ184" i="39" s="1"/>
  <c r="D201" i="39"/>
  <c r="AI201" i="39" s="1"/>
  <c r="E202" i="39"/>
  <c r="E203" i="39"/>
  <c r="H204" i="39"/>
  <c r="D208" i="39"/>
  <c r="AI208" i="39" s="1"/>
  <c r="G210" i="39"/>
  <c r="P211" i="39"/>
  <c r="P212" i="39"/>
  <c r="N213" i="39"/>
  <c r="AP213" i="39" s="1"/>
  <c r="O214" i="39"/>
  <c r="AR214" i="39" s="1"/>
  <c r="O215" i="39"/>
  <c r="AR215" i="39" s="1"/>
  <c r="M216" i="39"/>
  <c r="AJ216" i="39" s="1"/>
  <c r="H217" i="39"/>
  <c r="O218" i="39"/>
  <c r="AR218" i="39" s="1"/>
  <c r="F219" i="39"/>
  <c r="AL219" i="39" s="1"/>
  <c r="P219" i="39"/>
  <c r="C220" i="39"/>
  <c r="M220" i="39"/>
  <c r="AJ220" i="39" s="1"/>
  <c r="H221" i="39"/>
  <c r="R221" i="39"/>
  <c r="Z221" i="39" s="1"/>
  <c r="P227" i="39"/>
  <c r="H229" i="39"/>
  <c r="I229" i="39"/>
  <c r="M221" i="39"/>
  <c r="AJ221" i="39" s="1"/>
  <c r="R222" i="39"/>
  <c r="E223" i="39"/>
  <c r="J224" i="39"/>
  <c r="AM224" i="39" s="1"/>
  <c r="AT224" i="39"/>
  <c r="Y224" i="39" s="1"/>
  <c r="D226" i="39"/>
  <c r="AI226" i="39" s="1"/>
  <c r="S222" i="39"/>
  <c r="R225" i="39"/>
  <c r="Z225" i="39" s="1"/>
  <c r="E226" i="39"/>
  <c r="R190" i="39"/>
  <c r="F200" i="39"/>
  <c r="AL200" i="39" s="1"/>
  <c r="F201" i="39"/>
  <c r="AL201" i="39" s="1"/>
  <c r="O202" i="39"/>
  <c r="AR202" i="39" s="1"/>
  <c r="P203" i="39"/>
  <c r="I204" i="39"/>
  <c r="D205" i="39"/>
  <c r="AI205" i="39" s="1"/>
  <c r="M208" i="39"/>
  <c r="AJ208" i="39" s="1"/>
  <c r="O210" i="39"/>
  <c r="AR210" i="39" s="1"/>
  <c r="S211" i="39"/>
  <c r="R213" i="39"/>
  <c r="R214" i="39"/>
  <c r="Z214" i="39" s="1"/>
  <c r="P215" i="39"/>
  <c r="J217" i="39"/>
  <c r="AM217" i="39" s="1"/>
  <c r="D218" i="39"/>
  <c r="AI218" i="39" s="1"/>
  <c r="AT218" i="39"/>
  <c r="Y218" i="39" s="1"/>
  <c r="G219" i="39"/>
  <c r="D220" i="39"/>
  <c r="AI220" i="39" s="1"/>
  <c r="N220" i="39"/>
  <c r="AP220" i="39" s="1"/>
  <c r="I221" i="39"/>
  <c r="S221" i="39"/>
  <c r="F222" i="39"/>
  <c r="AL222" i="39" s="1"/>
  <c r="P222" i="39"/>
  <c r="C223" i="39"/>
  <c r="M223" i="39"/>
  <c r="AJ223" i="39" s="1"/>
  <c r="H224" i="39"/>
  <c r="R224" i="39"/>
  <c r="E225" i="39"/>
  <c r="O225" i="39"/>
  <c r="AR225" i="39" s="1"/>
  <c r="J226" i="39"/>
  <c r="AM226" i="39" s="1"/>
  <c r="AT226" i="39"/>
  <c r="Y226" i="39" s="1"/>
  <c r="G227" i="39"/>
  <c r="D228" i="39"/>
  <c r="AI228" i="39" s="1"/>
  <c r="N228" i="39"/>
  <c r="AP228" i="39" s="1"/>
  <c r="S229" i="39"/>
  <c r="S219" i="39"/>
  <c r="O223" i="39"/>
  <c r="AR223" i="39" s="1"/>
  <c r="G225" i="39"/>
  <c r="P228" i="39"/>
  <c r="C229" i="39"/>
  <c r="H218" i="39"/>
  <c r="AT219" i="39"/>
  <c r="Y219" i="39" s="1"/>
  <c r="N221" i="39"/>
  <c r="AP221" i="39" s="1"/>
  <c r="C224" i="39"/>
  <c r="H225" i="39"/>
  <c r="O226" i="39"/>
  <c r="AR226" i="39" s="1"/>
  <c r="P200" i="39"/>
  <c r="P202" i="39"/>
  <c r="R204" i="39"/>
  <c r="Z204" i="39" s="1"/>
  <c r="E205" i="39"/>
  <c r="P208" i="39"/>
  <c r="R210" i="39"/>
  <c r="Z210" i="39" s="1"/>
  <c r="S214" i="39"/>
  <c r="N217" i="39"/>
  <c r="AP217" i="39" s="1"/>
  <c r="E218" i="39"/>
  <c r="R218" i="39"/>
  <c r="H219" i="39"/>
  <c r="R219" i="39"/>
  <c r="E220" i="39"/>
  <c r="O220" i="39"/>
  <c r="AR220" i="39" s="1"/>
  <c r="J221" i="39"/>
  <c r="AM221" i="39" s="1"/>
  <c r="AT221" i="39"/>
  <c r="Y221" i="39" s="1"/>
  <c r="G222" i="39"/>
  <c r="D223" i="39"/>
  <c r="AI223" i="39" s="1"/>
  <c r="N223" i="39"/>
  <c r="AP223" i="39" s="1"/>
  <c r="I224" i="39"/>
  <c r="S224" i="39"/>
  <c r="F225" i="39"/>
  <c r="AL225" i="39" s="1"/>
  <c r="P225" i="39"/>
  <c r="C226" i="39"/>
  <c r="M226" i="39"/>
  <c r="AJ226" i="39" s="1"/>
  <c r="H227" i="39"/>
  <c r="R227" i="39"/>
  <c r="Z227" i="39" s="1"/>
  <c r="E228" i="39"/>
  <c r="O228" i="39"/>
  <c r="AR228" i="39" s="1"/>
  <c r="J229" i="39"/>
  <c r="AM229" i="39" s="1"/>
  <c r="AT229" i="39"/>
  <c r="Y229" i="39" s="1"/>
  <c r="F177" i="39"/>
  <c r="AL177" i="39" s="1"/>
  <c r="E191" i="39"/>
  <c r="N205" i="39"/>
  <c r="AP205" i="39" s="1"/>
  <c r="F209" i="39"/>
  <c r="AL209" i="39" s="1"/>
  <c r="S210" i="39"/>
  <c r="AT211" i="39"/>
  <c r="Y211" i="39" s="1"/>
  <c r="AT215" i="39"/>
  <c r="Y215" i="39" s="1"/>
  <c r="AT216" i="39"/>
  <c r="Y216" i="39" s="1"/>
  <c r="G218" i="39"/>
  <c r="S218" i="39"/>
  <c r="I219" i="39"/>
  <c r="F220" i="39"/>
  <c r="AL220" i="39" s="1"/>
  <c r="P220" i="39"/>
  <c r="N226" i="39"/>
  <c r="AP226" i="39" s="1"/>
  <c r="S227" i="39"/>
  <c r="F228" i="39"/>
  <c r="AL228" i="39" s="1"/>
  <c r="M229" i="39"/>
  <c r="AJ229" i="39" s="1"/>
  <c r="F223" i="39"/>
  <c r="AL223" i="39" s="1"/>
  <c r="M224" i="39"/>
  <c r="AJ224" i="39" s="1"/>
  <c r="C187" i="39"/>
  <c r="O199" i="39"/>
  <c r="AR199" i="39" s="1"/>
  <c r="E206" i="39"/>
  <c r="C212" i="39"/>
  <c r="C213" i="39"/>
  <c r="R217" i="39"/>
  <c r="Z217" i="39" s="1"/>
  <c r="J219" i="39"/>
  <c r="AM219" i="39" s="1"/>
  <c r="D221" i="39"/>
  <c r="AI221" i="39" s="1"/>
  <c r="F188" i="39"/>
  <c r="AL188" i="39" s="1"/>
  <c r="E214" i="39"/>
  <c r="S220" i="39"/>
  <c r="F221" i="39"/>
  <c r="AL221" i="39" s="1"/>
  <c r="R223" i="39"/>
  <c r="Z223" i="39" s="1"/>
  <c r="E224" i="39"/>
  <c r="R228" i="39"/>
  <c r="Z228" i="39" s="1"/>
  <c r="P229" i="39"/>
  <c r="AT227" i="39"/>
  <c r="Y227" i="39" s="1"/>
  <c r="M206" i="39"/>
  <c r="AJ206" i="39" s="1"/>
  <c r="D229" i="39"/>
  <c r="AI229" i="39" s="1"/>
  <c r="O229" i="39"/>
  <c r="AR229" i="39" s="1"/>
  <c r="I218" i="39"/>
  <c r="C219" i="39"/>
  <c r="O221" i="39"/>
  <c r="AR221" i="39" s="1"/>
  <c r="N224" i="39"/>
  <c r="AP224" i="39" s="1"/>
  <c r="S228" i="39"/>
  <c r="M219" i="39"/>
  <c r="AJ219" i="39" s="1"/>
  <c r="AT222" i="39"/>
  <c r="Y222" i="39" s="1"/>
  <c r="R205" i="39"/>
  <c r="F211" i="39"/>
  <c r="AL211" i="39" s="1"/>
  <c r="E215" i="39"/>
  <c r="D217" i="39"/>
  <c r="AI217" i="39" s="1"/>
  <c r="J218" i="39"/>
  <c r="AM218" i="39" s="1"/>
  <c r="D219" i="39"/>
  <c r="AI219" i="39" s="1"/>
  <c r="P221" i="39"/>
  <c r="C222" i="39"/>
  <c r="O224" i="39"/>
  <c r="AR224" i="39" s="1"/>
  <c r="J222" i="39"/>
  <c r="AM222" i="39" s="1"/>
  <c r="I225" i="39"/>
  <c r="C227" i="39"/>
  <c r="F212" i="39"/>
  <c r="AL212" i="39" s="1"/>
  <c r="N219" i="39"/>
  <c r="AP219" i="39" s="1"/>
  <c r="M222" i="39"/>
  <c r="AJ222" i="39" s="1"/>
  <c r="J225" i="39"/>
  <c r="AM225" i="39" s="1"/>
  <c r="AT225" i="39"/>
  <c r="Y225" i="39" s="1"/>
  <c r="D227" i="39"/>
  <c r="AI227" i="39" s="1"/>
  <c r="G228" i="39"/>
  <c r="E229" i="39"/>
  <c r="G226" i="39"/>
  <c r="M227" i="39"/>
  <c r="AJ227" i="39" s="1"/>
  <c r="I228" i="39"/>
  <c r="N229" i="39"/>
  <c r="AP229" i="39" s="1"/>
  <c r="AE181" i="39"/>
  <c r="R220" i="39"/>
  <c r="Z220" i="39" s="1"/>
  <c r="D224" i="39"/>
  <c r="AI224" i="39" s="1"/>
  <c r="N227" i="39"/>
  <c r="AP227" i="39" s="1"/>
  <c r="C216" i="39"/>
  <c r="H220" i="39"/>
  <c r="G223" i="39"/>
  <c r="S225" i="39"/>
  <c r="F226" i="39"/>
  <c r="AL226" i="39" s="1"/>
  <c r="J227" i="39"/>
  <c r="AM227" i="39" s="1"/>
  <c r="H228" i="39"/>
  <c r="F229" i="39"/>
  <c r="AL229" i="39" s="1"/>
  <c r="D213" i="39"/>
  <c r="AI213" i="39" s="1"/>
  <c r="G216" i="39"/>
  <c r="I220" i="39"/>
  <c r="H223" i="39"/>
  <c r="N209" i="39"/>
  <c r="AP209" i="39" s="1"/>
  <c r="AT217" i="39"/>
  <c r="Y217" i="39" s="1"/>
  <c r="E221" i="39"/>
  <c r="P226" i="39"/>
  <c r="J60" i="39"/>
  <c r="AM60" i="39" s="1"/>
  <c r="AT60" i="39"/>
  <c r="G61" i="39"/>
  <c r="D62" i="39"/>
  <c r="AI62" i="39" s="1"/>
  <c r="N62" i="39"/>
  <c r="AP62" i="39" s="1"/>
  <c r="I63" i="39"/>
  <c r="S63" i="39"/>
  <c r="C60" i="39"/>
  <c r="M60" i="39"/>
  <c r="AJ60" i="39" s="1"/>
  <c r="H61" i="39"/>
  <c r="R61" i="39"/>
  <c r="E62" i="39"/>
  <c r="O62" i="39"/>
  <c r="AR62" i="39" s="1"/>
  <c r="J63" i="39"/>
  <c r="AM63" i="39" s="1"/>
  <c r="AT63" i="39"/>
  <c r="Y63" i="39" s="1"/>
  <c r="G64" i="39"/>
  <c r="D65" i="39"/>
  <c r="AI65" i="39" s="1"/>
  <c r="N65" i="39"/>
  <c r="AP65" i="39" s="1"/>
  <c r="I66" i="39"/>
  <c r="S66" i="39"/>
  <c r="F67" i="39"/>
  <c r="AL67" i="39" s="1"/>
  <c r="P67" i="39"/>
  <c r="C68" i="39"/>
  <c r="M68" i="39"/>
  <c r="AJ68" i="39" s="1"/>
  <c r="H69" i="39"/>
  <c r="R69" i="39"/>
  <c r="Z69" i="39" s="1"/>
  <c r="E70" i="39"/>
  <c r="O70" i="39"/>
  <c r="AR70" i="39" s="1"/>
  <c r="J71" i="39"/>
  <c r="AM71" i="39" s="1"/>
  <c r="AT71" i="39"/>
  <c r="G72" i="39"/>
  <c r="D73" i="39"/>
  <c r="AI73" i="39" s="1"/>
  <c r="N73" i="39"/>
  <c r="AP73" i="39" s="1"/>
  <c r="I74" i="39"/>
  <c r="S74" i="39"/>
  <c r="F75" i="39"/>
  <c r="AL75" i="39" s="1"/>
  <c r="P75" i="39"/>
  <c r="D60" i="39"/>
  <c r="AI60" i="39" s="1"/>
  <c r="N60" i="39"/>
  <c r="AP60" i="39" s="1"/>
  <c r="I61" i="39"/>
  <c r="S61" i="39"/>
  <c r="F62" i="39"/>
  <c r="AL62" i="39" s="1"/>
  <c r="P62" i="39"/>
  <c r="C63" i="39"/>
  <c r="M63" i="39"/>
  <c r="AJ63" i="39" s="1"/>
  <c r="E60" i="39"/>
  <c r="O60" i="39"/>
  <c r="AR60" i="39" s="1"/>
  <c r="J61" i="39"/>
  <c r="AM61" i="39" s="1"/>
  <c r="AT61" i="39"/>
  <c r="Y61" i="39" s="1"/>
  <c r="G62" i="39"/>
  <c r="D63" i="39"/>
  <c r="AI63" i="39" s="1"/>
  <c r="N63" i="39"/>
  <c r="AP63" i="39" s="1"/>
  <c r="I64" i="39"/>
  <c r="S64" i="39"/>
  <c r="F65" i="39"/>
  <c r="AL65" i="39" s="1"/>
  <c r="P65" i="39"/>
  <c r="C66" i="39"/>
  <c r="M66" i="39"/>
  <c r="AJ66" i="39" s="1"/>
  <c r="H67" i="39"/>
  <c r="R67" i="39"/>
  <c r="Z67" i="39" s="1"/>
  <c r="E68" i="39"/>
  <c r="O68" i="39"/>
  <c r="AR68" i="39" s="1"/>
  <c r="J69" i="39"/>
  <c r="AM69" i="39" s="1"/>
  <c r="AT69" i="39"/>
  <c r="G70" i="39"/>
  <c r="D71" i="39"/>
  <c r="AI71" i="39" s="1"/>
  <c r="N71" i="39"/>
  <c r="AP71" i="39" s="1"/>
  <c r="I72" i="39"/>
  <c r="S72" i="39"/>
  <c r="F73" i="39"/>
  <c r="AL73" i="39" s="1"/>
  <c r="P73" i="39"/>
  <c r="C74" i="39"/>
  <c r="M74" i="39"/>
  <c r="AJ74" i="39" s="1"/>
  <c r="F60" i="39"/>
  <c r="AL60" i="39" s="1"/>
  <c r="P60" i="39"/>
  <c r="C61" i="39"/>
  <c r="M61" i="39"/>
  <c r="AJ61" i="39" s="1"/>
  <c r="H62" i="39"/>
  <c r="R62" i="39"/>
  <c r="Z62" i="39" s="1"/>
  <c r="E63" i="39"/>
  <c r="O63" i="39"/>
  <c r="AR63" i="39" s="1"/>
  <c r="J64" i="39"/>
  <c r="AM64" i="39" s="1"/>
  <c r="AT64" i="39"/>
  <c r="G65" i="39"/>
  <c r="D66" i="39"/>
  <c r="AI66" i="39" s="1"/>
  <c r="N66" i="39"/>
  <c r="AP66" i="39" s="1"/>
  <c r="I67" i="39"/>
  <c r="S67" i="39"/>
  <c r="F68" i="39"/>
  <c r="AL68" i="39" s="1"/>
  <c r="P68" i="39"/>
  <c r="C69" i="39"/>
  <c r="M69" i="39"/>
  <c r="AJ69" i="39" s="1"/>
  <c r="H70" i="39"/>
  <c r="R70" i="39"/>
  <c r="Z70" i="39" s="1"/>
  <c r="E71" i="39"/>
  <c r="O71" i="39"/>
  <c r="AR71" i="39" s="1"/>
  <c r="J72" i="39"/>
  <c r="AM72" i="39" s="1"/>
  <c r="AT72" i="39"/>
  <c r="Y72" i="39" s="1"/>
  <c r="G73" i="39"/>
  <c r="D74" i="39"/>
  <c r="AI74" i="39" s="1"/>
  <c r="N74" i="39"/>
  <c r="AP74" i="39" s="1"/>
  <c r="G60" i="39"/>
  <c r="D61" i="39"/>
  <c r="AI61" i="39" s="1"/>
  <c r="N61" i="39"/>
  <c r="AP61" i="39" s="1"/>
  <c r="I62" i="39"/>
  <c r="S62" i="39"/>
  <c r="F63" i="39"/>
  <c r="AL63" i="39" s="1"/>
  <c r="P63" i="39"/>
  <c r="C64" i="39"/>
  <c r="M64" i="39"/>
  <c r="AJ64" i="39" s="1"/>
  <c r="H65" i="39"/>
  <c r="R65" i="39"/>
  <c r="Z65" i="39" s="1"/>
  <c r="E66" i="39"/>
  <c r="O66" i="39"/>
  <c r="AR66" i="39" s="1"/>
  <c r="J67" i="39"/>
  <c r="AM67" i="39" s="1"/>
  <c r="AT67" i="39"/>
  <c r="G68" i="39"/>
  <c r="D69" i="39"/>
  <c r="AI69" i="39" s="1"/>
  <c r="N69" i="39"/>
  <c r="AP69" i="39" s="1"/>
  <c r="I70" i="39"/>
  <c r="S70" i="39"/>
  <c r="F71" i="39"/>
  <c r="AL71" i="39" s="1"/>
  <c r="P71" i="39"/>
  <c r="C72" i="39"/>
  <c r="M72" i="39"/>
  <c r="AJ72" i="39" s="1"/>
  <c r="H73" i="39"/>
  <c r="R73" i="39"/>
  <c r="Z73" i="39" s="1"/>
  <c r="E74" i="39"/>
  <c r="O74" i="39"/>
  <c r="AR74" i="39" s="1"/>
  <c r="H60" i="39"/>
  <c r="R60" i="39"/>
  <c r="Z60" i="39" s="1"/>
  <c r="E61" i="39"/>
  <c r="D64" i="39"/>
  <c r="AI64" i="39" s="1"/>
  <c r="I65" i="39"/>
  <c r="P66" i="39"/>
  <c r="C67" i="39"/>
  <c r="H68" i="39"/>
  <c r="O69" i="39"/>
  <c r="AR69" i="39" s="1"/>
  <c r="G71" i="39"/>
  <c r="N72" i="39"/>
  <c r="AP72" i="39" s="1"/>
  <c r="S73" i="39"/>
  <c r="F74" i="39"/>
  <c r="AL74" i="39" s="1"/>
  <c r="G75" i="39"/>
  <c r="R75" i="39"/>
  <c r="Z75" i="39" s="1"/>
  <c r="AT75" i="39"/>
  <c r="G76" i="39"/>
  <c r="D77" i="39"/>
  <c r="AI77" i="39" s="1"/>
  <c r="N77" i="39"/>
  <c r="AP77" i="39" s="1"/>
  <c r="I78" i="39"/>
  <c r="S78" i="39"/>
  <c r="F79" i="39"/>
  <c r="AL79" i="39" s="1"/>
  <c r="P79" i="39"/>
  <c r="C80" i="39"/>
  <c r="M80" i="39"/>
  <c r="AJ80" i="39" s="1"/>
  <c r="H81" i="39"/>
  <c r="R81" i="39"/>
  <c r="Z81" i="39" s="1"/>
  <c r="S60" i="39"/>
  <c r="F61" i="39"/>
  <c r="AL61" i="39" s="1"/>
  <c r="R63" i="39"/>
  <c r="Z63" i="39" s="1"/>
  <c r="E64" i="39"/>
  <c r="J65" i="39"/>
  <c r="AM65" i="39" s="1"/>
  <c r="AT65" i="39"/>
  <c r="D67" i="39"/>
  <c r="AI67" i="39" s="1"/>
  <c r="I68" i="39"/>
  <c r="P69" i="39"/>
  <c r="C70" i="39"/>
  <c r="H71" i="39"/>
  <c r="O72" i="39"/>
  <c r="AR72" i="39" s="1"/>
  <c r="G74" i="39"/>
  <c r="H75" i="39"/>
  <c r="S75" i="39"/>
  <c r="H76" i="39"/>
  <c r="R76" i="39"/>
  <c r="Z76" i="39" s="1"/>
  <c r="E77" i="39"/>
  <c r="O77" i="39"/>
  <c r="AR77" i="39" s="1"/>
  <c r="J78" i="39"/>
  <c r="AM78" i="39" s="1"/>
  <c r="AT78" i="39"/>
  <c r="G79" i="39"/>
  <c r="D80" i="39"/>
  <c r="AI80" i="39" s="1"/>
  <c r="N80" i="39"/>
  <c r="AP80" i="39" s="1"/>
  <c r="I81" i="39"/>
  <c r="S81" i="39"/>
  <c r="F82" i="39"/>
  <c r="AL82" i="39" s="1"/>
  <c r="P82" i="39"/>
  <c r="C83" i="39"/>
  <c r="M83" i="39"/>
  <c r="AJ83" i="39" s="1"/>
  <c r="H84" i="39"/>
  <c r="R84" i="39"/>
  <c r="Z84" i="39" s="1"/>
  <c r="P61" i="39"/>
  <c r="C62" i="39"/>
  <c r="H64" i="39"/>
  <c r="O65" i="39"/>
  <c r="AR65" i="39" s="1"/>
  <c r="G67" i="39"/>
  <c r="N68" i="39"/>
  <c r="AP68" i="39" s="1"/>
  <c r="S69" i="39"/>
  <c r="F70" i="39"/>
  <c r="AL70" i="39" s="1"/>
  <c r="M71" i="39"/>
  <c r="AJ71" i="39" s="1"/>
  <c r="R72" i="39"/>
  <c r="E73" i="39"/>
  <c r="J74" i="39"/>
  <c r="AM74" i="39" s="1"/>
  <c r="AT74" i="39"/>
  <c r="J75" i="39"/>
  <c r="AM75" i="39" s="1"/>
  <c r="J76" i="39"/>
  <c r="AM76" i="39" s="1"/>
  <c r="AT76" i="39"/>
  <c r="G77" i="39"/>
  <c r="D78" i="39"/>
  <c r="AI78" i="39" s="1"/>
  <c r="N78" i="39"/>
  <c r="AP78" i="39" s="1"/>
  <c r="I79" i="39"/>
  <c r="S79" i="39"/>
  <c r="F80" i="39"/>
  <c r="AL80" i="39" s="1"/>
  <c r="P80" i="39"/>
  <c r="J62" i="39"/>
  <c r="AM62" i="39" s="1"/>
  <c r="AT62" i="39"/>
  <c r="Y62" i="39" s="1"/>
  <c r="N64" i="39"/>
  <c r="AP64" i="39" s="1"/>
  <c r="S65" i="39"/>
  <c r="F66" i="39"/>
  <c r="AL66" i="39" s="1"/>
  <c r="M67" i="39"/>
  <c r="AJ67" i="39" s="1"/>
  <c r="R68" i="39"/>
  <c r="E69" i="39"/>
  <c r="J70" i="39"/>
  <c r="AM70" i="39" s="1"/>
  <c r="AT70" i="39"/>
  <c r="Y70" i="39" s="1"/>
  <c r="D72" i="39"/>
  <c r="AI72" i="39" s="1"/>
  <c r="I73" i="39"/>
  <c r="P74" i="39"/>
  <c r="M75" i="39"/>
  <c r="AJ75" i="39" s="1"/>
  <c r="C76" i="39"/>
  <c r="M76" i="39"/>
  <c r="AJ76" i="39" s="1"/>
  <c r="H77" i="39"/>
  <c r="R77" i="39"/>
  <c r="E78" i="39"/>
  <c r="O78" i="39"/>
  <c r="AR78" i="39" s="1"/>
  <c r="J79" i="39"/>
  <c r="AM79" i="39" s="1"/>
  <c r="AT79" i="39"/>
  <c r="G80" i="39"/>
  <c r="D81" i="39"/>
  <c r="AI81" i="39" s="1"/>
  <c r="N81" i="39"/>
  <c r="AP81" i="39" s="1"/>
  <c r="I82" i="39"/>
  <c r="S82" i="39"/>
  <c r="F83" i="39"/>
  <c r="AL83" i="39" s="1"/>
  <c r="P83" i="39"/>
  <c r="C84" i="39"/>
  <c r="M84" i="39"/>
  <c r="AJ84" i="39" s="1"/>
  <c r="M62" i="39"/>
  <c r="AJ62" i="39" s="1"/>
  <c r="G66" i="39"/>
  <c r="S68" i="39"/>
  <c r="F69" i="39"/>
  <c r="AL69" i="39" s="1"/>
  <c r="R71" i="39"/>
  <c r="E72" i="39"/>
  <c r="C75" i="39"/>
  <c r="N76" i="39"/>
  <c r="AP76" i="39" s="1"/>
  <c r="S77" i="39"/>
  <c r="F78" i="39"/>
  <c r="AL78" i="39" s="1"/>
  <c r="M79" i="39"/>
  <c r="AJ79" i="39" s="1"/>
  <c r="R80" i="39"/>
  <c r="Z80" i="39" s="1"/>
  <c r="C81" i="39"/>
  <c r="G82" i="39"/>
  <c r="G83" i="39"/>
  <c r="S83" i="39"/>
  <c r="F84" i="39"/>
  <c r="AL84" i="39" s="1"/>
  <c r="S84" i="39"/>
  <c r="AT84" i="39"/>
  <c r="G85" i="39"/>
  <c r="D86" i="39"/>
  <c r="AI86" i="39" s="1"/>
  <c r="N86" i="39"/>
  <c r="AP86" i="39" s="1"/>
  <c r="I87" i="39"/>
  <c r="S87" i="39"/>
  <c r="F88" i="39"/>
  <c r="AL88" i="39" s="1"/>
  <c r="P88" i="39"/>
  <c r="C89" i="39"/>
  <c r="M89" i="39"/>
  <c r="AJ89" i="39" s="1"/>
  <c r="H90" i="39"/>
  <c r="R90" i="39"/>
  <c r="Z90" i="39" s="1"/>
  <c r="E91" i="39"/>
  <c r="O91" i="39"/>
  <c r="AR91" i="39" s="1"/>
  <c r="J92" i="39"/>
  <c r="AM92" i="39" s="1"/>
  <c r="AT92" i="39"/>
  <c r="J66" i="39"/>
  <c r="AM66" i="39" s="1"/>
  <c r="AT66" i="39"/>
  <c r="I69" i="39"/>
  <c r="H72" i="39"/>
  <c r="E75" i="39"/>
  <c r="P76" i="39"/>
  <c r="C77" i="39"/>
  <c r="H78" i="39"/>
  <c r="O79" i="39"/>
  <c r="AR79" i="39" s="1"/>
  <c r="F81" i="39"/>
  <c r="AL81" i="39" s="1"/>
  <c r="AT81" i="39"/>
  <c r="J82" i="39"/>
  <c r="AM82" i="39" s="1"/>
  <c r="AT82" i="39"/>
  <c r="I83" i="39"/>
  <c r="I84" i="39"/>
  <c r="I85" i="39"/>
  <c r="S85" i="39"/>
  <c r="F86" i="39"/>
  <c r="AL86" i="39" s="1"/>
  <c r="P86" i="39"/>
  <c r="C87" i="39"/>
  <c r="M87" i="39"/>
  <c r="AJ87" i="39" s="1"/>
  <c r="H88" i="39"/>
  <c r="R88" i="39"/>
  <c r="Z88" i="39" s="1"/>
  <c r="E89" i="39"/>
  <c r="O89" i="39"/>
  <c r="AR89" i="39" s="1"/>
  <c r="J90" i="39"/>
  <c r="AM90" i="39" s="1"/>
  <c r="AT90" i="39"/>
  <c r="G91" i="39"/>
  <c r="O61" i="39"/>
  <c r="AR61" i="39" s="1"/>
  <c r="F64" i="39"/>
  <c r="AL64" i="39" s="1"/>
  <c r="R66" i="39"/>
  <c r="E67" i="39"/>
  <c r="D70" i="39"/>
  <c r="AI70" i="39" s="1"/>
  <c r="P72" i="39"/>
  <c r="C73" i="39"/>
  <c r="I75" i="39"/>
  <c r="S76" i="39"/>
  <c r="F77" i="39"/>
  <c r="AL77" i="39" s="1"/>
  <c r="M78" i="39"/>
  <c r="AJ78" i="39" s="1"/>
  <c r="R79" i="39"/>
  <c r="Z79" i="39" s="1"/>
  <c r="E80" i="39"/>
  <c r="G81" i="39"/>
  <c r="M82" i="39"/>
  <c r="AJ82" i="39" s="1"/>
  <c r="J83" i="39"/>
  <c r="AM83" i="39" s="1"/>
  <c r="AT83" i="39"/>
  <c r="J84" i="39"/>
  <c r="AM84" i="39" s="1"/>
  <c r="J85" i="39"/>
  <c r="AM85" i="39" s="1"/>
  <c r="AT85" i="39"/>
  <c r="G86" i="39"/>
  <c r="D87" i="39"/>
  <c r="AI87" i="39" s="1"/>
  <c r="N87" i="39"/>
  <c r="AP87" i="39" s="1"/>
  <c r="I88" i="39"/>
  <c r="S88" i="39"/>
  <c r="F89" i="39"/>
  <c r="AL89" i="39" s="1"/>
  <c r="P89" i="39"/>
  <c r="C90" i="39"/>
  <c r="M90" i="39"/>
  <c r="AJ90" i="39" s="1"/>
  <c r="H91" i="39"/>
  <c r="R91" i="39"/>
  <c r="O64" i="39"/>
  <c r="AR64" i="39" s="1"/>
  <c r="Z66" i="39"/>
  <c r="N67" i="39"/>
  <c r="AP67" i="39" s="1"/>
  <c r="M70" i="39"/>
  <c r="AJ70" i="39" s="1"/>
  <c r="J73" i="39"/>
  <c r="AM73" i="39" s="1"/>
  <c r="AT73" i="39"/>
  <c r="Y73" i="39" s="1"/>
  <c r="N75" i="39"/>
  <c r="AP75" i="39" s="1"/>
  <c r="D76" i="39"/>
  <c r="AI76" i="39" s="1"/>
  <c r="I77" i="39"/>
  <c r="P78" i="39"/>
  <c r="C79" i="39"/>
  <c r="H80" i="39"/>
  <c r="J81" i="39"/>
  <c r="AM81" i="39" s="1"/>
  <c r="N82" i="39"/>
  <c r="AP82" i="39" s="1"/>
  <c r="N83" i="39"/>
  <c r="AP83" i="39" s="1"/>
  <c r="N84" i="39"/>
  <c r="AP84" i="39" s="1"/>
  <c r="C85" i="39"/>
  <c r="M85" i="39"/>
  <c r="AJ85" i="39" s="1"/>
  <c r="H86" i="39"/>
  <c r="R86" i="39"/>
  <c r="E87" i="39"/>
  <c r="O87" i="39"/>
  <c r="AR87" i="39" s="1"/>
  <c r="J88" i="39"/>
  <c r="AM88" i="39" s="1"/>
  <c r="AT88" i="39"/>
  <c r="Y88" i="39" s="1"/>
  <c r="G89" i="39"/>
  <c r="D90" i="39"/>
  <c r="AI90" i="39" s="1"/>
  <c r="N90" i="39"/>
  <c r="AP90" i="39" s="1"/>
  <c r="I91" i="39"/>
  <c r="S91" i="39"/>
  <c r="G63" i="39"/>
  <c r="P64" i="39"/>
  <c r="C65" i="39"/>
  <c r="O67" i="39"/>
  <c r="AR67" i="39" s="1"/>
  <c r="N70" i="39"/>
  <c r="AP70" i="39" s="1"/>
  <c r="M73" i="39"/>
  <c r="AJ73" i="39" s="1"/>
  <c r="O75" i="39"/>
  <c r="AR75" i="39" s="1"/>
  <c r="E76" i="39"/>
  <c r="J77" i="39"/>
  <c r="AM77" i="39" s="1"/>
  <c r="AT77" i="39"/>
  <c r="Y77" i="39" s="1"/>
  <c r="D79" i="39"/>
  <c r="AI79" i="39" s="1"/>
  <c r="I80" i="39"/>
  <c r="M81" i="39"/>
  <c r="AJ81" i="39" s="1"/>
  <c r="C82" i="39"/>
  <c r="O82" i="39"/>
  <c r="AR82" i="39" s="1"/>
  <c r="O83" i="39"/>
  <c r="AR83" i="39" s="1"/>
  <c r="O84" i="39"/>
  <c r="AR84" i="39" s="1"/>
  <c r="D85" i="39"/>
  <c r="AI85" i="39" s="1"/>
  <c r="N85" i="39"/>
  <c r="AP85" i="39" s="1"/>
  <c r="I86" i="39"/>
  <c r="S86" i="39"/>
  <c r="F87" i="39"/>
  <c r="AL87" i="39" s="1"/>
  <c r="P87" i="39"/>
  <c r="C88" i="39"/>
  <c r="M88" i="39"/>
  <c r="AJ88" i="39" s="1"/>
  <c r="H89" i="39"/>
  <c r="R89" i="39"/>
  <c r="Z89" i="39" s="1"/>
  <c r="E90" i="39"/>
  <c r="O90" i="39"/>
  <c r="AR90" i="39" s="1"/>
  <c r="J91" i="39"/>
  <c r="AM91" i="39" s="1"/>
  <c r="I60" i="39"/>
  <c r="R64" i="39"/>
  <c r="H66" i="39"/>
  <c r="J68" i="39"/>
  <c r="AM68" i="39" s="1"/>
  <c r="P70" i="39"/>
  <c r="F72" i="39"/>
  <c r="AL72" i="39" s="1"/>
  <c r="H74" i="39"/>
  <c r="H82" i="39"/>
  <c r="G84" i="39"/>
  <c r="O85" i="39"/>
  <c r="AR85" i="39" s="1"/>
  <c r="R74" i="39"/>
  <c r="P84" i="39"/>
  <c r="P85" i="39"/>
  <c r="AT80" i="39"/>
  <c r="Y80" i="39" s="1"/>
  <c r="R82" i="39"/>
  <c r="Z82" i="39" s="1"/>
  <c r="D83" i="39"/>
  <c r="AI83" i="39" s="1"/>
  <c r="R85" i="39"/>
  <c r="R87" i="39"/>
  <c r="Z87" i="39" s="1"/>
  <c r="S89" i="39"/>
  <c r="P91" i="39"/>
  <c r="F92" i="39"/>
  <c r="AL92" i="39" s="1"/>
  <c r="H93" i="39"/>
  <c r="R93" i="39"/>
  <c r="Z93" i="39" s="1"/>
  <c r="E94" i="39"/>
  <c r="O94" i="39"/>
  <c r="AR94" i="39" s="1"/>
  <c r="J95" i="39"/>
  <c r="AM95" i="39" s="1"/>
  <c r="AT95" i="39"/>
  <c r="G96" i="39"/>
  <c r="D97" i="39"/>
  <c r="AI97" i="39" s="1"/>
  <c r="N97" i="39"/>
  <c r="AP97" i="39" s="1"/>
  <c r="I98" i="39"/>
  <c r="S98" i="39"/>
  <c r="F99" i="39"/>
  <c r="AL99" i="39" s="1"/>
  <c r="P99" i="39"/>
  <c r="C100" i="39"/>
  <c r="M100" i="39"/>
  <c r="AJ100" i="39" s="1"/>
  <c r="H101" i="39"/>
  <c r="R101" i="39"/>
  <c r="E65" i="39"/>
  <c r="AT68" i="39"/>
  <c r="C71" i="39"/>
  <c r="F76" i="39"/>
  <c r="AL76" i="39" s="1"/>
  <c r="C78" i="39"/>
  <c r="E79" i="39"/>
  <c r="E83" i="39"/>
  <c r="M65" i="39"/>
  <c r="AJ65" i="39" s="1"/>
  <c r="G69" i="39"/>
  <c r="I71" i="39"/>
  <c r="O73" i="39"/>
  <c r="AR73" i="39" s="1"/>
  <c r="D75" i="39"/>
  <c r="AI75" i="39" s="1"/>
  <c r="I76" i="39"/>
  <c r="M77" i="39"/>
  <c r="AJ77" i="39" s="1"/>
  <c r="G78" i="39"/>
  <c r="H79" i="39"/>
  <c r="J80" i="39"/>
  <c r="AM80" i="39" s="1"/>
  <c r="E81" i="39"/>
  <c r="H83" i="39"/>
  <c r="AT87" i="39"/>
  <c r="AT89" i="39"/>
  <c r="AT91" i="39"/>
  <c r="Y91" i="39" s="1"/>
  <c r="H92" i="39"/>
  <c r="S92" i="39"/>
  <c r="J93" i="39"/>
  <c r="AM93" i="39" s="1"/>
  <c r="AT93" i="39"/>
  <c r="G94" i="39"/>
  <c r="D95" i="39"/>
  <c r="AI95" i="39" s="1"/>
  <c r="N95" i="39"/>
  <c r="AP95" i="39" s="1"/>
  <c r="I96" i="39"/>
  <c r="S96" i="39"/>
  <c r="F97" i="39"/>
  <c r="AL97" i="39" s="1"/>
  <c r="P97" i="39"/>
  <c r="S80" i="39"/>
  <c r="P81" i="39"/>
  <c r="D82" i="39"/>
  <c r="AI82" i="39" s="1"/>
  <c r="R83" i="39"/>
  <c r="D84" i="39"/>
  <c r="AI84" i="39" s="1"/>
  <c r="F85" i="39"/>
  <c r="AL85" i="39" s="1"/>
  <c r="D68" i="39"/>
  <c r="AI68" i="39" s="1"/>
  <c r="E82" i="39"/>
  <c r="E84" i="39"/>
  <c r="H85" i="39"/>
  <c r="J86" i="39"/>
  <c r="AM86" i="39" s="1"/>
  <c r="H87" i="39"/>
  <c r="G88" i="39"/>
  <c r="I89" i="39"/>
  <c r="G90" i="39"/>
  <c r="F91" i="39"/>
  <c r="AL91" i="39" s="1"/>
  <c r="C92" i="39"/>
  <c r="N92" i="39"/>
  <c r="AP92" i="39" s="1"/>
  <c r="E93" i="39"/>
  <c r="O93" i="39"/>
  <c r="AR93" i="39" s="1"/>
  <c r="J94" i="39"/>
  <c r="AM94" i="39" s="1"/>
  <c r="AT94" i="39"/>
  <c r="G95" i="39"/>
  <c r="D96" i="39"/>
  <c r="AI96" i="39" s="1"/>
  <c r="N96" i="39"/>
  <c r="AP96" i="39" s="1"/>
  <c r="I97" i="39"/>
  <c r="S97" i="39"/>
  <c r="H63" i="39"/>
  <c r="P77" i="39"/>
  <c r="C86" i="39"/>
  <c r="J89" i="39"/>
  <c r="AM89" i="39" s="1"/>
  <c r="O92" i="39"/>
  <c r="AR92" i="39" s="1"/>
  <c r="N93" i="39"/>
  <c r="AP93" i="39" s="1"/>
  <c r="H94" i="39"/>
  <c r="C95" i="39"/>
  <c r="R95" i="39"/>
  <c r="Z95" i="39" s="1"/>
  <c r="M96" i="39"/>
  <c r="AJ96" i="39" s="1"/>
  <c r="G97" i="39"/>
  <c r="F98" i="39"/>
  <c r="AL98" i="39" s="1"/>
  <c r="I99" i="39"/>
  <c r="N100" i="39"/>
  <c r="AP100" i="39" s="1"/>
  <c r="E101" i="39"/>
  <c r="P101" i="39"/>
  <c r="E102" i="39"/>
  <c r="O102" i="39"/>
  <c r="AR102" i="39" s="1"/>
  <c r="J103" i="39"/>
  <c r="AM103" i="39" s="1"/>
  <c r="AT103" i="39"/>
  <c r="G104" i="39"/>
  <c r="D105" i="39"/>
  <c r="AI105" i="39" s="1"/>
  <c r="N105" i="39"/>
  <c r="AP105" i="39" s="1"/>
  <c r="I106" i="39"/>
  <c r="S106" i="39"/>
  <c r="R78" i="39"/>
  <c r="Z78" i="39" s="1"/>
  <c r="E86" i="39"/>
  <c r="AT86" i="39"/>
  <c r="N89" i="39"/>
  <c r="AP89" i="39" s="1"/>
  <c r="F90" i="39"/>
  <c r="AL90" i="39" s="1"/>
  <c r="P92" i="39"/>
  <c r="P93" i="39"/>
  <c r="I94" i="39"/>
  <c r="E95" i="39"/>
  <c r="S95" i="39"/>
  <c r="O96" i="39"/>
  <c r="AR96" i="39" s="1"/>
  <c r="H97" i="39"/>
  <c r="G98" i="39"/>
  <c r="R98" i="39"/>
  <c r="Z98" i="39" s="1"/>
  <c r="J99" i="39"/>
  <c r="AM99" i="39" s="1"/>
  <c r="D100" i="39"/>
  <c r="AI100" i="39" s="1"/>
  <c r="O100" i="39"/>
  <c r="AR100" i="39" s="1"/>
  <c r="F101" i="39"/>
  <c r="AL101" i="39" s="1"/>
  <c r="F102" i="39"/>
  <c r="AL102" i="39" s="1"/>
  <c r="P102" i="39"/>
  <c r="C103" i="39"/>
  <c r="M103" i="39"/>
  <c r="AJ103" i="39" s="1"/>
  <c r="H104" i="39"/>
  <c r="R104" i="39"/>
  <c r="Z104" i="39" s="1"/>
  <c r="E105" i="39"/>
  <c r="O105" i="39"/>
  <c r="AR105" i="39" s="1"/>
  <c r="J106" i="39"/>
  <c r="AM106" i="39" s="1"/>
  <c r="AT106" i="39"/>
  <c r="G107" i="39"/>
  <c r="D108" i="39"/>
  <c r="AI108" i="39" s="1"/>
  <c r="N108" i="39"/>
  <c r="AP108" i="39" s="1"/>
  <c r="N79" i="39"/>
  <c r="AP79" i="39" s="1"/>
  <c r="E85" i="39"/>
  <c r="M86" i="39"/>
  <c r="AJ86" i="39" s="1"/>
  <c r="I90" i="39"/>
  <c r="C91" i="39"/>
  <c r="R92" i="39"/>
  <c r="Z92" i="39" s="1"/>
  <c r="C93" i="39"/>
  <c r="M94" i="39"/>
  <c r="AJ94" i="39" s="1"/>
  <c r="F95" i="39"/>
  <c r="AL95" i="39" s="1"/>
  <c r="P96" i="39"/>
  <c r="J97" i="39"/>
  <c r="AM97" i="39" s="1"/>
  <c r="AT97" i="39"/>
  <c r="H98" i="39"/>
  <c r="M99" i="39"/>
  <c r="AJ99" i="39" s="1"/>
  <c r="E100" i="39"/>
  <c r="P100" i="39"/>
  <c r="G101" i="39"/>
  <c r="S101" i="39"/>
  <c r="AT101" i="39"/>
  <c r="G102" i="39"/>
  <c r="D103" i="39"/>
  <c r="AI103" i="39" s="1"/>
  <c r="N103" i="39"/>
  <c r="AP103" i="39" s="1"/>
  <c r="I104" i="39"/>
  <c r="S104" i="39"/>
  <c r="F105" i="39"/>
  <c r="AL105" i="39" s="1"/>
  <c r="P105" i="39"/>
  <c r="C106" i="39"/>
  <c r="M106" i="39"/>
  <c r="AJ106" i="39" s="1"/>
  <c r="H107" i="39"/>
  <c r="O80" i="39"/>
  <c r="AR80" i="39" s="1"/>
  <c r="O86" i="39"/>
  <c r="AR86" i="39" s="1"/>
  <c r="G87" i="39"/>
  <c r="P90" i="39"/>
  <c r="D91" i="39"/>
  <c r="AI91" i="39" s="1"/>
  <c r="D92" i="39"/>
  <c r="AI92" i="39" s="1"/>
  <c r="D93" i="39"/>
  <c r="AI93" i="39" s="1"/>
  <c r="S93" i="39"/>
  <c r="N94" i="39"/>
  <c r="AP94" i="39" s="1"/>
  <c r="H95" i="39"/>
  <c r="C96" i="39"/>
  <c r="R96" i="39"/>
  <c r="AT96" i="39"/>
  <c r="Y96" i="39" s="1"/>
  <c r="M97" i="39"/>
  <c r="AJ97" i="39" s="1"/>
  <c r="J98" i="39"/>
  <c r="AM98" i="39" s="1"/>
  <c r="C99" i="39"/>
  <c r="N99" i="39"/>
  <c r="AP99" i="39" s="1"/>
  <c r="F100" i="39"/>
  <c r="AL100" i="39" s="1"/>
  <c r="AT100" i="39"/>
  <c r="I101" i="39"/>
  <c r="H102" i="39"/>
  <c r="R102" i="39"/>
  <c r="Z102" i="39" s="1"/>
  <c r="E103" i="39"/>
  <c r="O103" i="39"/>
  <c r="AR103" i="39" s="1"/>
  <c r="J104" i="39"/>
  <c r="AM104" i="39" s="1"/>
  <c r="AT104" i="39"/>
  <c r="Y104" i="39" s="1"/>
  <c r="G105" i="39"/>
  <c r="D106" i="39"/>
  <c r="AI106" i="39" s="1"/>
  <c r="N106" i="39"/>
  <c r="AP106" i="39" s="1"/>
  <c r="I107" i="39"/>
  <c r="S107" i="39"/>
  <c r="F108" i="39"/>
  <c r="AL108" i="39" s="1"/>
  <c r="P108" i="39"/>
  <c r="S71" i="39"/>
  <c r="O81" i="39"/>
  <c r="AR81" i="39" s="1"/>
  <c r="J87" i="39"/>
  <c r="AM87" i="39" s="1"/>
  <c r="D88" i="39"/>
  <c r="AI88" i="39" s="1"/>
  <c r="S90" i="39"/>
  <c r="M91" i="39"/>
  <c r="AJ91" i="39" s="1"/>
  <c r="E92" i="39"/>
  <c r="F93" i="39"/>
  <c r="AL93" i="39" s="1"/>
  <c r="P94" i="39"/>
  <c r="I95" i="39"/>
  <c r="E96" i="39"/>
  <c r="O97" i="39"/>
  <c r="AR97" i="39" s="1"/>
  <c r="M98" i="39"/>
  <c r="AJ98" i="39" s="1"/>
  <c r="D99" i="39"/>
  <c r="AI99" i="39" s="1"/>
  <c r="O99" i="39"/>
  <c r="AR99" i="39" s="1"/>
  <c r="G100" i="39"/>
  <c r="R100" i="39"/>
  <c r="Z100" i="39" s="1"/>
  <c r="J101" i="39"/>
  <c r="AM101" i="39" s="1"/>
  <c r="I102" i="39"/>
  <c r="S102" i="39"/>
  <c r="F103" i="39"/>
  <c r="AL103" i="39" s="1"/>
  <c r="P103" i="39"/>
  <c r="C104" i="39"/>
  <c r="M104" i="39"/>
  <c r="AJ104" i="39" s="1"/>
  <c r="H105" i="39"/>
  <c r="R105" i="39"/>
  <c r="Z105" i="39" s="1"/>
  <c r="E106" i="39"/>
  <c r="O106" i="39"/>
  <c r="AR106" i="39" s="1"/>
  <c r="E88" i="39"/>
  <c r="N91" i="39"/>
  <c r="AP91" i="39" s="1"/>
  <c r="G92" i="39"/>
  <c r="G93" i="39"/>
  <c r="C94" i="39"/>
  <c r="R94" i="39"/>
  <c r="Z94" i="39" s="1"/>
  <c r="M95" i="39"/>
  <c r="AJ95" i="39" s="1"/>
  <c r="F96" i="39"/>
  <c r="AL96" i="39" s="1"/>
  <c r="C98" i="39"/>
  <c r="N98" i="39"/>
  <c r="AP98" i="39" s="1"/>
  <c r="E99" i="39"/>
  <c r="AT99" i="39"/>
  <c r="H100" i="39"/>
  <c r="S100" i="39"/>
  <c r="M101" i="39"/>
  <c r="AJ101" i="39" s="1"/>
  <c r="J102" i="39"/>
  <c r="AM102" i="39" s="1"/>
  <c r="AT102" i="39"/>
  <c r="G103" i="39"/>
  <c r="D104" i="39"/>
  <c r="AI104" i="39" s="1"/>
  <c r="N104" i="39"/>
  <c r="AP104" i="39" s="1"/>
  <c r="I105" i="39"/>
  <c r="S105" i="39"/>
  <c r="F106" i="39"/>
  <c r="AL106" i="39" s="1"/>
  <c r="P106" i="39"/>
  <c r="N88" i="39"/>
  <c r="AP88" i="39" s="1"/>
  <c r="I92" i="39"/>
  <c r="I93" i="39"/>
  <c r="D94" i="39"/>
  <c r="AI94" i="39" s="1"/>
  <c r="S94" i="39"/>
  <c r="O95" i="39"/>
  <c r="AR95" i="39" s="1"/>
  <c r="H96" i="39"/>
  <c r="C97" i="39"/>
  <c r="R97" i="39"/>
  <c r="D98" i="39"/>
  <c r="AI98" i="39" s="1"/>
  <c r="O98" i="39"/>
  <c r="AR98" i="39" s="1"/>
  <c r="G99" i="39"/>
  <c r="R99" i="39"/>
  <c r="I100" i="39"/>
  <c r="C101" i="39"/>
  <c r="N101" i="39"/>
  <c r="AP101" i="39" s="1"/>
  <c r="C102" i="39"/>
  <c r="M102" i="39"/>
  <c r="AJ102" i="39" s="1"/>
  <c r="H103" i="39"/>
  <c r="R103" i="39"/>
  <c r="Z103" i="39" s="1"/>
  <c r="E104" i="39"/>
  <c r="O104" i="39"/>
  <c r="AR104" i="39" s="1"/>
  <c r="J105" i="39"/>
  <c r="AM105" i="39" s="1"/>
  <c r="AT105" i="39"/>
  <c r="Y105" i="39" s="1"/>
  <c r="G106" i="39"/>
  <c r="F94" i="39"/>
  <c r="AL94" i="39" s="1"/>
  <c r="J100" i="39"/>
  <c r="AM100" i="39" s="1"/>
  <c r="S103" i="39"/>
  <c r="R106" i="39"/>
  <c r="Z106" i="39" s="1"/>
  <c r="D107" i="39"/>
  <c r="AI107" i="39" s="1"/>
  <c r="R107" i="39"/>
  <c r="Z107" i="39" s="1"/>
  <c r="E108" i="39"/>
  <c r="R108" i="39"/>
  <c r="Z108" i="39" s="1"/>
  <c r="E109" i="39"/>
  <c r="O109" i="39"/>
  <c r="AR109" i="39" s="1"/>
  <c r="J110" i="39"/>
  <c r="AM110" i="39" s="1"/>
  <c r="AT110" i="39"/>
  <c r="G111" i="39"/>
  <c r="D112" i="39"/>
  <c r="AI112" i="39" s="1"/>
  <c r="N112" i="39"/>
  <c r="AP112" i="39" s="1"/>
  <c r="I113" i="39"/>
  <c r="S113" i="39"/>
  <c r="F114" i="39"/>
  <c r="AL114" i="39" s="1"/>
  <c r="P114" i="39"/>
  <c r="C115" i="39"/>
  <c r="M115" i="39"/>
  <c r="AJ115" i="39" s="1"/>
  <c r="H116" i="39"/>
  <c r="R116" i="39"/>
  <c r="Z116" i="39" s="1"/>
  <c r="E117" i="39"/>
  <c r="O117" i="39"/>
  <c r="AR117" i="39" s="1"/>
  <c r="J118" i="39"/>
  <c r="AM118" i="39" s="1"/>
  <c r="AT118" i="39"/>
  <c r="G119" i="39"/>
  <c r="D120" i="39"/>
  <c r="AI120" i="39" s="1"/>
  <c r="N120" i="39"/>
  <c r="AP120" i="39" s="1"/>
  <c r="I121" i="39"/>
  <c r="S121" i="39"/>
  <c r="F122" i="39"/>
  <c r="AL122" i="39" s="1"/>
  <c r="P122" i="39"/>
  <c r="M92" i="39"/>
  <c r="AJ92" i="39" s="1"/>
  <c r="E97" i="39"/>
  <c r="AT98" i="39"/>
  <c r="N102" i="39"/>
  <c r="AP102" i="39" s="1"/>
  <c r="M105" i="39"/>
  <c r="AJ105" i="39" s="1"/>
  <c r="F107" i="39"/>
  <c r="AL107" i="39" s="1"/>
  <c r="H108" i="39"/>
  <c r="AT108" i="39"/>
  <c r="G109" i="39"/>
  <c r="D110" i="39"/>
  <c r="AI110" i="39" s="1"/>
  <c r="N110" i="39"/>
  <c r="AP110" i="39" s="1"/>
  <c r="I111" i="39"/>
  <c r="S111" i="39"/>
  <c r="F112" i="39"/>
  <c r="AL112" i="39" s="1"/>
  <c r="P112" i="39"/>
  <c r="C113" i="39"/>
  <c r="M113" i="39"/>
  <c r="AJ113" i="39" s="1"/>
  <c r="H114" i="39"/>
  <c r="R114" i="39"/>
  <c r="Z114" i="39" s="1"/>
  <c r="E115" i="39"/>
  <c r="O115" i="39"/>
  <c r="AR115" i="39" s="1"/>
  <c r="J116" i="39"/>
  <c r="AM116" i="39" s="1"/>
  <c r="AT116" i="39"/>
  <c r="G117" i="39"/>
  <c r="D118" i="39"/>
  <c r="AI118" i="39" s="1"/>
  <c r="N118" i="39"/>
  <c r="AP118" i="39" s="1"/>
  <c r="I119" i="39"/>
  <c r="S119" i="39"/>
  <c r="F120" i="39"/>
  <c r="AL120" i="39" s="1"/>
  <c r="P120" i="39"/>
  <c r="C121" i="39"/>
  <c r="M121" i="39"/>
  <c r="AJ121" i="39" s="1"/>
  <c r="H122" i="39"/>
  <c r="R122" i="39"/>
  <c r="Z122" i="39" s="1"/>
  <c r="H99" i="39"/>
  <c r="J107" i="39"/>
  <c r="AM107" i="39" s="1"/>
  <c r="AT107" i="39"/>
  <c r="I108" i="39"/>
  <c r="H109" i="39"/>
  <c r="R109" i="39"/>
  <c r="E110" i="39"/>
  <c r="O110" i="39"/>
  <c r="AR110" i="39" s="1"/>
  <c r="J111" i="39"/>
  <c r="AM111" i="39" s="1"/>
  <c r="AT111" i="39"/>
  <c r="Y111" i="39" s="1"/>
  <c r="G112" i="39"/>
  <c r="D113" i="39"/>
  <c r="AI113" i="39" s="1"/>
  <c r="N113" i="39"/>
  <c r="AP113" i="39" s="1"/>
  <c r="I114" i="39"/>
  <c r="S114" i="39"/>
  <c r="F115" i="39"/>
  <c r="AL115" i="39" s="1"/>
  <c r="P115" i="39"/>
  <c r="C116" i="39"/>
  <c r="M116" i="39"/>
  <c r="AJ116" i="39" s="1"/>
  <c r="H117" i="39"/>
  <c r="R117" i="39"/>
  <c r="Z117" i="39" s="1"/>
  <c r="E118" i="39"/>
  <c r="O118" i="39"/>
  <c r="AR118" i="39" s="1"/>
  <c r="J119" i="39"/>
  <c r="AM119" i="39" s="1"/>
  <c r="AT119" i="39"/>
  <c r="Y119" i="39" s="1"/>
  <c r="G120" i="39"/>
  <c r="D121" i="39"/>
  <c r="AI121" i="39" s="1"/>
  <c r="N121" i="39"/>
  <c r="AP121" i="39" s="1"/>
  <c r="O88" i="39"/>
  <c r="AR88" i="39" s="1"/>
  <c r="P95" i="39"/>
  <c r="S99" i="39"/>
  <c r="D101" i="39"/>
  <c r="AI101" i="39" s="1"/>
  <c r="F104" i="39"/>
  <c r="AL104" i="39" s="1"/>
  <c r="M107" i="39"/>
  <c r="AJ107" i="39" s="1"/>
  <c r="J108" i="39"/>
  <c r="AM108" i="39" s="1"/>
  <c r="I109" i="39"/>
  <c r="S109" i="39"/>
  <c r="F110" i="39"/>
  <c r="AL110" i="39" s="1"/>
  <c r="P110" i="39"/>
  <c r="C111" i="39"/>
  <c r="M111" i="39"/>
  <c r="AJ111" i="39" s="1"/>
  <c r="H112" i="39"/>
  <c r="R112" i="39"/>
  <c r="Z112" i="39" s="1"/>
  <c r="E113" i="39"/>
  <c r="O113" i="39"/>
  <c r="AR113" i="39" s="1"/>
  <c r="J114" i="39"/>
  <c r="AM114" i="39" s="1"/>
  <c r="AT114" i="39"/>
  <c r="G115" i="39"/>
  <c r="D116" i="39"/>
  <c r="AI116" i="39" s="1"/>
  <c r="N116" i="39"/>
  <c r="AP116" i="39" s="1"/>
  <c r="I117" i="39"/>
  <c r="S117" i="39"/>
  <c r="F118" i="39"/>
  <c r="AL118" i="39" s="1"/>
  <c r="P118" i="39"/>
  <c r="C119" i="39"/>
  <c r="M119" i="39"/>
  <c r="AJ119" i="39" s="1"/>
  <c r="H120" i="39"/>
  <c r="R120" i="39"/>
  <c r="Z120" i="39" s="1"/>
  <c r="E121" i="39"/>
  <c r="O121" i="39"/>
  <c r="AR121" i="39" s="1"/>
  <c r="D89" i="39"/>
  <c r="AI89" i="39" s="1"/>
  <c r="M93" i="39"/>
  <c r="AJ93" i="39" s="1"/>
  <c r="O101" i="39"/>
  <c r="AR101" i="39" s="1"/>
  <c r="P104" i="39"/>
  <c r="N107" i="39"/>
  <c r="AP107" i="39" s="1"/>
  <c r="M108" i="39"/>
  <c r="AJ108" i="39" s="1"/>
  <c r="J109" i="39"/>
  <c r="AM109" i="39" s="1"/>
  <c r="AT109" i="39"/>
  <c r="Y109" i="39" s="1"/>
  <c r="G110" i="39"/>
  <c r="D111" i="39"/>
  <c r="AI111" i="39" s="1"/>
  <c r="N111" i="39"/>
  <c r="AP111" i="39" s="1"/>
  <c r="I112" i="39"/>
  <c r="S112" i="39"/>
  <c r="F113" i="39"/>
  <c r="AL113" i="39" s="1"/>
  <c r="P113" i="39"/>
  <c r="C114" i="39"/>
  <c r="M114" i="39"/>
  <c r="AJ114" i="39" s="1"/>
  <c r="H115" i="39"/>
  <c r="R115" i="39"/>
  <c r="Z115" i="39" s="1"/>
  <c r="E116" i="39"/>
  <c r="O116" i="39"/>
  <c r="AR116" i="39" s="1"/>
  <c r="J117" i="39"/>
  <c r="AM117" i="39" s="1"/>
  <c r="AT117" i="39"/>
  <c r="Y117" i="39" s="1"/>
  <c r="G118" i="39"/>
  <c r="D119" i="39"/>
  <c r="AI119" i="39" s="1"/>
  <c r="N119" i="39"/>
  <c r="AP119" i="39" s="1"/>
  <c r="I120" i="39"/>
  <c r="S120" i="39"/>
  <c r="F121" i="39"/>
  <c r="AL121" i="39" s="1"/>
  <c r="P121" i="39"/>
  <c r="C122" i="39"/>
  <c r="M122" i="39"/>
  <c r="AJ122" i="39" s="1"/>
  <c r="O107" i="39"/>
  <c r="AR107" i="39" s="1"/>
  <c r="D126" i="39"/>
  <c r="AI126" i="39" s="1"/>
  <c r="J96" i="39"/>
  <c r="AM96" i="39" s="1"/>
  <c r="C105" i="39"/>
  <c r="P107" i="39"/>
  <c r="D109" i="39"/>
  <c r="AI109" i="39" s="1"/>
  <c r="C110" i="39"/>
  <c r="E111" i="39"/>
  <c r="C112" i="39"/>
  <c r="D114" i="39"/>
  <c r="AI114" i="39" s="1"/>
  <c r="C117" i="39"/>
  <c r="D122" i="39"/>
  <c r="AI122" i="39" s="1"/>
  <c r="S122" i="39"/>
  <c r="F123" i="39"/>
  <c r="AL123" i="39" s="1"/>
  <c r="P123" i="39"/>
  <c r="C124" i="39"/>
  <c r="M124" i="39"/>
  <c r="AJ124" i="39" s="1"/>
  <c r="H125" i="39"/>
  <c r="R125" i="39"/>
  <c r="Z125" i="39" s="1"/>
  <c r="E126" i="39"/>
  <c r="O126" i="39"/>
  <c r="AR126" i="39" s="1"/>
  <c r="J127" i="39"/>
  <c r="AM127" i="39" s="1"/>
  <c r="AT127" i="39"/>
  <c r="G128" i="39"/>
  <c r="C108" i="39"/>
  <c r="F109" i="39"/>
  <c r="AL109" i="39" s="1"/>
  <c r="H110" i="39"/>
  <c r="F111" i="39"/>
  <c r="AL111" i="39" s="1"/>
  <c r="E112" i="39"/>
  <c r="G113" i="39"/>
  <c r="E114" i="39"/>
  <c r="D115" i="39"/>
  <c r="AI115" i="39" s="1"/>
  <c r="F116" i="39"/>
  <c r="AL116" i="39" s="1"/>
  <c r="D117" i="39"/>
  <c r="AI117" i="39" s="1"/>
  <c r="C118" i="39"/>
  <c r="E119" i="39"/>
  <c r="C120" i="39"/>
  <c r="E122" i="39"/>
  <c r="G123" i="39"/>
  <c r="D124" i="39"/>
  <c r="AI124" i="39" s="1"/>
  <c r="N124" i="39"/>
  <c r="AP124" i="39" s="1"/>
  <c r="I125" i="39"/>
  <c r="S125" i="39"/>
  <c r="F126" i="39"/>
  <c r="AL126" i="39" s="1"/>
  <c r="P126" i="39"/>
  <c r="M127" i="39"/>
  <c r="AJ127" i="39" s="1"/>
  <c r="R128" i="39"/>
  <c r="Z128" i="39" s="1"/>
  <c r="F128" i="39"/>
  <c r="AL128" i="39" s="1"/>
  <c r="C127" i="39"/>
  <c r="H128" i="39"/>
  <c r="E98" i="39"/>
  <c r="D102" i="39"/>
  <c r="AI102" i="39" s="1"/>
  <c r="H106" i="39"/>
  <c r="G108" i="39"/>
  <c r="M109" i="39"/>
  <c r="AJ109" i="39" s="1"/>
  <c r="I110" i="39"/>
  <c r="H111" i="39"/>
  <c r="J112" i="39"/>
  <c r="AM112" i="39" s="1"/>
  <c r="H113" i="39"/>
  <c r="G114" i="39"/>
  <c r="I115" i="39"/>
  <c r="G116" i="39"/>
  <c r="F117" i="39"/>
  <c r="AL117" i="39" s="1"/>
  <c r="H118" i="39"/>
  <c r="F119" i="39"/>
  <c r="AL119" i="39" s="1"/>
  <c r="E120" i="39"/>
  <c r="G121" i="39"/>
  <c r="G122" i="39"/>
  <c r="AT122" i="39"/>
  <c r="H123" i="39"/>
  <c r="R123" i="39"/>
  <c r="E124" i="39"/>
  <c r="O124" i="39"/>
  <c r="AR124" i="39" s="1"/>
  <c r="J125" i="39"/>
  <c r="AM125" i="39" s="1"/>
  <c r="AT125" i="39"/>
  <c r="G126" i="39"/>
  <c r="D127" i="39"/>
  <c r="AI127" i="39" s="1"/>
  <c r="N127" i="39"/>
  <c r="AP127" i="39" s="1"/>
  <c r="I128" i="39"/>
  <c r="S128" i="39"/>
  <c r="S118" i="39"/>
  <c r="O122" i="39"/>
  <c r="AR122" i="39" s="1"/>
  <c r="C126" i="39"/>
  <c r="R127" i="39"/>
  <c r="Z127" i="39" s="1"/>
  <c r="E128" i="39"/>
  <c r="O76" i="39"/>
  <c r="AR76" i="39" s="1"/>
  <c r="E123" i="39"/>
  <c r="S127" i="39"/>
  <c r="P98" i="39"/>
  <c r="O108" i="39"/>
  <c r="AR108" i="39" s="1"/>
  <c r="N109" i="39"/>
  <c r="AP109" i="39" s="1"/>
  <c r="M110" i="39"/>
  <c r="AJ110" i="39" s="1"/>
  <c r="O111" i="39"/>
  <c r="AR111" i="39" s="1"/>
  <c r="M112" i="39"/>
  <c r="AJ112" i="39" s="1"/>
  <c r="J113" i="39"/>
  <c r="AM113" i="39" s="1"/>
  <c r="N114" i="39"/>
  <c r="AP114" i="39" s="1"/>
  <c r="J115" i="39"/>
  <c r="AM115" i="39" s="1"/>
  <c r="I116" i="39"/>
  <c r="M117" i="39"/>
  <c r="AJ117" i="39" s="1"/>
  <c r="I118" i="39"/>
  <c r="H119" i="39"/>
  <c r="J120" i="39"/>
  <c r="AM120" i="39" s="1"/>
  <c r="H121" i="39"/>
  <c r="I122" i="39"/>
  <c r="I123" i="39"/>
  <c r="S123" i="39"/>
  <c r="F124" i="39"/>
  <c r="AL124" i="39" s="1"/>
  <c r="P124" i="39"/>
  <c r="C125" i="39"/>
  <c r="M125" i="39"/>
  <c r="AJ125" i="39" s="1"/>
  <c r="H126" i="39"/>
  <c r="R126" i="39"/>
  <c r="Z126" i="39" s="1"/>
  <c r="E127" i="39"/>
  <c r="O127" i="39"/>
  <c r="AR127" i="39" s="1"/>
  <c r="J128" i="39"/>
  <c r="AM128" i="39" s="1"/>
  <c r="AT128" i="39"/>
  <c r="E107" i="39"/>
  <c r="D123" i="39"/>
  <c r="AI123" i="39" s="1"/>
  <c r="F125" i="39"/>
  <c r="AL125" i="39" s="1"/>
  <c r="AT120" i="39"/>
  <c r="J124" i="39"/>
  <c r="AM124" i="39" s="1"/>
  <c r="I127" i="39"/>
  <c r="P128" i="39"/>
  <c r="I103" i="39"/>
  <c r="P109" i="39"/>
  <c r="R110" i="39"/>
  <c r="P111" i="39"/>
  <c r="O112" i="39"/>
  <c r="AR112" i="39" s="1"/>
  <c r="O114" i="39"/>
  <c r="AR114" i="39" s="1"/>
  <c r="N115" i="39"/>
  <c r="AP115" i="39" s="1"/>
  <c r="P116" i="39"/>
  <c r="N117" i="39"/>
  <c r="AP117" i="39" s="1"/>
  <c r="M118" i="39"/>
  <c r="AJ118" i="39" s="1"/>
  <c r="O119" i="39"/>
  <c r="AR119" i="39" s="1"/>
  <c r="M120" i="39"/>
  <c r="AJ120" i="39" s="1"/>
  <c r="J121" i="39"/>
  <c r="AM121" i="39" s="1"/>
  <c r="J122" i="39"/>
  <c r="AM122" i="39" s="1"/>
  <c r="J123" i="39"/>
  <c r="AM123" i="39" s="1"/>
  <c r="AT123" i="39"/>
  <c r="G124" i="39"/>
  <c r="D125" i="39"/>
  <c r="AI125" i="39" s="1"/>
  <c r="N125" i="39"/>
  <c r="AP125" i="39" s="1"/>
  <c r="I126" i="39"/>
  <c r="S126" i="39"/>
  <c r="F127" i="39"/>
  <c r="AL127" i="39" s="1"/>
  <c r="P127" i="39"/>
  <c r="C128" i="39"/>
  <c r="M128" i="39"/>
  <c r="AJ128" i="39" s="1"/>
  <c r="AT112" i="39"/>
  <c r="Y112" i="39" s="1"/>
  <c r="S116" i="39"/>
  <c r="R121" i="39"/>
  <c r="Z121" i="39" s="1"/>
  <c r="N123" i="39"/>
  <c r="AP123" i="39" s="1"/>
  <c r="S124" i="39"/>
  <c r="H127" i="39"/>
  <c r="C109" i="39"/>
  <c r="AT113" i="39"/>
  <c r="AT115" i="39"/>
  <c r="AT124" i="39"/>
  <c r="Y124" i="39" s="1"/>
  <c r="N126" i="39"/>
  <c r="AP126" i="39" s="1"/>
  <c r="C107" i="39"/>
  <c r="S108" i="39"/>
  <c r="S110" i="39"/>
  <c r="R111" i="39"/>
  <c r="Z111" i="39" s="1"/>
  <c r="R113" i="39"/>
  <c r="Z113" i="39" s="1"/>
  <c r="S115" i="39"/>
  <c r="P117" i="39"/>
  <c r="R118" i="39"/>
  <c r="Z118" i="39" s="1"/>
  <c r="P119" i="39"/>
  <c r="O120" i="39"/>
  <c r="AR120" i="39" s="1"/>
  <c r="AT121" i="39"/>
  <c r="N122" i="39"/>
  <c r="AP122" i="39" s="1"/>
  <c r="C123" i="39"/>
  <c r="M123" i="39"/>
  <c r="AJ123" i="39" s="1"/>
  <c r="H124" i="39"/>
  <c r="R124" i="39"/>
  <c r="Z124" i="39" s="1"/>
  <c r="E125" i="39"/>
  <c r="O125" i="39"/>
  <c r="AR125" i="39" s="1"/>
  <c r="J126" i="39"/>
  <c r="AM126" i="39" s="1"/>
  <c r="AT126" i="39"/>
  <c r="Y126" i="39" s="1"/>
  <c r="G127" i="39"/>
  <c r="D128" i="39"/>
  <c r="AI128" i="39" s="1"/>
  <c r="N128" i="39"/>
  <c r="AP128" i="39" s="1"/>
  <c r="R119" i="39"/>
  <c r="I124" i="39"/>
  <c r="P125" i="39"/>
  <c r="M126" i="39"/>
  <c r="AJ126" i="39" s="1"/>
  <c r="O128" i="39"/>
  <c r="AR128" i="39" s="1"/>
  <c r="O123" i="39"/>
  <c r="AR123" i="39" s="1"/>
  <c r="G125" i="39"/>
  <c r="E3" i="39"/>
  <c r="E33" i="39"/>
  <c r="E44" i="39"/>
  <c r="E37" i="39"/>
  <c r="E22" i="39"/>
  <c r="E15" i="39"/>
  <c r="E32" i="39"/>
  <c r="E50" i="39"/>
  <c r="S51" i="39"/>
  <c r="S52" i="39"/>
  <c r="S45" i="39"/>
  <c r="S38" i="39"/>
  <c r="S39" i="39"/>
  <c r="S56" i="39"/>
  <c r="S57" i="39"/>
  <c r="R36" i="39"/>
  <c r="Z36" i="39" s="1"/>
  <c r="R6" i="39"/>
  <c r="Z6" i="39" s="1"/>
  <c r="R34" i="39"/>
  <c r="Z34" i="39" s="1"/>
  <c r="R31" i="39"/>
  <c r="Z31" i="39" s="1"/>
  <c r="R8" i="39"/>
  <c r="Z8" i="39" s="1"/>
  <c r="R3" i="39"/>
  <c r="Z3" i="39" s="1"/>
  <c r="R57" i="39"/>
  <c r="Z57" i="39" s="1"/>
  <c r="P4" i="39"/>
  <c r="P13" i="39"/>
  <c r="P14" i="39"/>
  <c r="P40" i="39"/>
  <c r="P31" i="39"/>
  <c r="P27" i="39"/>
  <c r="P57" i="39"/>
  <c r="P59" i="39"/>
  <c r="O52" i="39"/>
  <c r="O47" i="39"/>
  <c r="O38" i="39"/>
  <c r="O55" i="39"/>
  <c r="O17" i="39"/>
  <c r="O26" i="39"/>
  <c r="O27" i="39"/>
  <c r="N35" i="39"/>
  <c r="N20" i="39"/>
  <c r="N13" i="39"/>
  <c r="N50" i="39"/>
  <c r="N31" i="39"/>
  <c r="N16" i="39"/>
  <c r="N49" i="39"/>
  <c r="M57" i="39"/>
  <c r="M43" i="39"/>
  <c r="M28" i="39"/>
  <c r="M5" i="39"/>
  <c r="M24" i="39"/>
  <c r="M46" i="39"/>
  <c r="M17" i="39"/>
  <c r="J3" i="39"/>
  <c r="J36" i="39"/>
  <c r="J12" i="39"/>
  <c r="J22" i="39"/>
  <c r="J24" i="39"/>
  <c r="J56" i="39"/>
  <c r="J10" i="39"/>
  <c r="J48" i="39"/>
  <c r="I51" i="39"/>
  <c r="I36" i="39"/>
  <c r="I29" i="39"/>
  <c r="I14" i="39"/>
  <c r="I56" i="39"/>
  <c r="I55" i="39"/>
  <c r="I58" i="39"/>
  <c r="H35" i="39"/>
  <c r="H20" i="39"/>
  <c r="H45" i="39"/>
  <c r="H54" i="39"/>
  <c r="H47" i="39"/>
  <c r="H24" i="39"/>
  <c r="H9" i="39"/>
  <c r="G19" i="39"/>
  <c r="Q19" i="39" s="1"/>
  <c r="G12" i="39"/>
  <c r="Q12" i="39" s="1"/>
  <c r="G13" i="39"/>
  <c r="Q13" i="39" s="1"/>
  <c r="G6" i="39"/>
  <c r="Q6" i="39" s="1"/>
  <c r="G50" i="39"/>
  <c r="Q50" i="39" s="1"/>
  <c r="E11" i="39"/>
  <c r="E49" i="39"/>
  <c r="E52" i="39"/>
  <c r="E45" i="39"/>
  <c r="E30" i="39"/>
  <c r="E23" i="39"/>
  <c r="E40" i="39"/>
  <c r="E2" i="39"/>
  <c r="S59" i="39"/>
  <c r="S55" i="39"/>
  <c r="S53" i="39"/>
  <c r="S46" i="39"/>
  <c r="S50" i="39"/>
  <c r="S18" i="39"/>
  <c r="S10" i="39"/>
  <c r="R44" i="39"/>
  <c r="Z44" i="39" s="1"/>
  <c r="R14" i="39"/>
  <c r="Z14" i="39" s="1"/>
  <c r="R58" i="39"/>
  <c r="Z58" i="39" s="1"/>
  <c r="R39" i="39"/>
  <c r="Z39" i="39" s="1"/>
  <c r="R16" i="39"/>
  <c r="Z16" i="39" s="1"/>
  <c r="R59" i="39"/>
  <c r="Z59" i="39" s="1"/>
  <c r="R10" i="39"/>
  <c r="Z10" i="39" s="1"/>
  <c r="P12" i="39"/>
  <c r="P21" i="39"/>
  <c r="P22" i="39"/>
  <c r="P48" i="39"/>
  <c r="P39" i="39"/>
  <c r="P35" i="39"/>
  <c r="P10" i="39"/>
  <c r="P2" i="39"/>
  <c r="O5" i="39"/>
  <c r="O8" i="39"/>
  <c r="O46" i="39"/>
  <c r="O16" i="39"/>
  <c r="O25" i="39"/>
  <c r="O34" i="39"/>
  <c r="O35" i="39"/>
  <c r="N43" i="39"/>
  <c r="N28" i="39"/>
  <c r="N21" i="39"/>
  <c r="N6" i="39"/>
  <c r="N42" i="39"/>
  <c r="N24" i="39"/>
  <c r="N57" i="39"/>
  <c r="M58" i="39"/>
  <c r="M51" i="39"/>
  <c r="M36" i="39"/>
  <c r="M13" i="39"/>
  <c r="M32" i="39"/>
  <c r="M54" i="39"/>
  <c r="M25" i="39"/>
  <c r="J11" i="39"/>
  <c r="J5" i="39"/>
  <c r="J20" i="39"/>
  <c r="J30" i="39"/>
  <c r="J7" i="39"/>
  <c r="J9" i="39"/>
  <c r="J18" i="39"/>
  <c r="J2" i="39"/>
  <c r="I59" i="39"/>
  <c r="I44" i="39"/>
  <c r="I37" i="39"/>
  <c r="I22" i="39"/>
  <c r="I9" i="39"/>
  <c r="I8" i="39"/>
  <c r="I39" i="39"/>
  <c r="H43" i="39"/>
  <c r="H28" i="39"/>
  <c r="H53" i="39"/>
  <c r="H26" i="39"/>
  <c r="H55" i="39"/>
  <c r="H32" i="39"/>
  <c r="H33" i="39"/>
  <c r="G27" i="39"/>
  <c r="Q27" i="39" s="1"/>
  <c r="G20" i="39"/>
  <c r="Q20" i="39" s="1"/>
  <c r="G21" i="39"/>
  <c r="Q21" i="39" s="1"/>
  <c r="G14" i="39"/>
  <c r="Q14" i="39" s="1"/>
  <c r="G7" i="39"/>
  <c r="Q7" i="39" s="1"/>
  <c r="E19" i="39"/>
  <c r="E42" i="39"/>
  <c r="E39" i="39"/>
  <c r="E53" i="39"/>
  <c r="E38" i="39"/>
  <c r="E31" i="39"/>
  <c r="E48" i="39"/>
  <c r="S3" i="39"/>
  <c r="S4" i="39"/>
  <c r="S42" i="39"/>
  <c r="S47" i="39"/>
  <c r="S54" i="39"/>
  <c r="S8" i="39"/>
  <c r="S9" i="39"/>
  <c r="S26" i="39"/>
  <c r="R52" i="39"/>
  <c r="Z52" i="39" s="1"/>
  <c r="R22" i="39"/>
  <c r="Z22" i="39" s="1"/>
  <c r="R27" i="39"/>
  <c r="Z27" i="39" s="1"/>
  <c r="R47" i="39"/>
  <c r="Z47" i="39" s="1"/>
  <c r="R24" i="39"/>
  <c r="Z24" i="39" s="1"/>
  <c r="R9" i="39"/>
  <c r="Z9" i="39" s="1"/>
  <c r="R50" i="39"/>
  <c r="Z50" i="39" s="1"/>
  <c r="P20" i="39"/>
  <c r="P29" i="39"/>
  <c r="P30" i="39"/>
  <c r="P50" i="39"/>
  <c r="P47" i="39"/>
  <c r="P9" i="39"/>
  <c r="P18" i="39"/>
  <c r="O4" i="39"/>
  <c r="O13" i="39"/>
  <c r="O40" i="39"/>
  <c r="O54" i="39"/>
  <c r="O24" i="39"/>
  <c r="O33" i="39"/>
  <c r="O42" i="39"/>
  <c r="O43" i="39"/>
  <c r="N51" i="39"/>
  <c r="N36" i="39"/>
  <c r="N29" i="39"/>
  <c r="N14" i="39"/>
  <c r="N7" i="39"/>
  <c r="N40" i="39"/>
  <c r="N10" i="39"/>
  <c r="M55" i="39"/>
  <c r="M16" i="39"/>
  <c r="M44" i="39"/>
  <c r="M21" i="39"/>
  <c r="M34" i="39"/>
  <c r="M47" i="39"/>
  <c r="M33" i="39"/>
  <c r="J19" i="39"/>
  <c r="J13" i="39"/>
  <c r="J28" i="39"/>
  <c r="J38" i="39"/>
  <c r="J15" i="39"/>
  <c r="J17" i="39"/>
  <c r="J26" i="39"/>
  <c r="I3" i="39"/>
  <c r="I31" i="39"/>
  <c r="I52" i="39"/>
  <c r="I45" i="39"/>
  <c r="I30" i="39"/>
  <c r="I17" i="39"/>
  <c r="I10" i="39"/>
  <c r="I24" i="39"/>
  <c r="H51" i="39"/>
  <c r="H36" i="39"/>
  <c r="H6" i="39"/>
  <c r="H58" i="39"/>
  <c r="H17" i="39"/>
  <c r="H40" i="39"/>
  <c r="H57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S19" i="39"/>
  <c r="S44" i="39"/>
  <c r="S14" i="39"/>
  <c r="S16" i="39"/>
  <c r="S41" i="39"/>
  <c r="R13" i="39"/>
  <c r="Z13" i="39" s="1"/>
  <c r="R18" i="39"/>
  <c r="Z18" i="39" s="1"/>
  <c r="R19" i="39"/>
  <c r="Z19" i="39" s="1"/>
  <c r="R17" i="39"/>
  <c r="Z17" i="39" s="1"/>
  <c r="P52" i="39"/>
  <c r="P46" i="39"/>
  <c r="P23" i="39"/>
  <c r="P33" i="39"/>
  <c r="O12" i="39"/>
  <c r="O45" i="39"/>
  <c r="O15" i="39"/>
  <c r="O9" i="39"/>
  <c r="O3" i="39"/>
  <c r="N59" i="39"/>
  <c r="N48" i="39"/>
  <c r="N30" i="39"/>
  <c r="N8" i="39"/>
  <c r="N2" i="39"/>
  <c r="M40" i="39"/>
  <c r="M8" i="39"/>
  <c r="M14" i="39"/>
  <c r="M9" i="39"/>
  <c r="J43" i="39"/>
  <c r="J44" i="39"/>
  <c r="J55" i="39"/>
  <c r="J33" i="39"/>
  <c r="J45" i="39"/>
  <c r="I12" i="39"/>
  <c r="I53" i="39"/>
  <c r="I7" i="39"/>
  <c r="I26" i="39"/>
  <c r="H27" i="39"/>
  <c r="H5" i="39"/>
  <c r="H7" i="39"/>
  <c r="H8" i="39"/>
  <c r="H50" i="39"/>
  <c r="G4" i="39"/>
  <c r="Q4" i="39" s="1"/>
  <c r="G45" i="39"/>
  <c r="Q45" i="39" s="1"/>
  <c r="G54" i="39"/>
  <c r="Q54" i="39" s="1"/>
  <c r="G40" i="39"/>
  <c r="Q40" i="39" s="1"/>
  <c r="G25" i="39"/>
  <c r="Q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AA35" i="39" s="1"/>
  <c r="C28" i="39"/>
  <c r="AA28" i="39" s="1"/>
  <c r="C29" i="39"/>
  <c r="AA29" i="39" s="1"/>
  <c r="C14" i="39"/>
  <c r="AA14" i="39" s="1"/>
  <c r="C7" i="39"/>
  <c r="AA7" i="39" s="1"/>
  <c r="C56" i="39"/>
  <c r="AA56" i="39" s="1"/>
  <c r="C57" i="39"/>
  <c r="AA57" i="39" s="1"/>
  <c r="E51" i="39"/>
  <c r="E21" i="39"/>
  <c r="E54" i="39"/>
  <c r="E24" i="39"/>
  <c r="S27" i="39"/>
  <c r="S5" i="39"/>
  <c r="S22" i="39"/>
  <c r="S24" i="39"/>
  <c r="S49" i="39"/>
  <c r="R21" i="39"/>
  <c r="Z21" i="39" s="1"/>
  <c r="R51" i="39"/>
  <c r="Z51" i="39" s="1"/>
  <c r="R43" i="39"/>
  <c r="Z43" i="39" s="1"/>
  <c r="R25" i="39"/>
  <c r="Z25" i="39" s="1"/>
  <c r="P5" i="39"/>
  <c r="P54" i="39"/>
  <c r="P55" i="39"/>
  <c r="P41" i="39"/>
  <c r="O20" i="39"/>
  <c r="O53" i="39"/>
  <c r="O23" i="39"/>
  <c r="O41" i="39"/>
  <c r="O11" i="39"/>
  <c r="N32" i="39"/>
  <c r="N5" i="39"/>
  <c r="N38" i="39"/>
  <c r="N9" i="39"/>
  <c r="M56" i="39"/>
  <c r="M26" i="39"/>
  <c r="M42" i="39"/>
  <c r="M22" i="39"/>
  <c r="M41" i="39"/>
  <c r="J51" i="39"/>
  <c r="J52" i="39"/>
  <c r="J8" i="39"/>
  <c r="J41" i="39"/>
  <c r="I11" i="39"/>
  <c r="I20" i="39"/>
  <c r="I15" i="39"/>
  <c r="I16" i="39"/>
  <c r="I34" i="39"/>
  <c r="H59" i="39"/>
  <c r="H13" i="39"/>
  <c r="H15" i="39"/>
  <c r="H16" i="39"/>
  <c r="H2" i="39"/>
  <c r="G36" i="39"/>
  <c r="Q36" i="39" s="1"/>
  <c r="G53" i="39"/>
  <c r="Q53" i="39" s="1"/>
  <c r="G56" i="39"/>
  <c r="Q56" i="39" s="1"/>
  <c r="G42" i="39"/>
  <c r="Q42" i="39" s="1"/>
  <c r="G33" i="39"/>
  <c r="Q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59" i="39"/>
  <c r="E29" i="39"/>
  <c r="E41" i="39"/>
  <c r="E56" i="39"/>
  <c r="S35" i="39"/>
  <c r="S13" i="39"/>
  <c r="S30" i="39"/>
  <c r="S32" i="39"/>
  <c r="S2" i="39"/>
  <c r="R29" i="39"/>
  <c r="Z29" i="39" s="1"/>
  <c r="R45" i="39"/>
  <c r="Z45" i="39" s="1"/>
  <c r="R53" i="39"/>
  <c r="Z53" i="39" s="1"/>
  <c r="R33" i="39"/>
  <c r="Z33" i="39" s="1"/>
  <c r="P37" i="39"/>
  <c r="P16" i="39"/>
  <c r="P8" i="39"/>
  <c r="P49" i="39"/>
  <c r="O28" i="39"/>
  <c r="O51" i="39"/>
  <c r="O31" i="39"/>
  <c r="O49" i="39"/>
  <c r="O19" i="39"/>
  <c r="N34" i="39"/>
  <c r="N37" i="39"/>
  <c r="N46" i="39"/>
  <c r="N17" i="39"/>
  <c r="M59" i="39"/>
  <c r="M4" i="39"/>
  <c r="M29" i="39"/>
  <c r="M30" i="39"/>
  <c r="M49" i="39"/>
  <c r="J59" i="39"/>
  <c r="J29" i="39"/>
  <c r="J23" i="39"/>
  <c r="J49" i="39"/>
  <c r="I19" i="39"/>
  <c r="I28" i="39"/>
  <c r="I47" i="39"/>
  <c r="I25" i="39"/>
  <c r="I42" i="39"/>
  <c r="H21" i="39"/>
  <c r="H29" i="39"/>
  <c r="H23" i="39"/>
  <c r="E20" i="39"/>
  <c r="E57" i="39"/>
  <c r="E7" i="39"/>
  <c r="E34" i="39"/>
  <c r="S12" i="39"/>
  <c r="S29" i="39"/>
  <c r="S34" i="39"/>
  <c r="S48" i="39"/>
  <c r="R12" i="39"/>
  <c r="Z12" i="39" s="1"/>
  <c r="R30" i="39"/>
  <c r="Z30" i="39" s="1"/>
  <c r="R15" i="39"/>
  <c r="Z15" i="39" s="1"/>
  <c r="R40" i="39"/>
  <c r="Z40" i="39" s="1"/>
  <c r="R49" i="39"/>
  <c r="Z49" i="39" s="1"/>
  <c r="P53" i="39"/>
  <c r="P3" i="39"/>
  <c r="P56" i="39"/>
  <c r="P34" i="39"/>
  <c r="O44" i="39"/>
  <c r="O14" i="39"/>
  <c r="O32" i="39"/>
  <c r="O10" i="39"/>
  <c r="N3" i="39"/>
  <c r="N12" i="39"/>
  <c r="N53" i="39"/>
  <c r="N15" i="39"/>
  <c r="N33" i="39"/>
  <c r="M11" i="39"/>
  <c r="M20" i="39"/>
  <c r="M45" i="39"/>
  <c r="M48" i="39"/>
  <c r="M18" i="39"/>
  <c r="J37" i="39"/>
  <c r="J14" i="39"/>
  <c r="J47" i="39"/>
  <c r="J34" i="39"/>
  <c r="I35" i="39"/>
  <c r="I32" i="39"/>
  <c r="I6" i="39"/>
  <c r="I41" i="39"/>
  <c r="I2" i="39"/>
  <c r="X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G57" i="39"/>
  <c r="Q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AA3" i="39" s="1"/>
  <c r="C32" i="39"/>
  <c r="AA32" i="39" s="1"/>
  <c r="C40" i="39"/>
  <c r="AA40" i="39" s="1"/>
  <c r="C24" i="39"/>
  <c r="AA24" i="39" s="1"/>
  <c r="C46" i="39"/>
  <c r="AA46" i="39" s="1"/>
  <c r="E4" i="39"/>
  <c r="E26" i="39"/>
  <c r="S43" i="39"/>
  <c r="S31" i="39"/>
  <c r="R4" i="39"/>
  <c r="Z4" i="39" s="1"/>
  <c r="R7" i="39"/>
  <c r="Z7" i="39" s="1"/>
  <c r="R41" i="39"/>
  <c r="Z41" i="39" s="1"/>
  <c r="P45" i="39"/>
  <c r="P32" i="39"/>
  <c r="O36" i="39"/>
  <c r="O39" i="39"/>
  <c r="O2" i="39"/>
  <c r="N45" i="39"/>
  <c r="N25" i="39"/>
  <c r="M12" i="39"/>
  <c r="M38" i="39"/>
  <c r="J21" i="39"/>
  <c r="J39" i="39"/>
  <c r="I27" i="39"/>
  <c r="I40" i="39"/>
  <c r="I50" i="39"/>
  <c r="H14" i="39"/>
  <c r="H48" i="39"/>
  <c r="G59" i="39"/>
  <c r="Q59" i="39" s="1"/>
  <c r="G26" i="39"/>
  <c r="Q26" i="39" s="1"/>
  <c r="G55" i="39"/>
  <c r="Q55" i="39" s="1"/>
  <c r="G10" i="39"/>
  <c r="Q10" i="39" s="1"/>
  <c r="F54" i="39"/>
  <c r="F45" i="39"/>
  <c r="F25" i="39"/>
  <c r="F11" i="39"/>
  <c r="D27" i="39"/>
  <c r="D44" i="39"/>
  <c r="D39" i="39"/>
  <c r="D24" i="39"/>
  <c r="D26" i="39"/>
  <c r="C4" i="39"/>
  <c r="AA4" i="39" s="1"/>
  <c r="C45" i="39"/>
  <c r="AA45" i="39" s="1"/>
  <c r="C16" i="39"/>
  <c r="AA16" i="39" s="1"/>
  <c r="C9" i="39"/>
  <c r="AA9" i="39" s="1"/>
  <c r="C34" i="39"/>
  <c r="AA34" i="39" s="1"/>
  <c r="S37" i="39"/>
  <c r="O22" i="39"/>
  <c r="M19" i="39"/>
  <c r="I5" i="39"/>
  <c r="G3" i="39"/>
  <c r="Q3" i="39" s="1"/>
  <c r="F44" i="39"/>
  <c r="D4" i="39"/>
  <c r="C5" i="39"/>
  <c r="AA5" i="39" s="1"/>
  <c r="E25" i="39"/>
  <c r="N52" i="39"/>
  <c r="J50" i="39"/>
  <c r="G39" i="39"/>
  <c r="Q39" i="39" s="1"/>
  <c r="F58" i="39"/>
  <c r="D10" i="39"/>
  <c r="S11" i="39"/>
  <c r="P15" i="39"/>
  <c r="N58" i="39"/>
  <c r="J31" i="39"/>
  <c r="I18" i="39"/>
  <c r="G47" i="39"/>
  <c r="Q47" i="39" s="1"/>
  <c r="F17" i="39"/>
  <c r="E28" i="39"/>
  <c r="E55" i="39"/>
  <c r="S20" i="39"/>
  <c r="S7" i="39"/>
  <c r="R20" i="39"/>
  <c r="Z20" i="39" s="1"/>
  <c r="R23" i="39"/>
  <c r="R11" i="39"/>
  <c r="Z11" i="39" s="1"/>
  <c r="P43" i="39"/>
  <c r="P11" i="39"/>
  <c r="O21" i="39"/>
  <c r="O48" i="39"/>
  <c r="N11" i="39"/>
  <c r="N47" i="39"/>
  <c r="N41" i="39"/>
  <c r="M52" i="39"/>
  <c r="M50" i="39"/>
  <c r="J53" i="39"/>
  <c r="J16" i="39"/>
  <c r="I43" i="39"/>
  <c r="I38" i="39"/>
  <c r="H3" i="39"/>
  <c r="H30" i="39"/>
  <c r="H56" i="39"/>
  <c r="G58" i="39"/>
  <c r="Q58" i="39" s="1"/>
  <c r="G30" i="39"/>
  <c r="Q30" i="39" s="1"/>
  <c r="G8" i="39"/>
  <c r="Q8" i="39" s="1"/>
  <c r="G34" i="39"/>
  <c r="Q34" i="39" s="1"/>
  <c r="F23" i="39"/>
  <c r="F53" i="39"/>
  <c r="F41" i="39"/>
  <c r="F35" i="39"/>
  <c r="D35" i="39"/>
  <c r="D52" i="39"/>
  <c r="D8" i="39"/>
  <c r="D7" i="39"/>
  <c r="D50" i="39"/>
  <c r="C12" i="39"/>
  <c r="AA12" i="39" s="1"/>
  <c r="C53" i="39"/>
  <c r="AA53" i="39" s="1"/>
  <c r="C50" i="39"/>
  <c r="AA50" i="39" s="1"/>
  <c r="C17" i="39"/>
  <c r="AA17" i="39" s="1"/>
  <c r="C2" i="39"/>
  <c r="AA2" i="39" s="1"/>
  <c r="S17" i="39"/>
  <c r="R48" i="39"/>
  <c r="Z48" i="39" s="1"/>
  <c r="P51" i="39"/>
  <c r="N23" i="39"/>
  <c r="J42" i="39"/>
  <c r="H12" i="39"/>
  <c r="G23" i="39"/>
  <c r="Q23" i="39" s="1"/>
  <c r="F42" i="39"/>
  <c r="D49" i="39"/>
  <c r="C47" i="39"/>
  <c r="AA47" i="39" s="1"/>
  <c r="E6" i="39"/>
  <c r="O50" i="39"/>
  <c r="J27" i="39"/>
  <c r="H44" i="39"/>
  <c r="G37" i="39"/>
  <c r="Q37" i="39" s="1"/>
  <c r="D29" i="39"/>
  <c r="C55" i="39"/>
  <c r="AA55" i="39" s="1"/>
  <c r="E14" i="39"/>
  <c r="P44" i="39"/>
  <c r="O58" i="39"/>
  <c r="J35" i="39"/>
  <c r="H42" i="39"/>
  <c r="G49" i="39"/>
  <c r="Q49" i="39" s="1"/>
  <c r="E36" i="39"/>
  <c r="E18" i="39"/>
  <c r="S28" i="39"/>
  <c r="S15" i="39"/>
  <c r="R28" i="39"/>
  <c r="Z28" i="39" s="1"/>
  <c r="R55" i="39"/>
  <c r="Z55" i="39" s="1"/>
  <c r="R35" i="39"/>
  <c r="Z35" i="39" s="1"/>
  <c r="P6" i="39"/>
  <c r="P17" i="39"/>
  <c r="O29" i="39"/>
  <c r="O56" i="39"/>
  <c r="N19" i="39"/>
  <c r="N56" i="39"/>
  <c r="N18" i="39"/>
  <c r="M23" i="39"/>
  <c r="M7" i="39"/>
  <c r="J40" i="39"/>
  <c r="J32" i="39"/>
  <c r="I48" i="39"/>
  <c r="I46" i="39"/>
  <c r="H11" i="39"/>
  <c r="H38" i="39"/>
  <c r="H49" i="39"/>
  <c r="G44" i="39"/>
  <c r="Q44" i="39" s="1"/>
  <c r="G38" i="39"/>
  <c r="Q38" i="39" s="1"/>
  <c r="G16" i="39"/>
  <c r="Q16" i="39" s="1"/>
  <c r="G2" i="39"/>
  <c r="F55" i="39"/>
  <c r="F46" i="39"/>
  <c r="F57" i="39"/>
  <c r="F43" i="39"/>
  <c r="D43" i="39"/>
  <c r="D31" i="39"/>
  <c r="D14" i="39"/>
  <c r="D9" i="39"/>
  <c r="D2" i="39"/>
  <c r="C20" i="39"/>
  <c r="AA20" i="39" s="1"/>
  <c r="C48" i="39"/>
  <c r="AA48" i="39" s="1"/>
  <c r="C23" i="39"/>
  <c r="AA23" i="39" s="1"/>
  <c r="C25" i="39"/>
  <c r="AA25" i="39" s="1"/>
  <c r="Z23" i="39"/>
  <c r="A1" i="39"/>
  <c r="A17" i="43" s="1"/>
  <c r="R38" i="39"/>
  <c r="Z38" i="39" s="1"/>
  <c r="P28" i="39"/>
  <c r="O18" i="39"/>
  <c r="M53" i="39"/>
  <c r="I49" i="39"/>
  <c r="G17" i="39"/>
  <c r="Q17" i="39" s="1"/>
  <c r="F32" i="39"/>
  <c r="C27" i="39"/>
  <c r="AA27" i="39" s="1"/>
  <c r="S58" i="39"/>
  <c r="P7" i="39"/>
  <c r="N55" i="39"/>
  <c r="J54" i="39"/>
  <c r="H10" i="39"/>
  <c r="F52" i="39"/>
  <c r="F16" i="39"/>
  <c r="D3" i="39"/>
  <c r="C51" i="39"/>
  <c r="AA51" i="39" s="1"/>
  <c r="C18" i="39"/>
  <c r="AA18" i="39" s="1"/>
  <c r="R54" i="39"/>
  <c r="Z54" i="39" s="1"/>
  <c r="R42" i="39"/>
  <c r="Z42" i="39" s="1"/>
  <c r="P19" i="39"/>
  <c r="M35" i="39"/>
  <c r="I21" i="39"/>
  <c r="G51" i="39"/>
  <c r="Q51" i="39" s="1"/>
  <c r="F14" i="39"/>
  <c r="E10" i="39"/>
  <c r="E8" i="39"/>
  <c r="S36" i="39"/>
  <c r="S23" i="39"/>
  <c r="R5" i="39"/>
  <c r="Z5" i="39" s="1"/>
  <c r="R26" i="39"/>
  <c r="Z26" i="39" s="1"/>
  <c r="R2" i="39"/>
  <c r="Z2" i="39" s="1"/>
  <c r="P38" i="39"/>
  <c r="P25" i="39"/>
  <c r="O37" i="39"/>
  <c r="O59" i="39"/>
  <c r="N27" i="39"/>
  <c r="N22" i="39"/>
  <c r="N26" i="39"/>
  <c r="M39" i="39"/>
  <c r="M15" i="39"/>
  <c r="J4" i="39"/>
  <c r="J25" i="39"/>
  <c r="I4" i="39"/>
  <c r="I54" i="39"/>
  <c r="H19" i="39"/>
  <c r="H46" i="39"/>
  <c r="H18" i="39"/>
  <c r="G52" i="39"/>
  <c r="Q52" i="39" s="1"/>
  <c r="G46" i="39"/>
  <c r="Q46" i="39" s="1"/>
  <c r="G32" i="39"/>
  <c r="Q32" i="39" s="1"/>
  <c r="F20" i="39"/>
  <c r="F24" i="39"/>
  <c r="F7" i="39"/>
  <c r="F10" i="39"/>
  <c r="F59" i="39"/>
  <c r="D55" i="39"/>
  <c r="D16" i="39"/>
  <c r="D22" i="39"/>
  <c r="D17" i="39"/>
  <c r="C11" i="39"/>
  <c r="AA11" i="39" s="1"/>
  <c r="C44" i="39"/>
  <c r="AA44" i="39" s="1"/>
  <c r="C58" i="39"/>
  <c r="AA58" i="39" s="1"/>
  <c r="C31" i="39"/>
  <c r="AA31" i="39" s="1"/>
  <c r="C33" i="39"/>
  <c r="AA33" i="39" s="1"/>
  <c r="E58" i="39"/>
  <c r="P42" i="39"/>
  <c r="M2" i="39"/>
  <c r="H41" i="39"/>
  <c r="F13" i="39"/>
  <c r="D46" i="39"/>
  <c r="C49" i="39"/>
  <c r="AA49" i="39" s="1"/>
  <c r="R46" i="39"/>
  <c r="Z46" i="39" s="1"/>
  <c r="R56" i="39"/>
  <c r="Z56" i="39" s="1"/>
  <c r="P58" i="39"/>
  <c r="M27" i="39"/>
  <c r="I13" i="39"/>
  <c r="G11" i="39"/>
  <c r="Q11" i="39" s="1"/>
  <c r="F21" i="39"/>
  <c r="D54" i="39"/>
  <c r="C38" i="39"/>
  <c r="AA38" i="39" s="1"/>
  <c r="S6" i="39"/>
  <c r="N39" i="39"/>
  <c r="J58" i="39"/>
  <c r="G48" i="39"/>
  <c r="Q48" i="39" s="1"/>
  <c r="F3" i="39"/>
  <c r="E47" i="39"/>
  <c r="E17" i="39"/>
  <c r="S21" i="39"/>
  <c r="S40" i="39"/>
  <c r="R37" i="39"/>
  <c r="Z37" i="39" s="1"/>
  <c r="R32" i="39"/>
  <c r="Z32" i="39" s="1"/>
  <c r="P24" i="39"/>
  <c r="P26" i="39"/>
  <c r="O6" i="39"/>
  <c r="O57" i="39"/>
  <c r="N4" i="39"/>
  <c r="N54" i="39"/>
  <c r="M3" i="39"/>
  <c r="M37" i="39"/>
  <c r="M10" i="39"/>
  <c r="J6" i="39"/>
  <c r="J57" i="39"/>
  <c r="I23" i="39"/>
  <c r="I33" i="39"/>
  <c r="H37" i="39"/>
  <c r="H31" i="39"/>
  <c r="H34" i="39"/>
  <c r="G5" i="39"/>
  <c r="Q5" i="39" s="1"/>
  <c r="G15" i="39"/>
  <c r="Q15" i="39" s="1"/>
  <c r="G9" i="39"/>
  <c r="Q9" i="39" s="1"/>
  <c r="F28" i="39"/>
  <c r="F40" i="39"/>
  <c r="F31" i="39"/>
  <c r="F34" i="39"/>
  <c r="F8" i="39"/>
  <c r="D32" i="39"/>
  <c r="D48" i="39"/>
  <c r="D38" i="39"/>
  <c r="D41" i="39"/>
  <c r="C19" i="39"/>
  <c r="AA19" i="39" s="1"/>
  <c r="C52" i="39"/>
  <c r="AA52" i="39" s="1"/>
  <c r="C6" i="39"/>
  <c r="AA6" i="39" s="1"/>
  <c r="C39" i="39"/>
  <c r="AA39" i="39" s="1"/>
  <c r="C41" i="39"/>
  <c r="AA41" i="39" s="1"/>
  <c r="E9" i="39"/>
  <c r="N44" i="39"/>
  <c r="J46" i="39"/>
  <c r="G29" i="39"/>
  <c r="Q29" i="39" s="1"/>
  <c r="F47" i="39"/>
  <c r="D21" i="39"/>
  <c r="C30" i="39"/>
  <c r="AA30" i="39" s="1"/>
  <c r="S25" i="39"/>
  <c r="P36" i="39"/>
  <c r="O30" i="39"/>
  <c r="M31" i="39"/>
  <c r="I57" i="39"/>
  <c r="G41" i="39"/>
  <c r="Q41" i="39" s="1"/>
  <c r="D12" i="39"/>
  <c r="C13" i="39"/>
  <c r="AA13" i="39" s="1"/>
  <c r="S33" i="39"/>
  <c r="O7" i="39"/>
  <c r="M6" i="39"/>
  <c r="H52" i="39"/>
  <c r="F37" i="39"/>
  <c r="D11" i="39"/>
  <c r="C8" i="39"/>
  <c r="AA8" i="39" s="1"/>
  <c r="D20" i="39"/>
  <c r="C26" i="39"/>
  <c r="AA26" i="39" s="1"/>
  <c r="C59" i="39"/>
  <c r="AA59" i="39" s="1"/>
  <c r="D45" i="39"/>
  <c r="D47" i="39"/>
  <c r="C54" i="39"/>
  <c r="AA54" i="39" s="1"/>
  <c r="D18" i="39"/>
  <c r="C21" i="39"/>
  <c r="AA21" i="39" s="1"/>
  <c r="Y125" i="39" l="1"/>
  <c r="Y99" i="39"/>
  <c r="Y103" i="39"/>
  <c r="Y69" i="39"/>
  <c r="Y107" i="39"/>
  <c r="Y98" i="39"/>
  <c r="Y83" i="39"/>
  <c r="Y82" i="39"/>
  <c r="Y74" i="39"/>
  <c r="Y102" i="39"/>
  <c r="Y81" i="39"/>
  <c r="Y76" i="39"/>
  <c r="Y113" i="39"/>
  <c r="Y64" i="39"/>
  <c r="Y116" i="39"/>
  <c r="Y93" i="39"/>
  <c r="Y121" i="39"/>
  <c r="Y129" i="39"/>
  <c r="Y223" i="39"/>
  <c r="Y106" i="39"/>
  <c r="Y195" i="39"/>
  <c r="Y122" i="39"/>
  <c r="Y94" i="39"/>
  <c r="Y90" i="39"/>
  <c r="Y71" i="39"/>
  <c r="Y147" i="39"/>
  <c r="Y139" i="39"/>
  <c r="Y95" i="39"/>
  <c r="Y79" i="39"/>
  <c r="Y144" i="39"/>
  <c r="Y114" i="39"/>
  <c r="Y101" i="39"/>
  <c r="Y97" i="39"/>
  <c r="Y85" i="39"/>
  <c r="Y210" i="39"/>
  <c r="Y136" i="39"/>
  <c r="Y115" i="39"/>
  <c r="Y120" i="39"/>
  <c r="Y68" i="39"/>
  <c r="Y66" i="39"/>
  <c r="Y153" i="39"/>
  <c r="Y145" i="39"/>
  <c r="Y86" i="39"/>
  <c r="Y89" i="39"/>
  <c r="Y92" i="39"/>
  <c r="Y84" i="39"/>
  <c r="Y78" i="39"/>
  <c r="Y67" i="39"/>
  <c r="Y123" i="39"/>
  <c r="Y118" i="39"/>
  <c r="Y110" i="39"/>
  <c r="Y87" i="39"/>
  <c r="Y65" i="39"/>
  <c r="Y60" i="39"/>
  <c r="Y150" i="39"/>
  <c r="Y128" i="39"/>
  <c r="Y127" i="39"/>
  <c r="Y108" i="39"/>
  <c r="Y75" i="39"/>
  <c r="Y133" i="39"/>
  <c r="AE201" i="39"/>
  <c r="AE135" i="39"/>
  <c r="AE141" i="39"/>
  <c r="AE144" i="39"/>
  <c r="AE139" i="39"/>
  <c r="AE158" i="39"/>
  <c r="W20" i="39"/>
  <c r="AE221" i="39"/>
  <c r="AE223" i="39"/>
  <c r="W38" i="39"/>
  <c r="W43" i="39"/>
  <c r="X34" i="39"/>
  <c r="X59" i="39"/>
  <c r="AE229" i="39"/>
  <c r="W54" i="39"/>
  <c r="X24" i="39"/>
  <c r="X9" i="39"/>
  <c r="W29" i="39"/>
  <c r="X13" i="39"/>
  <c r="W4" i="39"/>
  <c r="X18" i="39"/>
  <c r="X40" i="39"/>
  <c r="X10" i="39"/>
  <c r="X36" i="39"/>
  <c r="AE173" i="39"/>
  <c r="W7" i="39"/>
  <c r="X47" i="39"/>
  <c r="X27" i="39"/>
  <c r="X17" i="39"/>
  <c r="W37" i="39"/>
  <c r="X51" i="39"/>
  <c r="AE198" i="39"/>
  <c r="X5" i="39"/>
  <c r="X44" i="39"/>
  <c r="AE206" i="39"/>
  <c r="AE191" i="39"/>
  <c r="AE155" i="39"/>
  <c r="W49" i="39"/>
  <c r="X41" i="39"/>
  <c r="X30" i="39"/>
  <c r="W6" i="39"/>
  <c r="AE210" i="39"/>
  <c r="AE168" i="39"/>
  <c r="X23" i="39"/>
  <c r="W32" i="39"/>
  <c r="W52" i="39"/>
  <c r="AE133" i="39"/>
  <c r="W46" i="39"/>
  <c r="X48" i="39"/>
  <c r="W42" i="39"/>
  <c r="W16" i="39"/>
  <c r="W53" i="39"/>
  <c r="X55" i="39"/>
  <c r="AE167" i="39"/>
  <c r="X57" i="39"/>
  <c r="X21" i="39"/>
  <c r="X25" i="39"/>
  <c r="X12" i="39"/>
  <c r="W31" i="39"/>
  <c r="X39" i="39"/>
  <c r="X56" i="39"/>
  <c r="AE194" i="39"/>
  <c r="AE174" i="39"/>
  <c r="AE136" i="39"/>
  <c r="AG216" i="39"/>
  <c r="AA216" i="39"/>
  <c r="Q226" i="39"/>
  <c r="AQ226" i="39"/>
  <c r="AK219" i="39"/>
  <c r="AB219" i="39"/>
  <c r="AD219" i="39"/>
  <c r="AA224" i="39"/>
  <c r="AG224" i="39"/>
  <c r="AE228" i="39"/>
  <c r="W216" i="39"/>
  <c r="AN216" i="39"/>
  <c r="X216" i="39"/>
  <c r="AC216" i="39"/>
  <c r="AE204" i="39"/>
  <c r="AA210" i="39"/>
  <c r="AG210" i="39"/>
  <c r="AG200" i="39"/>
  <c r="AA200" i="39"/>
  <c r="W207" i="39"/>
  <c r="AN207" i="39"/>
  <c r="X207" i="39"/>
  <c r="AC207" i="39"/>
  <c r="AQ201" i="39"/>
  <c r="Q201" i="39"/>
  <c r="AQ177" i="39"/>
  <c r="Q177" i="39"/>
  <c r="X184" i="39"/>
  <c r="W184" i="39"/>
  <c r="AC184" i="39"/>
  <c r="AN184" i="39"/>
  <c r="W203" i="39"/>
  <c r="X203" i="39"/>
  <c r="AC203" i="39"/>
  <c r="AN203" i="39"/>
  <c r="AB171" i="39"/>
  <c r="AK171" i="39"/>
  <c r="AD171" i="39"/>
  <c r="W197" i="39"/>
  <c r="AN197" i="39"/>
  <c r="X197" i="39"/>
  <c r="AC197" i="39"/>
  <c r="Q206" i="39"/>
  <c r="AQ206" i="39"/>
  <c r="AE225" i="39"/>
  <c r="AA212" i="39"/>
  <c r="AG212" i="39"/>
  <c r="AQ164" i="39"/>
  <c r="Q164" i="39"/>
  <c r="W172" i="39"/>
  <c r="AN172" i="39"/>
  <c r="X172" i="39"/>
  <c r="AC172" i="39"/>
  <c r="AB169" i="39"/>
  <c r="AK169" i="39"/>
  <c r="AD169" i="39"/>
  <c r="AA151" i="39"/>
  <c r="AG151" i="39"/>
  <c r="Z169" i="39"/>
  <c r="AE152" i="39"/>
  <c r="X154" i="39"/>
  <c r="AC154" i="39"/>
  <c r="AN154" i="39"/>
  <c r="W154" i="39"/>
  <c r="W151" i="39"/>
  <c r="AN151" i="39"/>
  <c r="AC151" i="39"/>
  <c r="X151" i="39"/>
  <c r="AB151" i="39"/>
  <c r="AK151" i="39"/>
  <c r="AD151" i="39"/>
  <c r="AC220" i="39"/>
  <c r="W220" i="39"/>
  <c r="AN220" i="39"/>
  <c r="X220" i="39"/>
  <c r="AQ223" i="39"/>
  <c r="Q223" i="39"/>
  <c r="AC228" i="39"/>
  <c r="AN228" i="39"/>
  <c r="W228" i="39"/>
  <c r="X228" i="39"/>
  <c r="AB205" i="39"/>
  <c r="AK205" i="39"/>
  <c r="AD205" i="39"/>
  <c r="AG219" i="39"/>
  <c r="AA219" i="39"/>
  <c r="AE211" i="39"/>
  <c r="X219" i="39"/>
  <c r="AC219" i="39"/>
  <c r="AN219" i="39"/>
  <c r="W219" i="39"/>
  <c r="AC224" i="39"/>
  <c r="W224" i="39"/>
  <c r="AN224" i="39"/>
  <c r="X224" i="39"/>
  <c r="AB210" i="39"/>
  <c r="AK210" i="39"/>
  <c r="AD210" i="39"/>
  <c r="AB213" i="39"/>
  <c r="AK213" i="39"/>
  <c r="AD213" i="39"/>
  <c r="AD221" i="39"/>
  <c r="AB221" i="39"/>
  <c r="AK221" i="39"/>
  <c r="W222" i="39"/>
  <c r="AN222" i="39"/>
  <c r="X222" i="39"/>
  <c r="AC222" i="39"/>
  <c r="AB229" i="39"/>
  <c r="AK229" i="39"/>
  <c r="AD229" i="39"/>
  <c r="Q224" i="39"/>
  <c r="AQ224" i="39"/>
  <c r="AA225" i="39"/>
  <c r="AG225" i="39"/>
  <c r="Q221" i="39"/>
  <c r="AQ221" i="39"/>
  <c r="Z205" i="39"/>
  <c r="AA215" i="39"/>
  <c r="AG215" i="39"/>
  <c r="Q211" i="39"/>
  <c r="AQ211" i="39"/>
  <c r="AD207" i="39"/>
  <c r="AB207" i="39"/>
  <c r="AK207" i="39"/>
  <c r="Z213" i="39"/>
  <c r="AE214" i="39"/>
  <c r="X209" i="39"/>
  <c r="W209" i="39"/>
  <c r="AC209" i="39"/>
  <c r="AN209" i="39"/>
  <c r="AD206" i="39"/>
  <c r="AB206" i="39"/>
  <c r="AK206" i="39"/>
  <c r="AE205" i="39"/>
  <c r="AE192" i="39"/>
  <c r="AD191" i="39"/>
  <c r="AK191" i="39"/>
  <c r="AB191" i="39"/>
  <c r="AB197" i="39"/>
  <c r="AK197" i="39"/>
  <c r="AD197" i="39"/>
  <c r="Q197" i="39"/>
  <c r="AQ197" i="39"/>
  <c r="AB186" i="39"/>
  <c r="AK186" i="39"/>
  <c r="AD186" i="39"/>
  <c r="AB199" i="39"/>
  <c r="AK199" i="39"/>
  <c r="AD199" i="39"/>
  <c r="W191" i="39"/>
  <c r="X191" i="39"/>
  <c r="AC191" i="39"/>
  <c r="AN191" i="39"/>
  <c r="X182" i="39"/>
  <c r="AN182" i="39"/>
  <c r="W182" i="39"/>
  <c r="AC182" i="39"/>
  <c r="AE180" i="39"/>
  <c r="AD176" i="39"/>
  <c r="AK176" i="39"/>
  <c r="AB176" i="39"/>
  <c r="AB181" i="39"/>
  <c r="AK181" i="39"/>
  <c r="AD181" i="39"/>
  <c r="W170" i="39"/>
  <c r="AN170" i="39"/>
  <c r="X170" i="39"/>
  <c r="AC170" i="39"/>
  <c r="Z186" i="39"/>
  <c r="AD175" i="39"/>
  <c r="AB175" i="39"/>
  <c r="AK175" i="39"/>
  <c r="Q169" i="39"/>
  <c r="AQ169" i="39"/>
  <c r="AK158" i="39"/>
  <c r="AB158" i="39"/>
  <c r="AD158" i="39"/>
  <c r="AB150" i="39"/>
  <c r="AK150" i="39"/>
  <c r="AD150" i="39"/>
  <c r="AB148" i="39"/>
  <c r="AK148" i="39"/>
  <c r="AD148" i="39"/>
  <c r="Q135" i="39"/>
  <c r="AQ135" i="39"/>
  <c r="AG163" i="39"/>
  <c r="AA163" i="39"/>
  <c r="Q159" i="39"/>
  <c r="AQ159" i="39"/>
  <c r="AC129" i="39"/>
  <c r="W129" i="39"/>
  <c r="AN129" i="39"/>
  <c r="X129" i="39"/>
  <c r="AO129" i="39"/>
  <c r="AD154" i="39"/>
  <c r="AB154" i="39"/>
  <c r="AK154" i="39"/>
  <c r="Z154" i="39"/>
  <c r="AE154" i="39" s="1"/>
  <c r="AG152" i="39"/>
  <c r="AA152" i="39"/>
  <c r="Q148" i="39"/>
  <c r="AQ148" i="39"/>
  <c r="Z150" i="39"/>
  <c r="W142" i="39"/>
  <c r="AN142" i="39"/>
  <c r="X142" i="39"/>
  <c r="AO142" i="39"/>
  <c r="AC142" i="39"/>
  <c r="AE131" i="39"/>
  <c r="Q137" i="39"/>
  <c r="AQ137" i="39"/>
  <c r="AA138" i="39"/>
  <c r="AG138" i="39"/>
  <c r="Q134" i="39"/>
  <c r="AQ134" i="39"/>
  <c r="AA135" i="39"/>
  <c r="AG135" i="39"/>
  <c r="Q131" i="39"/>
  <c r="AQ131" i="39"/>
  <c r="AG140" i="39"/>
  <c r="AA140" i="39"/>
  <c r="Q136" i="39"/>
  <c r="AQ136" i="39"/>
  <c r="AG137" i="39"/>
  <c r="AA137" i="39"/>
  <c r="Q133" i="39"/>
  <c r="AQ133" i="39"/>
  <c r="AC132" i="39"/>
  <c r="W132" i="39"/>
  <c r="AN132" i="39"/>
  <c r="X132" i="39"/>
  <c r="W226" i="39"/>
  <c r="AN226" i="39"/>
  <c r="AC226" i="39"/>
  <c r="X226" i="39"/>
  <c r="AK226" i="39"/>
  <c r="AB226" i="39"/>
  <c r="AD226" i="39"/>
  <c r="AG189" i="39"/>
  <c r="AA189" i="39"/>
  <c r="AB216" i="39"/>
  <c r="AK216" i="39"/>
  <c r="AD216" i="39"/>
  <c r="AG209" i="39"/>
  <c r="AA209" i="39"/>
  <c r="W215" i="39"/>
  <c r="AN215" i="39"/>
  <c r="X215" i="39"/>
  <c r="AC215" i="39"/>
  <c r="AC210" i="39"/>
  <c r="W210" i="39"/>
  <c r="X210" i="39"/>
  <c r="AO210" i="39"/>
  <c r="AN210" i="39"/>
  <c r="AQ205" i="39"/>
  <c r="Q205" i="39"/>
  <c r="AA197" i="39"/>
  <c r="AG197" i="39"/>
  <c r="Q215" i="39"/>
  <c r="AQ215" i="39"/>
  <c r="AA147" i="39"/>
  <c r="AG147" i="39"/>
  <c r="AC201" i="39"/>
  <c r="X201" i="39"/>
  <c r="W201" i="39"/>
  <c r="AN201" i="39"/>
  <c r="AG207" i="39"/>
  <c r="AA207" i="39"/>
  <c r="AG186" i="39"/>
  <c r="AA186" i="39"/>
  <c r="AA229" i="39"/>
  <c r="AG229" i="39"/>
  <c r="AD224" i="39"/>
  <c r="AB224" i="39"/>
  <c r="AK224" i="39"/>
  <c r="AD214" i="39"/>
  <c r="AK214" i="39"/>
  <c r="AB214" i="39"/>
  <c r="Z224" i="39"/>
  <c r="AE224" i="39" s="1"/>
  <c r="AQ210" i="39"/>
  <c r="Q210" i="39"/>
  <c r="AA221" i="39"/>
  <c r="AG221" i="39"/>
  <c r="Q229" i="39"/>
  <c r="AQ229" i="39"/>
  <c r="AB172" i="39"/>
  <c r="AK172" i="39"/>
  <c r="AD172" i="39"/>
  <c r="AK209" i="39"/>
  <c r="AB209" i="39"/>
  <c r="AD209" i="39"/>
  <c r="AQ204" i="39"/>
  <c r="Q204" i="39"/>
  <c r="AB198" i="39"/>
  <c r="AK198" i="39"/>
  <c r="AD198" i="39"/>
  <c r="AB203" i="39"/>
  <c r="AD203" i="39"/>
  <c r="AK203" i="39"/>
  <c r="AG195" i="39"/>
  <c r="AA195" i="39"/>
  <c r="AG194" i="39"/>
  <c r="AA194" i="39"/>
  <c r="AD195" i="39"/>
  <c r="AK195" i="39"/>
  <c r="AB195" i="39"/>
  <c r="Q193" i="39"/>
  <c r="AQ193" i="39"/>
  <c r="AD184" i="39"/>
  <c r="AB184" i="39"/>
  <c r="AK184" i="39"/>
  <c r="W173" i="39"/>
  <c r="X173" i="39"/>
  <c r="AC173" i="39"/>
  <c r="AN173" i="39"/>
  <c r="AA160" i="39"/>
  <c r="AG160" i="39"/>
  <c r="AG148" i="39"/>
  <c r="AA148" i="39"/>
  <c r="AC178" i="39"/>
  <c r="X178" i="39"/>
  <c r="AN178" i="39"/>
  <c r="W178" i="39"/>
  <c r="AB162" i="39"/>
  <c r="AK162" i="39"/>
  <c r="AD162" i="39"/>
  <c r="Q216" i="39"/>
  <c r="AQ216" i="39"/>
  <c r="AG222" i="39"/>
  <c r="AA222" i="39"/>
  <c r="AN218" i="39"/>
  <c r="AC218" i="39"/>
  <c r="W218" i="39"/>
  <c r="X218" i="39"/>
  <c r="AE216" i="39"/>
  <c r="AB227" i="39"/>
  <c r="AK227" i="39"/>
  <c r="AD227" i="39"/>
  <c r="Q225" i="39"/>
  <c r="AQ225" i="39"/>
  <c r="Q227" i="39"/>
  <c r="AQ227" i="39"/>
  <c r="Z219" i="39"/>
  <c r="AE219" i="39" s="1"/>
  <c r="Q220" i="39"/>
  <c r="AQ220" i="39"/>
  <c r="Q217" i="39"/>
  <c r="AQ217" i="39"/>
  <c r="AA208" i="39"/>
  <c r="AG208" i="39"/>
  <c r="AE213" i="39"/>
  <c r="AE203" i="39"/>
  <c r="AE207" i="39"/>
  <c r="AB201" i="39"/>
  <c r="AD201" i="39"/>
  <c r="AK201" i="39"/>
  <c r="AA217" i="39"/>
  <c r="AG217" i="39"/>
  <c r="Q213" i="39"/>
  <c r="AQ213" i="39"/>
  <c r="AQ208" i="39"/>
  <c r="Q208" i="39"/>
  <c r="AG202" i="39"/>
  <c r="AA202" i="39"/>
  <c r="X217" i="39"/>
  <c r="AC217" i="39"/>
  <c r="AN217" i="39"/>
  <c r="W217" i="39"/>
  <c r="Z209" i="39"/>
  <c r="AE209" i="39" s="1"/>
  <c r="AC208" i="39"/>
  <c r="W208" i="39"/>
  <c r="X208" i="39"/>
  <c r="AN208" i="39"/>
  <c r="AQ199" i="39"/>
  <c r="Q199" i="39"/>
  <c r="AC205" i="39"/>
  <c r="W205" i="39"/>
  <c r="X205" i="39"/>
  <c r="AN205" i="39"/>
  <c r="AQ198" i="39"/>
  <c r="Q198" i="39"/>
  <c r="AE202" i="39"/>
  <c r="AA190" i="39"/>
  <c r="AG190" i="39"/>
  <c r="AE193" i="39"/>
  <c r="AK192" i="39"/>
  <c r="AB192" i="39"/>
  <c r="AD192" i="39"/>
  <c r="AC190" i="39"/>
  <c r="W190" i="39"/>
  <c r="X190" i="39"/>
  <c r="AN190" i="39"/>
  <c r="AE179" i="39"/>
  <c r="AD174" i="39"/>
  <c r="AB174" i="39"/>
  <c r="AK174" i="39"/>
  <c r="X165" i="39"/>
  <c r="AN165" i="39"/>
  <c r="AC165" i="39"/>
  <c r="W165" i="39"/>
  <c r="AA173" i="39"/>
  <c r="AG173" i="39"/>
  <c r="AQ188" i="39"/>
  <c r="Q188" i="39"/>
  <c r="Q187" i="39"/>
  <c r="AQ187" i="39"/>
  <c r="AD168" i="39"/>
  <c r="AB168" i="39"/>
  <c r="AK168" i="39"/>
  <c r="AD163" i="39"/>
  <c r="AK163" i="39"/>
  <c r="AB163" i="39"/>
  <c r="Z184" i="39"/>
  <c r="AB173" i="39"/>
  <c r="AK173" i="39"/>
  <c r="AD173" i="39"/>
  <c r="Q186" i="39"/>
  <c r="AQ186" i="39"/>
  <c r="AB167" i="39"/>
  <c r="AK167" i="39"/>
  <c r="AD167" i="39"/>
  <c r="AA162" i="39"/>
  <c r="AG162" i="39"/>
  <c r="AC169" i="39"/>
  <c r="W169" i="39"/>
  <c r="AN169" i="39"/>
  <c r="X169" i="39"/>
  <c r="AG158" i="39"/>
  <c r="AA158" i="39"/>
  <c r="AC149" i="39"/>
  <c r="W149" i="39"/>
  <c r="AN149" i="39"/>
  <c r="X149" i="39"/>
  <c r="AA164" i="39"/>
  <c r="AG164" i="39"/>
  <c r="Q160" i="39"/>
  <c r="AQ160" i="39"/>
  <c r="AA155" i="39"/>
  <c r="AG155" i="39"/>
  <c r="Q165" i="39"/>
  <c r="AQ165" i="39"/>
  <c r="AD146" i="39"/>
  <c r="AK146" i="39"/>
  <c r="AB146" i="39"/>
  <c r="Q154" i="39"/>
  <c r="AQ154" i="39"/>
  <c r="Z146" i="39"/>
  <c r="AE146" i="39" s="1"/>
  <c r="AG139" i="39"/>
  <c r="AA139" i="39"/>
  <c r="AE134" i="39"/>
  <c r="AG154" i="39"/>
  <c r="AA154" i="39"/>
  <c r="Q150" i="39"/>
  <c r="AQ150" i="39"/>
  <c r="AB132" i="39"/>
  <c r="AK132" i="39"/>
  <c r="AD132" i="39"/>
  <c r="W134" i="39"/>
  <c r="AN134" i="39"/>
  <c r="X134" i="39"/>
  <c r="AO134" i="39"/>
  <c r="AC134" i="39"/>
  <c r="AA133" i="39"/>
  <c r="AG133" i="39"/>
  <c r="Q129" i="39"/>
  <c r="AQ129" i="39"/>
  <c r="AA130" i="39"/>
  <c r="AG130" i="39"/>
  <c r="AG132" i="39"/>
  <c r="AA132" i="39"/>
  <c r="AG129" i="39"/>
  <c r="AA129" i="39"/>
  <c r="AB135" i="39"/>
  <c r="AK135" i="39"/>
  <c r="AD135" i="39"/>
  <c r="Q192" i="39"/>
  <c r="AQ192" i="39"/>
  <c r="Q202" i="39"/>
  <c r="AQ202" i="39"/>
  <c r="AC193" i="39"/>
  <c r="W193" i="39"/>
  <c r="AN193" i="39"/>
  <c r="X193" i="39"/>
  <c r="AG179" i="39"/>
  <c r="AA179" i="39"/>
  <c r="AQ172" i="39"/>
  <c r="Q172" i="39"/>
  <c r="AA183" i="39"/>
  <c r="AG183" i="39"/>
  <c r="Q179" i="39"/>
  <c r="AQ179" i="39"/>
  <c r="Z171" i="39"/>
  <c r="AE163" i="39"/>
  <c r="AA188" i="39"/>
  <c r="AG188" i="39"/>
  <c r="Q184" i="39"/>
  <c r="AQ184" i="39"/>
  <c r="AC164" i="39"/>
  <c r="W164" i="39"/>
  <c r="X164" i="39"/>
  <c r="AN164" i="39"/>
  <c r="X167" i="39"/>
  <c r="AC167" i="39"/>
  <c r="AN167" i="39"/>
  <c r="W167" i="39"/>
  <c r="AG182" i="39"/>
  <c r="AA182" i="39"/>
  <c r="Q178" i="39"/>
  <c r="AQ178" i="39"/>
  <c r="Q161" i="39"/>
  <c r="AQ161" i="39"/>
  <c r="AB152" i="39"/>
  <c r="AK152" i="39"/>
  <c r="AD152" i="39"/>
  <c r="AA159" i="39"/>
  <c r="AG159" i="39"/>
  <c r="AG168" i="39"/>
  <c r="AA168" i="39"/>
  <c r="AB156" i="39"/>
  <c r="AK156" i="39"/>
  <c r="AD156" i="39"/>
  <c r="AQ163" i="39"/>
  <c r="Q163" i="39"/>
  <c r="AG161" i="39"/>
  <c r="AA161" i="39"/>
  <c r="AA149" i="39"/>
  <c r="AG149" i="39"/>
  <c r="Q147" i="39"/>
  <c r="AQ147" i="39"/>
  <c r="AE166" i="39"/>
  <c r="Q157" i="39"/>
  <c r="AQ157" i="39"/>
  <c r="AA150" i="39"/>
  <c r="AG150" i="39"/>
  <c r="Q146" i="39"/>
  <c r="AQ146" i="39"/>
  <c r="Q145" i="39"/>
  <c r="AQ145" i="39"/>
  <c r="AG131" i="39"/>
  <c r="AA131" i="39"/>
  <c r="AG146" i="39"/>
  <c r="AA146" i="39"/>
  <c r="AD137" i="39"/>
  <c r="AB137" i="39"/>
  <c r="AK137" i="39"/>
  <c r="AE138" i="39"/>
  <c r="AE143" i="39"/>
  <c r="AG223" i="39"/>
  <c r="AA223" i="39"/>
  <c r="Q219" i="39"/>
  <c r="AQ219" i="39"/>
  <c r="AK190" i="39"/>
  <c r="AB190" i="39"/>
  <c r="AD190" i="39"/>
  <c r="AK222" i="39"/>
  <c r="AB222" i="39"/>
  <c r="AD222" i="39"/>
  <c r="AG228" i="39"/>
  <c r="AA228" i="39"/>
  <c r="AG227" i="39"/>
  <c r="AA227" i="39"/>
  <c r="AB217" i="39"/>
  <c r="AK217" i="39"/>
  <c r="AD217" i="39"/>
  <c r="Z222" i="39"/>
  <c r="AE222" i="39" s="1"/>
  <c r="AG220" i="39"/>
  <c r="AA220" i="39"/>
  <c r="W179" i="39"/>
  <c r="AN179" i="39"/>
  <c r="AC179" i="39"/>
  <c r="X179" i="39"/>
  <c r="AG198" i="39"/>
  <c r="AA198" i="39"/>
  <c r="Q194" i="39"/>
  <c r="AQ194" i="39"/>
  <c r="AQ189" i="39"/>
  <c r="Q189" i="39"/>
  <c r="W198" i="39"/>
  <c r="AN198" i="39"/>
  <c r="X198" i="39"/>
  <c r="AC198" i="39"/>
  <c r="AQ190" i="39"/>
  <c r="Q190" i="39"/>
  <c r="AG178" i="39"/>
  <c r="AA178" i="39"/>
  <c r="AK177" i="39"/>
  <c r="AB177" i="39"/>
  <c r="AD177" i="39"/>
  <c r="AQ173" i="39"/>
  <c r="Q173" i="39"/>
  <c r="X189" i="39"/>
  <c r="W189" i="39"/>
  <c r="AC189" i="39"/>
  <c r="AN189" i="39"/>
  <c r="AG184" i="39"/>
  <c r="AA184" i="39"/>
  <c r="AC177" i="39"/>
  <c r="W177" i="39"/>
  <c r="AN177" i="39"/>
  <c r="X177" i="39"/>
  <c r="AA181" i="39"/>
  <c r="AG181" i="39"/>
  <c r="AA175" i="39"/>
  <c r="AG175" i="39"/>
  <c r="Q171" i="39"/>
  <c r="AQ171" i="39"/>
  <c r="AQ162" i="39"/>
  <c r="Q162" i="39"/>
  <c r="AA180" i="39"/>
  <c r="AG180" i="39"/>
  <c r="Q176" i="39"/>
  <c r="AQ176" i="39"/>
  <c r="AB170" i="39"/>
  <c r="AK170" i="39"/>
  <c r="AD170" i="39"/>
  <c r="AE150" i="39"/>
  <c r="AG174" i="39"/>
  <c r="AA174" i="39"/>
  <c r="Q170" i="39"/>
  <c r="AQ170" i="39"/>
  <c r="AC166" i="39"/>
  <c r="W166" i="39"/>
  <c r="AN166" i="39"/>
  <c r="X166" i="39"/>
  <c r="Q151" i="39"/>
  <c r="AQ151" i="39"/>
  <c r="AQ158" i="39"/>
  <c r="Q158" i="39"/>
  <c r="AC155" i="39"/>
  <c r="W155" i="39"/>
  <c r="AN155" i="39"/>
  <c r="X155" i="39"/>
  <c r="AO153" i="39"/>
  <c r="AC153" i="39"/>
  <c r="W153" i="39"/>
  <c r="AN153" i="39"/>
  <c r="X153" i="39"/>
  <c r="AA153" i="39"/>
  <c r="AG153" i="39"/>
  <c r="Q149" i="39"/>
  <c r="AQ149" i="39"/>
  <c r="AE147" i="39"/>
  <c r="AB140" i="39"/>
  <c r="AK140" i="39"/>
  <c r="AD140" i="39"/>
  <c r="AE157" i="39"/>
  <c r="Z140" i="39"/>
  <c r="AE140" i="39" s="1"/>
  <c r="AD129" i="39"/>
  <c r="AB129" i="39"/>
  <c r="AK129" i="39"/>
  <c r="AC141" i="39"/>
  <c r="W141" i="39"/>
  <c r="AN141" i="39"/>
  <c r="X141" i="39"/>
  <c r="AE130" i="39"/>
  <c r="AC143" i="39"/>
  <c r="W143" i="39"/>
  <c r="AN143" i="39"/>
  <c r="AO143" i="39"/>
  <c r="X143" i="39"/>
  <c r="AG142" i="39"/>
  <c r="AA142" i="39"/>
  <c r="Q138" i="39"/>
  <c r="AQ138" i="39"/>
  <c r="W146" i="39"/>
  <c r="AN146" i="39"/>
  <c r="X146" i="39"/>
  <c r="AC146" i="39"/>
  <c r="AO146" i="39"/>
  <c r="AO144" i="39"/>
  <c r="W144" i="39"/>
  <c r="X144" i="39"/>
  <c r="AC144" i="39"/>
  <c r="AN144" i="39"/>
  <c r="AQ228" i="39"/>
  <c r="Q228" i="39"/>
  <c r="W225" i="39"/>
  <c r="AN225" i="39"/>
  <c r="X225" i="39"/>
  <c r="AC225" i="39"/>
  <c r="AB223" i="39"/>
  <c r="AK223" i="39"/>
  <c r="AD223" i="39"/>
  <c r="AE215" i="39"/>
  <c r="AG187" i="39"/>
  <c r="AA187" i="39"/>
  <c r="AA226" i="39"/>
  <c r="AG226" i="39"/>
  <c r="Q222" i="39"/>
  <c r="AQ222" i="39"/>
  <c r="AD218" i="39"/>
  <c r="AK218" i="39"/>
  <c r="AB218" i="39"/>
  <c r="AB204" i="39"/>
  <c r="AK204" i="39"/>
  <c r="AD204" i="39"/>
  <c r="AE226" i="39"/>
  <c r="AD225" i="39"/>
  <c r="AB225" i="39"/>
  <c r="AK225" i="39"/>
  <c r="AC229" i="39"/>
  <c r="W229" i="39"/>
  <c r="X229" i="39"/>
  <c r="AN229" i="39"/>
  <c r="X227" i="39"/>
  <c r="AN227" i="39"/>
  <c r="AC227" i="39"/>
  <c r="W227" i="39"/>
  <c r="AC223" i="39"/>
  <c r="AO223" i="39"/>
  <c r="X223" i="39"/>
  <c r="W223" i="39"/>
  <c r="AN223" i="39"/>
  <c r="AC214" i="39"/>
  <c r="W214" i="39"/>
  <c r="AN214" i="39"/>
  <c r="X214" i="39"/>
  <c r="AG203" i="39"/>
  <c r="AA203" i="39"/>
  <c r="W211" i="39"/>
  <c r="AN211" i="39"/>
  <c r="X211" i="39"/>
  <c r="AC211" i="39"/>
  <c r="AC168" i="39"/>
  <c r="W168" i="39"/>
  <c r="AN168" i="39"/>
  <c r="X168" i="39"/>
  <c r="AD211" i="39"/>
  <c r="AK211" i="39"/>
  <c r="AB211" i="39"/>
  <c r="AG201" i="39"/>
  <c r="AA201" i="39"/>
  <c r="X213" i="39"/>
  <c r="AC213" i="39"/>
  <c r="W213" i="39"/>
  <c r="AN213" i="39"/>
  <c r="AB196" i="39"/>
  <c r="AK196" i="39"/>
  <c r="AD196" i="39"/>
  <c r="AA206" i="39"/>
  <c r="AG206" i="39"/>
  <c r="AB180" i="39"/>
  <c r="AK180" i="39"/>
  <c r="AD180" i="39"/>
  <c r="AC202" i="39"/>
  <c r="W202" i="39"/>
  <c r="X202" i="39"/>
  <c r="AN202" i="39"/>
  <c r="AB157" i="39"/>
  <c r="AD157" i="39"/>
  <c r="AK157" i="39"/>
  <c r="AK200" i="39"/>
  <c r="AD200" i="39"/>
  <c r="AB200" i="39"/>
  <c r="AA193" i="39"/>
  <c r="AG193" i="39"/>
  <c r="AB179" i="39"/>
  <c r="AK179" i="39"/>
  <c r="AD179" i="39"/>
  <c r="AC199" i="39"/>
  <c r="W199" i="39"/>
  <c r="X199" i="39"/>
  <c r="AN199" i="39"/>
  <c r="AC188" i="39"/>
  <c r="AN188" i="39"/>
  <c r="X188" i="39"/>
  <c r="W188" i="39"/>
  <c r="AG177" i="39"/>
  <c r="AA177" i="39"/>
  <c r="AD182" i="39"/>
  <c r="AB182" i="39"/>
  <c r="AK182" i="39"/>
  <c r="AQ183" i="39"/>
  <c r="Q183" i="39"/>
  <c r="AQ180" i="39"/>
  <c r="Q180" i="39"/>
  <c r="AE186" i="39"/>
  <c r="AG167" i="39"/>
  <c r="AA167" i="39"/>
  <c r="AA172" i="39"/>
  <c r="AG172" i="39"/>
  <c r="Q168" i="39"/>
  <c r="AQ168" i="39"/>
  <c r="AE185" i="39"/>
  <c r="AB159" i="39"/>
  <c r="AK159" i="39"/>
  <c r="AD159" i="39"/>
  <c r="X163" i="39"/>
  <c r="W163" i="39"/>
  <c r="AN163" i="39"/>
  <c r="AC163" i="39"/>
  <c r="AA157" i="39"/>
  <c r="AG157" i="39"/>
  <c r="AE171" i="39"/>
  <c r="AB161" i="39"/>
  <c r="AK161" i="39"/>
  <c r="AD161" i="39"/>
  <c r="W171" i="39"/>
  <c r="AN171" i="39"/>
  <c r="X171" i="39"/>
  <c r="AC171" i="39"/>
  <c r="AQ155" i="39"/>
  <c r="Q155" i="39"/>
  <c r="AE159" i="39"/>
  <c r="AE164" i="39"/>
  <c r="AC147" i="39"/>
  <c r="W147" i="39"/>
  <c r="AN147" i="39"/>
  <c r="X147" i="39"/>
  <c r="AO147" i="39"/>
  <c r="AO145" i="39"/>
  <c r="AC145" i="39"/>
  <c r="W145" i="39"/>
  <c r="AN145" i="39"/>
  <c r="X145" i="39"/>
  <c r="W161" i="39"/>
  <c r="AN161" i="39"/>
  <c r="X161" i="39"/>
  <c r="AC161" i="39"/>
  <c r="AK149" i="39"/>
  <c r="AB149" i="39"/>
  <c r="AD149" i="39"/>
  <c r="AA145" i="39"/>
  <c r="AG145" i="39"/>
  <c r="AE153" i="39"/>
  <c r="W150" i="39"/>
  <c r="AN150" i="39"/>
  <c r="X150" i="39"/>
  <c r="AC150" i="39"/>
  <c r="AO150" i="39"/>
  <c r="AC137" i="39"/>
  <c r="W137" i="39"/>
  <c r="AN137" i="39"/>
  <c r="X137" i="39"/>
  <c r="AE149" i="39"/>
  <c r="AA144" i="39"/>
  <c r="AG144" i="39"/>
  <c r="Q140" i="39"/>
  <c r="AQ140" i="39"/>
  <c r="Z132" i="39"/>
  <c r="AE132" i="39" s="1"/>
  <c r="X136" i="39"/>
  <c r="AO136" i="39"/>
  <c r="AC136" i="39"/>
  <c r="AN136" i="39"/>
  <c r="W136" i="39"/>
  <c r="AB144" i="39"/>
  <c r="AK144" i="39"/>
  <c r="AD144" i="39"/>
  <c r="AO133" i="39"/>
  <c r="AC133" i="39"/>
  <c r="W133" i="39"/>
  <c r="AN133" i="39"/>
  <c r="X133" i="39"/>
  <c r="AC138" i="39"/>
  <c r="W138" i="39"/>
  <c r="AN138" i="39"/>
  <c r="X138" i="39"/>
  <c r="AO138" i="39"/>
  <c r="AC135" i="39"/>
  <c r="W135" i="39"/>
  <c r="AN135" i="39"/>
  <c r="X135" i="39"/>
  <c r="AO135" i="39"/>
  <c r="AG134" i="39"/>
  <c r="AA134" i="39"/>
  <c r="Q130" i="39"/>
  <c r="AQ130" i="39"/>
  <c r="AE217" i="39"/>
  <c r="AD228" i="39"/>
  <c r="AB228" i="39"/>
  <c r="AK228" i="39"/>
  <c r="Q218" i="39"/>
  <c r="AQ218" i="39"/>
  <c r="AE189" i="39"/>
  <c r="W206" i="39"/>
  <c r="X206" i="39"/>
  <c r="AC206" i="39"/>
  <c r="AN206" i="39"/>
  <c r="AQ200" i="39"/>
  <c r="Q200" i="39"/>
  <c r="AC212" i="39"/>
  <c r="W212" i="39"/>
  <c r="AN212" i="39"/>
  <c r="X212" i="39"/>
  <c r="AB202" i="39"/>
  <c r="AD202" i="39"/>
  <c r="AK202" i="39"/>
  <c r="Q209" i="39"/>
  <c r="AQ209" i="39"/>
  <c r="AB208" i="39"/>
  <c r="AK208" i="39"/>
  <c r="AD208" i="39"/>
  <c r="AE220" i="39"/>
  <c r="Q212" i="39"/>
  <c r="AQ212" i="39"/>
  <c r="AB215" i="39"/>
  <c r="AK215" i="39"/>
  <c r="AD215" i="39"/>
  <c r="AB212" i="39"/>
  <c r="AK212" i="39"/>
  <c r="AD212" i="39"/>
  <c r="AA205" i="39"/>
  <c r="AG205" i="39"/>
  <c r="AQ185" i="39"/>
  <c r="Q185" i="39"/>
  <c r="AG196" i="39"/>
  <c r="AA196" i="39"/>
  <c r="AD220" i="39"/>
  <c r="AB220" i="39"/>
  <c r="AK220" i="39"/>
  <c r="AG213" i="39"/>
  <c r="AA213" i="39"/>
  <c r="W204" i="39"/>
  <c r="AN204" i="39"/>
  <c r="X204" i="39"/>
  <c r="AC204" i="39"/>
  <c r="AE199" i="39"/>
  <c r="AQ175" i="39"/>
  <c r="Q175" i="39"/>
  <c r="Q174" i="39"/>
  <c r="AQ174" i="39"/>
  <c r="AQ182" i="39"/>
  <c r="Q182" i="39"/>
  <c r="X176" i="39"/>
  <c r="AC176" i="39"/>
  <c r="W176" i="39"/>
  <c r="AN176" i="39"/>
  <c r="AE182" i="39"/>
  <c r="AD187" i="39"/>
  <c r="AK187" i="39"/>
  <c r="AB187" i="39"/>
  <c r="AE176" i="39"/>
  <c r="Q152" i="39"/>
  <c r="AQ152" i="39"/>
  <c r="AC185" i="39"/>
  <c r="W185" i="39"/>
  <c r="AN185" i="39"/>
  <c r="X185" i="39"/>
  <c r="X174" i="39"/>
  <c r="AN174" i="39"/>
  <c r="AC174" i="39"/>
  <c r="W174" i="39"/>
  <c r="AE178" i="39"/>
  <c r="AE183" i="39"/>
  <c r="AD142" i="39"/>
  <c r="AB142" i="39"/>
  <c r="AK142" i="39"/>
  <c r="AE177" i="39"/>
  <c r="AE165" i="39"/>
  <c r="Q167" i="39"/>
  <c r="AQ167" i="39"/>
  <c r="AE161" i="39"/>
  <c r="AN162" i="39"/>
  <c r="AC162" i="39"/>
  <c r="W162" i="39"/>
  <c r="X162" i="39"/>
  <c r="AD164" i="39"/>
  <c r="AK164" i="39"/>
  <c r="AB164" i="39"/>
  <c r="AG156" i="39"/>
  <c r="AA156" i="39"/>
  <c r="X156" i="39"/>
  <c r="AC156" i="39"/>
  <c r="W156" i="39"/>
  <c r="AN156" i="39"/>
  <c r="AE145" i="39"/>
  <c r="AD153" i="39"/>
  <c r="AB153" i="39"/>
  <c r="AK153" i="39"/>
  <c r="X152" i="39"/>
  <c r="W152" i="39"/>
  <c r="AN152" i="39"/>
  <c r="AC152" i="39"/>
  <c r="AG136" i="39"/>
  <c r="AA136" i="39"/>
  <c r="Q132" i="39"/>
  <c r="AQ132" i="39"/>
  <c r="W131" i="39"/>
  <c r="AN131" i="39"/>
  <c r="X131" i="39"/>
  <c r="AO131" i="39"/>
  <c r="AC131" i="39"/>
  <c r="AB139" i="39"/>
  <c r="AD139" i="39"/>
  <c r="AK139" i="39"/>
  <c r="AB136" i="39"/>
  <c r="AK136" i="39"/>
  <c r="AD136" i="39"/>
  <c r="AB141" i="39"/>
  <c r="AK141" i="39"/>
  <c r="AD141" i="39"/>
  <c r="AC130" i="39"/>
  <c r="W130" i="39"/>
  <c r="AN130" i="39"/>
  <c r="X130" i="39"/>
  <c r="AO130" i="39"/>
  <c r="AB138" i="39"/>
  <c r="AK138" i="39"/>
  <c r="AD138" i="39"/>
  <c r="W192" i="39"/>
  <c r="AN192" i="39"/>
  <c r="AC192" i="39"/>
  <c r="X192" i="39"/>
  <c r="AE227" i="39"/>
  <c r="Z212" i="39"/>
  <c r="AE212" i="39" s="1"/>
  <c r="W221" i="39"/>
  <c r="AN221" i="39"/>
  <c r="AC221" i="39"/>
  <c r="X221" i="39"/>
  <c r="Z218" i="39"/>
  <c r="AE218" i="39" s="1"/>
  <c r="AC183" i="39"/>
  <c r="W183" i="39"/>
  <c r="X183" i="39"/>
  <c r="AN183" i="39"/>
  <c r="AQ207" i="39"/>
  <c r="Q207" i="39"/>
  <c r="AA218" i="39"/>
  <c r="AG218" i="39"/>
  <c r="Q214" i="39"/>
  <c r="AQ214" i="39"/>
  <c r="Z208" i="39"/>
  <c r="AE208" i="39" s="1"/>
  <c r="AG204" i="39"/>
  <c r="AA204" i="39"/>
  <c r="AD188" i="39"/>
  <c r="AB188" i="39"/>
  <c r="AK188" i="39"/>
  <c r="AD193" i="39"/>
  <c r="AK193" i="39"/>
  <c r="AB193" i="39"/>
  <c r="AG214" i="39"/>
  <c r="AA214" i="39"/>
  <c r="AG211" i="39"/>
  <c r="AA211" i="39"/>
  <c r="AE197" i="39"/>
  <c r="Q203" i="39"/>
  <c r="AQ203" i="39"/>
  <c r="Z195" i="39"/>
  <c r="AE195" i="39" s="1"/>
  <c r="AG185" i="39"/>
  <c r="AA185" i="39"/>
  <c r="Z190" i="39"/>
  <c r="AE190" i="39" s="1"/>
  <c r="AB194" i="39"/>
  <c r="AK194" i="39"/>
  <c r="AD194" i="39"/>
  <c r="AE172" i="39"/>
  <c r="AA166" i="39"/>
  <c r="AG166" i="39"/>
  <c r="Z196" i="39"/>
  <c r="AE196" i="39" s="1"/>
  <c r="Q191" i="39"/>
  <c r="AQ191" i="39"/>
  <c r="AE188" i="39"/>
  <c r="AG171" i="39"/>
  <c r="AA171" i="39"/>
  <c r="Q181" i="39"/>
  <c r="AQ181" i="39"/>
  <c r="AC175" i="39"/>
  <c r="W175" i="39"/>
  <c r="AN175" i="39"/>
  <c r="X175" i="39"/>
  <c r="AE187" i="39"/>
  <c r="AB189" i="39"/>
  <c r="AK189" i="39"/>
  <c r="AD189" i="39"/>
  <c r="AB178" i="39"/>
  <c r="AK178" i="39"/>
  <c r="AD178" i="39"/>
  <c r="W181" i="39"/>
  <c r="X181" i="39"/>
  <c r="AN181" i="39"/>
  <c r="AC181" i="39"/>
  <c r="AE170" i="39"/>
  <c r="AC186" i="39"/>
  <c r="W186" i="39"/>
  <c r="AN186" i="39"/>
  <c r="X186" i="39"/>
  <c r="AE175" i="39"/>
  <c r="AK160" i="39"/>
  <c r="AB160" i="39"/>
  <c r="AD160" i="39"/>
  <c r="AA169" i="39"/>
  <c r="AG169" i="39"/>
  <c r="AG165" i="39"/>
  <c r="AA165" i="39"/>
  <c r="AC158" i="39"/>
  <c r="W158" i="39"/>
  <c r="AN158" i="39"/>
  <c r="X158" i="39"/>
  <c r="W180" i="39"/>
  <c r="AN180" i="39"/>
  <c r="X180" i="39"/>
  <c r="AC180" i="39"/>
  <c r="AE169" i="39"/>
  <c r="AE162" i="39"/>
  <c r="Q166" i="39"/>
  <c r="AQ166" i="39"/>
  <c r="W160" i="39"/>
  <c r="AN160" i="39"/>
  <c r="X160" i="39"/>
  <c r="AC160" i="39"/>
  <c r="AB166" i="39"/>
  <c r="AK166" i="39"/>
  <c r="AD166" i="39"/>
  <c r="Z151" i="39"/>
  <c r="AE151" i="39" s="1"/>
  <c r="AB165" i="39"/>
  <c r="AD165" i="39"/>
  <c r="AK165" i="39"/>
  <c r="AC159" i="39"/>
  <c r="W159" i="39"/>
  <c r="X159" i="39"/>
  <c r="AN159" i="39"/>
  <c r="AQ153" i="39"/>
  <c r="Q153" i="39"/>
  <c r="AE148" i="39"/>
  <c r="W139" i="39"/>
  <c r="AN139" i="39"/>
  <c r="X139" i="39"/>
  <c r="AO139" i="39"/>
  <c r="AC139" i="39"/>
  <c r="X148" i="39"/>
  <c r="AC148" i="39"/>
  <c r="W148" i="39"/>
  <c r="AN148" i="39"/>
  <c r="AB143" i="39"/>
  <c r="AK143" i="39"/>
  <c r="AD143" i="39"/>
  <c r="Z156" i="39"/>
  <c r="AE156" i="39" s="1"/>
  <c r="AD145" i="39"/>
  <c r="AK145" i="39"/>
  <c r="AB145" i="39"/>
  <c r="AA141" i="39"/>
  <c r="AG141" i="39"/>
  <c r="AK155" i="39"/>
  <c r="AB155" i="39"/>
  <c r="AD155" i="39"/>
  <c r="AQ143" i="39"/>
  <c r="Q143" i="39"/>
  <c r="AD134" i="39"/>
  <c r="AB134" i="39"/>
  <c r="AK134" i="39"/>
  <c r="Z142" i="39"/>
  <c r="AE142" i="39" s="1"/>
  <c r="AB131" i="39"/>
  <c r="AK131" i="39"/>
  <c r="AD131" i="39"/>
  <c r="AB133" i="39"/>
  <c r="AK133" i="39"/>
  <c r="AD133" i="39"/>
  <c r="AB130" i="39"/>
  <c r="AK130" i="39"/>
  <c r="AD130" i="39"/>
  <c r="AE200" i="39"/>
  <c r="AC195" i="39"/>
  <c r="W195" i="39"/>
  <c r="AN195" i="39"/>
  <c r="X195" i="39"/>
  <c r="AO195" i="39"/>
  <c r="X200" i="39"/>
  <c r="W200" i="39"/>
  <c r="AN200" i="39"/>
  <c r="AC200" i="39"/>
  <c r="AA199" i="39"/>
  <c r="AG199" i="39"/>
  <c r="Q195" i="39"/>
  <c r="AQ195" i="39"/>
  <c r="X194" i="39"/>
  <c r="AC194" i="39"/>
  <c r="AN194" i="39"/>
  <c r="W194" i="39"/>
  <c r="AG176" i="39"/>
  <c r="AA176" i="39"/>
  <c r="AC196" i="39"/>
  <c r="W196" i="39"/>
  <c r="AN196" i="39"/>
  <c r="X196" i="39"/>
  <c r="AB185" i="39"/>
  <c r="AD185" i="39"/>
  <c r="AK185" i="39"/>
  <c r="Q196" i="39"/>
  <c r="AQ196" i="39"/>
  <c r="AA192" i="39"/>
  <c r="AG192" i="39"/>
  <c r="W187" i="39"/>
  <c r="AN187" i="39"/>
  <c r="AC187" i="39"/>
  <c r="X187" i="39"/>
  <c r="AG170" i="39"/>
  <c r="AA170" i="39"/>
  <c r="AA191" i="39"/>
  <c r="AG191" i="39"/>
  <c r="AE184" i="39"/>
  <c r="AE160" i="39"/>
  <c r="W157" i="39"/>
  <c r="X157" i="39"/>
  <c r="AN157" i="39"/>
  <c r="AC157" i="39"/>
  <c r="AD183" i="39"/>
  <c r="AK183" i="39"/>
  <c r="AB183" i="39"/>
  <c r="Q156" i="39"/>
  <c r="AQ156" i="39"/>
  <c r="AB147" i="39"/>
  <c r="AD147" i="39"/>
  <c r="AK147" i="39"/>
  <c r="Z137" i="39"/>
  <c r="AE137" i="39" s="1"/>
  <c r="Q142" i="39"/>
  <c r="AQ142" i="39"/>
  <c r="AG143" i="39"/>
  <c r="AA143" i="39"/>
  <c r="Q139" i="39"/>
  <c r="AQ139" i="39"/>
  <c r="Q144" i="39"/>
  <c r="AQ144" i="39"/>
  <c r="Q141" i="39"/>
  <c r="AQ141" i="39"/>
  <c r="AC140" i="39"/>
  <c r="W140" i="39"/>
  <c r="AN140" i="39"/>
  <c r="X140" i="39"/>
  <c r="AO140" i="39"/>
  <c r="AE129" i="39"/>
  <c r="AE81" i="39"/>
  <c r="AE84" i="39"/>
  <c r="W36" i="39"/>
  <c r="X22" i="39"/>
  <c r="W10" i="39"/>
  <c r="W17" i="39"/>
  <c r="X26" i="39"/>
  <c r="W34" i="39"/>
  <c r="W41" i="39"/>
  <c r="AE106" i="39"/>
  <c r="AE66" i="39"/>
  <c r="W26" i="39"/>
  <c r="AE70" i="39"/>
  <c r="X6" i="39"/>
  <c r="W13" i="39"/>
  <c r="W44" i="39"/>
  <c r="W51" i="39"/>
  <c r="AE126" i="39"/>
  <c r="AE124" i="39"/>
  <c r="W24" i="39"/>
  <c r="X8" i="39"/>
  <c r="W22" i="39"/>
  <c r="W50" i="39"/>
  <c r="W18" i="39"/>
  <c r="X37" i="39"/>
  <c r="AE76" i="39"/>
  <c r="AE67" i="39"/>
  <c r="AE79" i="39"/>
  <c r="W9" i="39"/>
  <c r="AE128" i="39"/>
  <c r="AE65" i="39"/>
  <c r="AE112" i="39"/>
  <c r="AC127" i="39"/>
  <c r="W127" i="39"/>
  <c r="AN127" i="39"/>
  <c r="X127" i="39"/>
  <c r="AO127" i="39"/>
  <c r="AG110" i="39"/>
  <c r="AA110" i="39"/>
  <c r="AG106" i="39"/>
  <c r="AA106" i="39"/>
  <c r="Q104" i="39"/>
  <c r="AQ104" i="39"/>
  <c r="AG95" i="39"/>
  <c r="AA95" i="39"/>
  <c r="X45" i="39"/>
  <c r="Q125" i="39"/>
  <c r="AQ125" i="39"/>
  <c r="AB119" i="39"/>
  <c r="AK119" i="39"/>
  <c r="AD119" i="39"/>
  <c r="AG109" i="39"/>
  <c r="AA109" i="39"/>
  <c r="AC116" i="39"/>
  <c r="W116" i="39"/>
  <c r="AN116" i="39"/>
  <c r="X116" i="39"/>
  <c r="AO116" i="39"/>
  <c r="AQ122" i="39"/>
  <c r="Q122" i="39"/>
  <c r="AQ114" i="39"/>
  <c r="Q114" i="39"/>
  <c r="Q128" i="39"/>
  <c r="AQ128" i="39"/>
  <c r="AB109" i="39"/>
  <c r="AK109" i="39"/>
  <c r="AD109" i="39"/>
  <c r="AD116" i="39"/>
  <c r="AB116" i="39"/>
  <c r="AK116" i="39"/>
  <c r="AD99" i="39"/>
  <c r="AK99" i="39"/>
  <c r="AB99" i="39"/>
  <c r="Q92" i="39"/>
  <c r="AQ92" i="39"/>
  <c r="AQ100" i="39"/>
  <c r="Q100" i="39"/>
  <c r="AC95" i="39"/>
  <c r="W95" i="39"/>
  <c r="AN95" i="39"/>
  <c r="X95" i="39"/>
  <c r="AO95" i="39"/>
  <c r="AA93" i="39"/>
  <c r="AG93" i="39"/>
  <c r="W97" i="39"/>
  <c r="AN97" i="39"/>
  <c r="AO97" i="39"/>
  <c r="X97" i="39"/>
  <c r="AC97" i="39"/>
  <c r="AC76" i="39"/>
  <c r="W76" i="39"/>
  <c r="AN76" i="39"/>
  <c r="X76" i="39"/>
  <c r="AO76" i="39"/>
  <c r="AB101" i="39"/>
  <c r="AK101" i="39"/>
  <c r="AD101" i="39"/>
  <c r="AE122" i="39"/>
  <c r="AC104" i="39"/>
  <c r="W104" i="39"/>
  <c r="AN104" i="39"/>
  <c r="X104" i="39"/>
  <c r="AO104" i="39"/>
  <c r="AC90" i="39"/>
  <c r="W90" i="39"/>
  <c r="AN90" i="39"/>
  <c r="X90" i="39"/>
  <c r="AO90" i="39"/>
  <c r="Q107" i="39"/>
  <c r="AQ107" i="39"/>
  <c r="AB98" i="39"/>
  <c r="AK98" i="39"/>
  <c r="AD98" i="39"/>
  <c r="AC106" i="39"/>
  <c r="W106" i="39"/>
  <c r="AN106" i="39"/>
  <c r="X106" i="39"/>
  <c r="AO106" i="39"/>
  <c r="AA92" i="39"/>
  <c r="AG92" i="39"/>
  <c r="AD83" i="39"/>
  <c r="AK83" i="39"/>
  <c r="AB83" i="39"/>
  <c r="W96" i="39"/>
  <c r="AN96" i="39"/>
  <c r="AC96" i="39"/>
  <c r="X96" i="39"/>
  <c r="AO96" i="39"/>
  <c r="AC71" i="39"/>
  <c r="W71" i="39"/>
  <c r="AN71" i="39"/>
  <c r="X71" i="39"/>
  <c r="AO71" i="39"/>
  <c r="AA100" i="39"/>
  <c r="AG100" i="39"/>
  <c r="Q96" i="39"/>
  <c r="AQ96" i="39"/>
  <c r="W86" i="39"/>
  <c r="AN86" i="39"/>
  <c r="AO86" i="39"/>
  <c r="X86" i="39"/>
  <c r="AC86" i="39"/>
  <c r="AA85" i="39"/>
  <c r="AG85" i="39"/>
  <c r="AA90" i="39"/>
  <c r="AG90" i="39"/>
  <c r="Q86" i="39"/>
  <c r="AQ86" i="39"/>
  <c r="Q81" i="39"/>
  <c r="AQ81" i="39"/>
  <c r="AG87" i="39"/>
  <c r="AA87" i="39"/>
  <c r="AK77" i="39"/>
  <c r="AB77" i="39"/>
  <c r="AD77" i="39"/>
  <c r="AQ67" i="39"/>
  <c r="Q67" i="39"/>
  <c r="AG70" i="39"/>
  <c r="AA70" i="39"/>
  <c r="AQ75" i="39"/>
  <c r="Q75" i="39"/>
  <c r="W2" i="39"/>
  <c r="Q127" i="39"/>
  <c r="AQ127" i="39"/>
  <c r="AC103" i="39"/>
  <c r="W103" i="39"/>
  <c r="AN103" i="39"/>
  <c r="X103" i="39"/>
  <c r="AO103" i="39"/>
  <c r="AC110" i="39"/>
  <c r="W110" i="39"/>
  <c r="AN110" i="39"/>
  <c r="X110" i="39"/>
  <c r="AO110" i="39"/>
  <c r="AG118" i="39"/>
  <c r="AA118" i="39"/>
  <c r="AE113" i="39"/>
  <c r="AE117" i="39"/>
  <c r="AE114" i="39"/>
  <c r="AE116" i="39"/>
  <c r="AG102" i="39"/>
  <c r="AA102" i="39"/>
  <c r="AB97" i="39"/>
  <c r="AK97" i="39"/>
  <c r="AD97" i="39"/>
  <c r="AC92" i="39"/>
  <c r="AN92" i="39"/>
  <c r="X92" i="39"/>
  <c r="W92" i="39"/>
  <c r="AO92" i="39"/>
  <c r="AE104" i="39"/>
  <c r="AE87" i="39"/>
  <c r="AG103" i="39"/>
  <c r="AA103" i="39"/>
  <c r="Q98" i="39"/>
  <c r="AQ98" i="39"/>
  <c r="Q97" i="39"/>
  <c r="AQ97" i="39"/>
  <c r="AA86" i="39"/>
  <c r="AG86" i="39"/>
  <c r="Q95" i="39"/>
  <c r="AQ95" i="39"/>
  <c r="Q69" i="39"/>
  <c r="AQ69" i="39"/>
  <c r="AG71" i="39"/>
  <c r="AA71" i="39"/>
  <c r="AD89" i="39"/>
  <c r="AB89" i="39"/>
  <c r="AK89" i="39"/>
  <c r="AA82" i="39"/>
  <c r="AG82" i="39"/>
  <c r="Q63" i="39"/>
  <c r="AQ63" i="39"/>
  <c r="AG79" i="39"/>
  <c r="AA79" i="39"/>
  <c r="W87" i="39"/>
  <c r="AN87" i="39"/>
  <c r="X87" i="39"/>
  <c r="AO87" i="39"/>
  <c r="AC87" i="39"/>
  <c r="Z77" i="39"/>
  <c r="W8" i="39"/>
  <c r="AA123" i="39"/>
  <c r="AG123" i="39"/>
  <c r="AB113" i="39"/>
  <c r="AK113" i="39"/>
  <c r="AD113" i="39"/>
  <c r="AB121" i="39"/>
  <c r="AK121" i="39"/>
  <c r="AD121" i="39"/>
  <c r="X126" i="39"/>
  <c r="AO126" i="39"/>
  <c r="W126" i="39"/>
  <c r="AC126" i="39"/>
  <c r="AN126" i="39"/>
  <c r="AA125" i="39"/>
  <c r="AG125" i="39"/>
  <c r="AB123" i="39"/>
  <c r="AK123" i="39"/>
  <c r="AD123" i="39"/>
  <c r="AB128" i="39"/>
  <c r="AK128" i="39"/>
  <c r="AD128" i="39"/>
  <c r="Z123" i="39"/>
  <c r="AE123" i="39" s="1"/>
  <c r="AA112" i="39"/>
  <c r="AG112" i="39"/>
  <c r="W120" i="39"/>
  <c r="AN120" i="39"/>
  <c r="AO120" i="39"/>
  <c r="X120" i="39"/>
  <c r="AC120" i="39"/>
  <c r="X117" i="39"/>
  <c r="AC117" i="39"/>
  <c r="AO117" i="39"/>
  <c r="W117" i="39"/>
  <c r="AN117" i="39"/>
  <c r="AE111" i="39"/>
  <c r="AC119" i="39"/>
  <c r="W119" i="39"/>
  <c r="AN119" i="39"/>
  <c r="AO119" i="39"/>
  <c r="X119" i="39"/>
  <c r="AE118" i="39"/>
  <c r="AB106" i="39"/>
  <c r="AD106" i="39"/>
  <c r="AK106" i="39"/>
  <c r="AA97" i="39"/>
  <c r="AG97" i="39"/>
  <c r="AE89" i="39"/>
  <c r="AK94" i="39"/>
  <c r="AB94" i="39"/>
  <c r="AD94" i="39"/>
  <c r="X102" i="39"/>
  <c r="AO102" i="39"/>
  <c r="AC102" i="39"/>
  <c r="W102" i="39"/>
  <c r="AN102" i="39"/>
  <c r="AE98" i="39"/>
  <c r="W107" i="39"/>
  <c r="X107" i="39"/>
  <c r="AO107" i="39"/>
  <c r="AC107" i="39"/>
  <c r="AN107" i="39"/>
  <c r="AG99" i="39"/>
  <c r="AA99" i="39"/>
  <c r="Z101" i="39"/>
  <c r="AE101" i="39" s="1"/>
  <c r="Q90" i="39"/>
  <c r="AQ90" i="39"/>
  <c r="AB74" i="39"/>
  <c r="AK74" i="39"/>
  <c r="AD74" i="39"/>
  <c r="AE88" i="39"/>
  <c r="Z83" i="39"/>
  <c r="AE83" i="39" s="1"/>
  <c r="AB79" i="39"/>
  <c r="AK79" i="39"/>
  <c r="AD79" i="39"/>
  <c r="AE90" i="39"/>
  <c r="AC69" i="39"/>
  <c r="W69" i="39"/>
  <c r="AN69" i="39"/>
  <c r="X69" i="39"/>
  <c r="AO69" i="39"/>
  <c r="AD90" i="39"/>
  <c r="AK90" i="39"/>
  <c r="AB90" i="39"/>
  <c r="AQ83" i="39"/>
  <c r="Q83" i="39"/>
  <c r="AG75" i="39"/>
  <c r="AA75" i="39"/>
  <c r="AG84" i="39"/>
  <c r="AA84" i="39"/>
  <c r="Q80" i="39"/>
  <c r="AQ80" i="39"/>
  <c r="Q77" i="39"/>
  <c r="AQ77" i="39"/>
  <c r="AB72" i="39"/>
  <c r="AK72" i="39"/>
  <c r="AD72" i="39"/>
  <c r="X68" i="39"/>
  <c r="AO68" i="39"/>
  <c r="W68" i="39"/>
  <c r="AC68" i="39"/>
  <c r="AN68" i="39"/>
  <c r="AB81" i="39"/>
  <c r="AK81" i="39"/>
  <c r="AD81" i="39"/>
  <c r="AK73" i="39"/>
  <c r="AB73" i="39"/>
  <c r="AD73" i="39"/>
  <c r="W62" i="39"/>
  <c r="AN62" i="39"/>
  <c r="X62" i="39"/>
  <c r="AO62" i="39"/>
  <c r="AC62" i="39"/>
  <c r="Q73" i="39"/>
  <c r="AQ73" i="39"/>
  <c r="W74" i="39"/>
  <c r="AN74" i="39"/>
  <c r="X74" i="39"/>
  <c r="AO74" i="39"/>
  <c r="AC74" i="39"/>
  <c r="AE63" i="39"/>
  <c r="AC63" i="39"/>
  <c r="W63" i="39"/>
  <c r="AN63" i="39"/>
  <c r="X63" i="39"/>
  <c r="AO63" i="39"/>
  <c r="AK95" i="39"/>
  <c r="AB95" i="39"/>
  <c r="AD95" i="39"/>
  <c r="X89" i="39"/>
  <c r="AO89" i="39"/>
  <c r="AN89" i="39"/>
  <c r="W89" i="39"/>
  <c r="AC89" i="39"/>
  <c r="Q78" i="39"/>
  <c r="AQ78" i="39"/>
  <c r="AE95" i="39"/>
  <c r="AB87" i="39"/>
  <c r="AK87" i="39"/>
  <c r="AD87" i="39"/>
  <c r="AB64" i="39"/>
  <c r="AK64" i="39"/>
  <c r="AD64" i="39"/>
  <c r="X91" i="39"/>
  <c r="AC91" i="39"/>
  <c r="W91" i="39"/>
  <c r="AN91" i="39"/>
  <c r="AO91" i="39"/>
  <c r="W77" i="39"/>
  <c r="AN77" i="39"/>
  <c r="X77" i="39"/>
  <c r="AO77" i="39"/>
  <c r="AC77" i="39"/>
  <c r="AB66" i="39"/>
  <c r="AK66" i="39"/>
  <c r="AD66" i="39"/>
  <c r="AE80" i="39"/>
  <c r="AQ82" i="39"/>
  <c r="Q82" i="39"/>
  <c r="AA76" i="39"/>
  <c r="AG76" i="39"/>
  <c r="Z74" i="39"/>
  <c r="AE74" i="39" s="1"/>
  <c r="W65" i="39"/>
  <c r="AN65" i="39"/>
  <c r="AO65" i="39"/>
  <c r="AC65" i="39"/>
  <c r="X65" i="39"/>
  <c r="AB65" i="39"/>
  <c r="AK65" i="39"/>
  <c r="AD65" i="39"/>
  <c r="AA69" i="39"/>
  <c r="AG69" i="39"/>
  <c r="Q65" i="39"/>
  <c r="AQ65" i="39"/>
  <c r="AE69" i="39"/>
  <c r="W66" i="39"/>
  <c r="AN66" i="39"/>
  <c r="X66" i="39"/>
  <c r="AO66" i="39"/>
  <c r="AC66" i="39"/>
  <c r="AC118" i="39"/>
  <c r="W118" i="39"/>
  <c r="AN118" i="39"/>
  <c r="X118" i="39"/>
  <c r="AO118" i="39"/>
  <c r="AK127" i="39"/>
  <c r="AD127" i="39"/>
  <c r="AB127" i="39"/>
  <c r="AQ116" i="39"/>
  <c r="Q116" i="39"/>
  <c r="Q108" i="39"/>
  <c r="AQ108" i="39"/>
  <c r="Q123" i="39"/>
  <c r="AQ123" i="39"/>
  <c r="AA108" i="39"/>
  <c r="AG108" i="39"/>
  <c r="AB125" i="39"/>
  <c r="AK125" i="39"/>
  <c r="AD125" i="39"/>
  <c r="AE105" i="39"/>
  <c r="AA101" i="39"/>
  <c r="AG101" i="39"/>
  <c r="Q103" i="39"/>
  <c r="AQ103" i="39"/>
  <c r="AG94" i="39"/>
  <c r="AA94" i="39"/>
  <c r="AB105" i="39"/>
  <c r="AK105" i="39"/>
  <c r="AD105" i="39"/>
  <c r="AC124" i="39"/>
  <c r="W124" i="39"/>
  <c r="AN124" i="39"/>
  <c r="X124" i="39"/>
  <c r="AO124" i="39"/>
  <c r="X100" i="39"/>
  <c r="AC100" i="39"/>
  <c r="AN100" i="39"/>
  <c r="W100" i="39"/>
  <c r="AE94" i="39"/>
  <c r="Q88" i="39"/>
  <c r="AQ88" i="39"/>
  <c r="Q94" i="39"/>
  <c r="AQ94" i="39"/>
  <c r="AE62" i="39"/>
  <c r="AC98" i="39"/>
  <c r="AN98" i="39"/>
  <c r="W98" i="39"/>
  <c r="X98" i="39"/>
  <c r="AO98" i="39"/>
  <c r="AB85" i="39"/>
  <c r="AK85" i="39"/>
  <c r="AD85" i="39"/>
  <c r="AQ84" i="39"/>
  <c r="Q84" i="39"/>
  <c r="AC60" i="39"/>
  <c r="W60" i="39"/>
  <c r="AN60" i="39"/>
  <c r="X60" i="39"/>
  <c r="AO60" i="39"/>
  <c r="AA88" i="39"/>
  <c r="AG88" i="39"/>
  <c r="W80" i="39"/>
  <c r="AN80" i="39"/>
  <c r="AO80" i="39"/>
  <c r="X80" i="39"/>
  <c r="AC80" i="39"/>
  <c r="AO88" i="39"/>
  <c r="AC88" i="39"/>
  <c r="X88" i="39"/>
  <c r="W88" i="39"/>
  <c r="AN88" i="39"/>
  <c r="AC85" i="39"/>
  <c r="W85" i="39"/>
  <c r="AN85" i="39"/>
  <c r="X85" i="39"/>
  <c r="AO85" i="39"/>
  <c r="Z85" i="39"/>
  <c r="AE85" i="39" s="1"/>
  <c r="AA81" i="39"/>
  <c r="AG81" i="39"/>
  <c r="AD71" i="39"/>
  <c r="AB71" i="39"/>
  <c r="AK71" i="39"/>
  <c r="AD68" i="39"/>
  <c r="AB68" i="39"/>
  <c r="AK68" i="39"/>
  <c r="AG62" i="39"/>
  <c r="AA62" i="39"/>
  <c r="AE78" i="39"/>
  <c r="AQ74" i="39"/>
  <c r="Q74" i="39"/>
  <c r="Z71" i="39"/>
  <c r="AE71" i="39" s="1"/>
  <c r="Z68" i="39"/>
  <c r="AE68" i="39" s="1"/>
  <c r="AA61" i="39"/>
  <c r="AG61" i="39"/>
  <c r="AC72" i="39"/>
  <c r="W72" i="39"/>
  <c r="AN72" i="39"/>
  <c r="X72" i="39"/>
  <c r="AO72" i="39"/>
  <c r="AC61" i="39"/>
  <c r="W61" i="39"/>
  <c r="AN61" i="39"/>
  <c r="X61" i="39"/>
  <c r="AO61" i="39"/>
  <c r="AD69" i="39"/>
  <c r="AK69" i="39"/>
  <c r="AB69" i="39"/>
  <c r="AB86" i="39"/>
  <c r="AK86" i="39"/>
  <c r="AD86" i="39"/>
  <c r="AK91" i="39"/>
  <c r="AD91" i="39"/>
  <c r="AB91" i="39"/>
  <c r="AB88" i="39"/>
  <c r="AK88" i="39"/>
  <c r="AD88" i="39"/>
  <c r="AC84" i="39"/>
  <c r="W84" i="39"/>
  <c r="AN84" i="39"/>
  <c r="X84" i="39"/>
  <c r="AO84" i="39"/>
  <c r="AG89" i="39"/>
  <c r="AA89" i="39"/>
  <c r="Q85" i="39"/>
  <c r="AQ85" i="39"/>
  <c r="AD80" i="39"/>
  <c r="AB80" i="39"/>
  <c r="AK80" i="39"/>
  <c r="AE75" i="39"/>
  <c r="W81" i="39"/>
  <c r="AN81" i="39"/>
  <c r="X81" i="39"/>
  <c r="AO81" i="39"/>
  <c r="AC81" i="39"/>
  <c r="AE73" i="39"/>
  <c r="AA80" i="39"/>
  <c r="AG80" i="39"/>
  <c r="Q76" i="39"/>
  <c r="AQ76" i="39"/>
  <c r="AQ71" i="39"/>
  <c r="Q71" i="39"/>
  <c r="AG72" i="39"/>
  <c r="AA72" i="39"/>
  <c r="Q68" i="39"/>
  <c r="AQ68" i="39"/>
  <c r="AC64" i="39"/>
  <c r="W64" i="39"/>
  <c r="AN64" i="39"/>
  <c r="X64" i="39"/>
  <c r="AO64" i="39"/>
  <c r="Z72" i="39"/>
  <c r="AE72" i="39" s="1"/>
  <c r="AB61" i="39"/>
  <c r="AK61" i="39"/>
  <c r="AD61" i="39"/>
  <c r="Z61" i="39"/>
  <c r="AE61" i="39" s="1"/>
  <c r="AG107" i="39"/>
  <c r="AA107" i="39"/>
  <c r="AA128" i="39"/>
  <c r="AG128" i="39"/>
  <c r="Q124" i="39"/>
  <c r="AQ124" i="39"/>
  <c r="AB110" i="39"/>
  <c r="AD110" i="39"/>
  <c r="AK110" i="39"/>
  <c r="AO123" i="39"/>
  <c r="W123" i="39"/>
  <c r="AN123" i="39"/>
  <c r="AC123" i="39"/>
  <c r="X123" i="39"/>
  <c r="AQ121" i="39"/>
  <c r="Q121" i="39"/>
  <c r="AD60" i="39"/>
  <c r="AB60" i="39"/>
  <c r="AK60" i="39"/>
  <c r="AA64" i="39"/>
  <c r="AG64" i="39"/>
  <c r="Q60" i="39"/>
  <c r="AQ60" i="39"/>
  <c r="AB67" i="39"/>
  <c r="AK67" i="39"/>
  <c r="AD67" i="39"/>
  <c r="Q72" i="39"/>
  <c r="AQ72" i="39"/>
  <c r="Z64" i="39"/>
  <c r="AE64" i="39" s="1"/>
  <c r="Q61" i="39"/>
  <c r="AQ61" i="39"/>
  <c r="AE120" i="39"/>
  <c r="W112" i="39"/>
  <c r="AN112" i="39"/>
  <c r="AO112" i="39"/>
  <c r="AC112" i="39"/>
  <c r="X112" i="39"/>
  <c r="AB120" i="39"/>
  <c r="AK120" i="39"/>
  <c r="AD120" i="39"/>
  <c r="X109" i="39"/>
  <c r="AC109" i="39"/>
  <c r="AN109" i="39"/>
  <c r="W109" i="39"/>
  <c r="AO109" i="39"/>
  <c r="AO114" i="39"/>
  <c r="AC114" i="39"/>
  <c r="AN114" i="39"/>
  <c r="W114" i="39"/>
  <c r="X114" i="39"/>
  <c r="AD122" i="39"/>
  <c r="AK122" i="39"/>
  <c r="AB122" i="39"/>
  <c r="AC111" i="39"/>
  <c r="W111" i="39"/>
  <c r="AN111" i="39"/>
  <c r="X111" i="39"/>
  <c r="AO111" i="39"/>
  <c r="W121" i="39"/>
  <c r="AO121" i="39"/>
  <c r="X121" i="39"/>
  <c r="AN121" i="39"/>
  <c r="AC121" i="39"/>
  <c r="AE121" i="39"/>
  <c r="Q113" i="39"/>
  <c r="AQ113" i="39"/>
  <c r="AG124" i="39"/>
  <c r="AA124" i="39"/>
  <c r="AE115" i="39"/>
  <c r="AE108" i="39"/>
  <c r="AA122" i="39"/>
  <c r="AG122" i="39"/>
  <c r="Q118" i="39"/>
  <c r="AQ118" i="39"/>
  <c r="Z110" i="39"/>
  <c r="AE110" i="39" s="1"/>
  <c r="AA119" i="39"/>
  <c r="AG119" i="39"/>
  <c r="Q115" i="39"/>
  <c r="AQ115" i="39"/>
  <c r="Q120" i="39"/>
  <c r="AQ120" i="39"/>
  <c r="AA121" i="39"/>
  <c r="AG121" i="39"/>
  <c r="Q117" i="39"/>
  <c r="AQ117" i="39"/>
  <c r="Z109" i="39"/>
  <c r="AE109" i="39" s="1"/>
  <c r="Z119" i="39"/>
  <c r="AE119" i="39" s="1"/>
  <c r="AD108" i="39"/>
  <c r="AB108" i="39"/>
  <c r="AK108" i="39"/>
  <c r="AD103" i="39"/>
  <c r="AK103" i="39"/>
  <c r="AB103" i="39"/>
  <c r="AQ99" i="39"/>
  <c r="Q99" i="39"/>
  <c r="AE102" i="39"/>
  <c r="AA98" i="39"/>
  <c r="AG98" i="39"/>
  <c r="AA104" i="39"/>
  <c r="AG104" i="39"/>
  <c r="Z99" i="39"/>
  <c r="AE99" i="39" s="1"/>
  <c r="Q105" i="39"/>
  <c r="AQ105" i="39"/>
  <c r="AC101" i="39"/>
  <c r="AN101" i="39"/>
  <c r="W101" i="39"/>
  <c r="X101" i="39"/>
  <c r="AO101" i="39"/>
  <c r="AB96" i="39"/>
  <c r="AK96" i="39"/>
  <c r="AD96" i="39"/>
  <c r="AK92" i="39"/>
  <c r="AD92" i="39"/>
  <c r="AB92" i="39"/>
  <c r="AB104" i="39"/>
  <c r="AK104" i="39"/>
  <c r="AD104" i="39"/>
  <c r="X94" i="39"/>
  <c r="AC94" i="39"/>
  <c r="W94" i="39"/>
  <c r="AO94" i="39"/>
  <c r="AN94" i="39"/>
  <c r="AB78" i="39"/>
  <c r="AK78" i="39"/>
  <c r="AD78" i="39"/>
  <c r="AE100" i="39"/>
  <c r="AG78" i="39"/>
  <c r="AA78" i="39"/>
  <c r="AB93" i="39"/>
  <c r="AD93" i="39"/>
  <c r="AK93" i="39"/>
  <c r="AB82" i="39"/>
  <c r="AK82" i="39"/>
  <c r="AD82" i="39"/>
  <c r="AE82" i="39"/>
  <c r="AO75" i="39"/>
  <c r="AC75" i="39"/>
  <c r="W75" i="39"/>
  <c r="X75" i="39"/>
  <c r="AN75" i="39"/>
  <c r="Z91" i="39"/>
  <c r="AE91" i="39" s="1"/>
  <c r="AO83" i="39"/>
  <c r="W83" i="39"/>
  <c r="X83" i="39"/>
  <c r="AC83" i="39"/>
  <c r="AN83" i="39"/>
  <c r="AG77" i="39"/>
  <c r="AA77" i="39"/>
  <c r="AO82" i="39"/>
  <c r="W82" i="39"/>
  <c r="X82" i="39"/>
  <c r="AC82" i="39"/>
  <c r="AN82" i="39"/>
  <c r="AO79" i="39"/>
  <c r="AC79" i="39"/>
  <c r="W79" i="39"/>
  <c r="AN79" i="39"/>
  <c r="X79" i="39"/>
  <c r="AK84" i="39"/>
  <c r="AD84" i="39"/>
  <c r="AB84" i="39"/>
  <c r="AD124" i="39"/>
  <c r="AB124" i="39"/>
  <c r="AK124" i="39"/>
  <c r="AB118" i="39"/>
  <c r="AD118" i="39"/>
  <c r="AK118" i="39"/>
  <c r="AD126" i="39"/>
  <c r="AB126" i="39"/>
  <c r="AK126" i="39"/>
  <c r="AO122" i="39"/>
  <c r="W122" i="39"/>
  <c r="X122" i="39"/>
  <c r="AN122" i="39"/>
  <c r="AC122" i="39"/>
  <c r="AE125" i="39"/>
  <c r="AC125" i="39"/>
  <c r="W125" i="39"/>
  <c r="AN125" i="39"/>
  <c r="AO125" i="39"/>
  <c r="X125" i="39"/>
  <c r="AA120" i="39"/>
  <c r="AG120" i="39"/>
  <c r="AA114" i="39"/>
  <c r="AG114" i="39"/>
  <c r="Q110" i="39"/>
  <c r="AQ110" i="39"/>
  <c r="AA111" i="39"/>
  <c r="AG111" i="39"/>
  <c r="AA116" i="39"/>
  <c r="AG116" i="39"/>
  <c r="Q112" i="39"/>
  <c r="AQ112" i="39"/>
  <c r="AC108" i="39"/>
  <c r="W108" i="39"/>
  <c r="AN108" i="39"/>
  <c r="X108" i="39"/>
  <c r="AO108" i="39"/>
  <c r="AG113" i="39"/>
  <c r="AA113" i="39"/>
  <c r="Q109" i="39"/>
  <c r="AQ109" i="39"/>
  <c r="Q119" i="39"/>
  <c r="AQ119" i="39"/>
  <c r="AC93" i="39"/>
  <c r="X93" i="39"/>
  <c r="W93" i="39"/>
  <c r="AO93" i="39"/>
  <c r="AN93" i="39"/>
  <c r="W105" i="39"/>
  <c r="AN105" i="39"/>
  <c r="X105" i="39"/>
  <c r="AO105" i="39"/>
  <c r="AC105" i="39"/>
  <c r="AA96" i="39"/>
  <c r="AG96" i="39"/>
  <c r="AQ87" i="39"/>
  <c r="Q87" i="39"/>
  <c r="Q101" i="39"/>
  <c r="AQ101" i="39"/>
  <c r="Z97" i="39"/>
  <c r="AE97" i="39" s="1"/>
  <c r="AG91" i="39"/>
  <c r="AA91" i="39"/>
  <c r="AE103" i="39"/>
  <c r="AO99" i="39"/>
  <c r="AN99" i="39"/>
  <c r="W99" i="39"/>
  <c r="X99" i="39"/>
  <c r="AC99" i="39"/>
  <c r="AE93" i="39"/>
  <c r="AE77" i="39"/>
  <c r="Z96" i="39"/>
  <c r="AE96" i="39" s="1"/>
  <c r="AA65" i="39"/>
  <c r="AG65" i="39"/>
  <c r="Q89" i="39"/>
  <c r="AQ89" i="39"/>
  <c r="Z86" i="39"/>
  <c r="AE86" i="39" s="1"/>
  <c r="AA73" i="39"/>
  <c r="AG73" i="39"/>
  <c r="Q91" i="39"/>
  <c r="AQ91" i="39"/>
  <c r="AE92" i="39"/>
  <c r="Q66" i="39"/>
  <c r="AQ66" i="39"/>
  <c r="W73" i="39"/>
  <c r="AN73" i="39"/>
  <c r="AO73" i="39"/>
  <c r="X73" i="39"/>
  <c r="AC73" i="39"/>
  <c r="AD76" i="39"/>
  <c r="AK76" i="39"/>
  <c r="AB76" i="39"/>
  <c r="AB63" i="39"/>
  <c r="AK63" i="39"/>
  <c r="AD63" i="39"/>
  <c r="AB75" i="39"/>
  <c r="AD75" i="39"/>
  <c r="AK75" i="39"/>
  <c r="AO67" i="39"/>
  <c r="AC67" i="39"/>
  <c r="W67" i="39"/>
  <c r="AN67" i="39"/>
  <c r="X67" i="39"/>
  <c r="AG68" i="39"/>
  <c r="AA68" i="39"/>
  <c r="Q64" i="39"/>
  <c r="AQ64" i="39"/>
  <c r="AB111" i="39"/>
  <c r="AK111" i="39"/>
  <c r="AD111" i="39"/>
  <c r="AG126" i="39"/>
  <c r="AA126" i="39"/>
  <c r="X115" i="39"/>
  <c r="AO115" i="39"/>
  <c r="AC115" i="39"/>
  <c r="AN115" i="39"/>
  <c r="W115" i="39"/>
  <c r="AG117" i="39"/>
  <c r="AA117" i="39"/>
  <c r="AD115" i="39"/>
  <c r="AB115" i="39"/>
  <c r="AK115" i="39"/>
  <c r="AB117" i="39"/>
  <c r="AK117" i="39"/>
  <c r="AD117" i="39"/>
  <c r="AB114" i="39"/>
  <c r="AK114" i="39"/>
  <c r="AD114" i="39"/>
  <c r="Q102" i="39"/>
  <c r="AQ102" i="39"/>
  <c r="AE107" i="39"/>
  <c r="AO128" i="39"/>
  <c r="AC128" i="39"/>
  <c r="X128" i="39"/>
  <c r="W128" i="39"/>
  <c r="AN128" i="39"/>
  <c r="AG127" i="39"/>
  <c r="AA127" i="39"/>
  <c r="AG115" i="39"/>
  <c r="AA115" i="39"/>
  <c r="Q111" i="39"/>
  <c r="AQ111" i="39"/>
  <c r="AB107" i="39"/>
  <c r="AK107" i="39"/>
  <c r="AD107" i="39"/>
  <c r="Q106" i="39"/>
  <c r="AQ106" i="39"/>
  <c r="AB70" i="39"/>
  <c r="AK70" i="39"/>
  <c r="AD70" i="39"/>
  <c r="AG74" i="39"/>
  <c r="AA74" i="39"/>
  <c r="Q70" i="39"/>
  <c r="AQ70" i="39"/>
  <c r="AG63" i="39"/>
  <c r="AA63" i="39"/>
  <c r="AG60" i="39"/>
  <c r="AA60" i="39"/>
  <c r="Q126" i="39"/>
  <c r="AQ126" i="39"/>
  <c r="AB112" i="39"/>
  <c r="AK112" i="39"/>
  <c r="AD112" i="39"/>
  <c r="W113" i="39"/>
  <c r="AN113" i="39"/>
  <c r="X113" i="39"/>
  <c r="AO113" i="39"/>
  <c r="AC113" i="39"/>
  <c r="AQ93" i="39"/>
  <c r="Q93" i="39"/>
  <c r="AD100" i="39"/>
  <c r="AK100" i="39"/>
  <c r="AB100" i="39"/>
  <c r="AB102" i="39"/>
  <c r="AK102" i="39"/>
  <c r="AD102" i="39"/>
  <c r="AE127" i="39"/>
  <c r="AG105" i="39"/>
  <c r="AA105" i="39"/>
  <c r="AA83" i="39"/>
  <c r="AG83" i="39"/>
  <c r="Q79" i="39"/>
  <c r="AQ79" i="39"/>
  <c r="AC78" i="39"/>
  <c r="W78" i="39"/>
  <c r="AN78" i="39"/>
  <c r="X78" i="39"/>
  <c r="AO78" i="39"/>
  <c r="AA67" i="39"/>
  <c r="AG67" i="39"/>
  <c r="X70" i="39"/>
  <c r="AO70" i="39"/>
  <c r="AC70" i="39"/>
  <c r="AN70" i="39"/>
  <c r="W70" i="39"/>
  <c r="AB62" i="39"/>
  <c r="AK62" i="39"/>
  <c r="AD62" i="39"/>
  <c r="AG66" i="39"/>
  <c r="AA66" i="39"/>
  <c r="Q62" i="39"/>
  <c r="AQ62" i="39"/>
  <c r="AE60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53" i="39"/>
  <c r="X32" i="39"/>
  <c r="X52" i="39"/>
  <c r="X58" i="39"/>
  <c r="W55" i="39"/>
  <c r="X7" i="39"/>
  <c r="W58" i="39"/>
  <c r="X38" i="39"/>
  <c r="X16" i="39"/>
  <c r="X42" i="39"/>
  <c r="X4" i="39"/>
  <c r="W45" i="39"/>
  <c r="W25" i="39"/>
  <c r="X46" i="39"/>
  <c r="W56" i="39"/>
  <c r="W12" i="39"/>
  <c r="W47" i="39"/>
  <c r="X20" i="39"/>
  <c r="B2" i="43"/>
  <c r="Q2" i="39"/>
  <c r="X43" i="39"/>
  <c r="W59" i="39"/>
  <c r="W57" i="39"/>
  <c r="W30" i="39"/>
  <c r="X49" i="39"/>
  <c r="W27" i="39"/>
  <c r="W33" i="39"/>
  <c r="X33" i="39"/>
  <c r="W15" i="39"/>
  <c r="W21" i="39"/>
  <c r="W5" i="39"/>
  <c r="X54" i="39"/>
  <c r="X15" i="39"/>
  <c r="AR59" i="39"/>
  <c r="AQ59" i="39"/>
  <c r="AP59" i="39"/>
  <c r="AN59" i="39"/>
  <c r="AM59" i="39"/>
  <c r="AL59" i="39"/>
  <c r="AK59" i="39"/>
  <c r="AJ59" i="39"/>
  <c r="AI59" i="39"/>
  <c r="AG59" i="39"/>
  <c r="AD59" i="39"/>
  <c r="AC59" i="39"/>
  <c r="AT59" i="39"/>
  <c r="AB59" i="39"/>
  <c r="AE59" i="39" s="1"/>
  <c r="U59" i="39"/>
  <c r="AR58" i="39"/>
  <c r="AQ58" i="39"/>
  <c r="AP58" i="39"/>
  <c r="AN58" i="39"/>
  <c r="AM58" i="39"/>
  <c r="AL58" i="39"/>
  <c r="AK58" i="39"/>
  <c r="AJ58" i="39"/>
  <c r="AI58" i="39"/>
  <c r="AG58" i="39"/>
  <c r="AD58" i="39"/>
  <c r="AC58" i="39"/>
  <c r="AB58" i="39"/>
  <c r="AE58" i="39" s="1"/>
  <c r="AH58" i="39"/>
  <c r="AR57" i="39"/>
  <c r="AQ57" i="39"/>
  <c r="AP57" i="39"/>
  <c r="AN57" i="39"/>
  <c r="AM57" i="39"/>
  <c r="AL57" i="39"/>
  <c r="AK57" i="39"/>
  <c r="AJ57" i="39"/>
  <c r="AI57" i="39"/>
  <c r="AG57" i="39"/>
  <c r="AD57" i="39"/>
  <c r="AC57" i="39"/>
  <c r="AB57" i="39"/>
  <c r="AE57" i="39" s="1"/>
  <c r="AH57" i="39"/>
  <c r="AR56" i="39"/>
  <c r="AQ56" i="39"/>
  <c r="AP56" i="39"/>
  <c r="AN56" i="39"/>
  <c r="AM56" i="39"/>
  <c r="AL56" i="39"/>
  <c r="AK56" i="39"/>
  <c r="AJ56" i="39"/>
  <c r="AI56" i="39"/>
  <c r="AG56" i="39"/>
  <c r="AD56" i="39"/>
  <c r="AC56" i="39"/>
  <c r="AB56" i="39"/>
  <c r="AE56" i="39" s="1"/>
  <c r="V56" i="39"/>
  <c r="AU56" i="39" s="1"/>
  <c r="AR55" i="39"/>
  <c r="AQ55" i="39"/>
  <c r="AP55" i="39"/>
  <c r="AN55" i="39"/>
  <c r="AM55" i="39"/>
  <c r="AL55" i="39"/>
  <c r="AK55" i="39"/>
  <c r="AJ55" i="39"/>
  <c r="AI55" i="39"/>
  <c r="AG55" i="39"/>
  <c r="AD55" i="39"/>
  <c r="AC55" i="39"/>
  <c r="AB55" i="39"/>
  <c r="AE55" i="39" s="1"/>
  <c r="AH55" i="39"/>
  <c r="AR54" i="39"/>
  <c r="AQ54" i="39"/>
  <c r="AP54" i="39"/>
  <c r="AN54" i="39"/>
  <c r="AM54" i="39"/>
  <c r="AL54" i="39"/>
  <c r="AK54" i="39"/>
  <c r="AJ54" i="39"/>
  <c r="AI54" i="39"/>
  <c r="AG54" i="39"/>
  <c r="AD54" i="39"/>
  <c r="AC54" i="39"/>
  <c r="AT54" i="39"/>
  <c r="AB54" i="39"/>
  <c r="AE54" i="39" s="1"/>
  <c r="U54" i="39"/>
  <c r="AR53" i="39"/>
  <c r="AQ53" i="39"/>
  <c r="AP53" i="39"/>
  <c r="AN53" i="39"/>
  <c r="AM53" i="39"/>
  <c r="AL53" i="39"/>
  <c r="AK53" i="39"/>
  <c r="AJ53" i="39"/>
  <c r="AI53" i="39"/>
  <c r="AG53" i="39"/>
  <c r="AD53" i="39"/>
  <c r="AC53" i="39"/>
  <c r="AT53" i="39"/>
  <c r="AB53" i="39"/>
  <c r="AE53" i="39" s="1"/>
  <c r="AR52" i="39"/>
  <c r="AQ52" i="39"/>
  <c r="AP52" i="39"/>
  <c r="AN52" i="39"/>
  <c r="AM52" i="39"/>
  <c r="AL52" i="39"/>
  <c r="AK52" i="39"/>
  <c r="AJ52" i="39"/>
  <c r="AI52" i="39"/>
  <c r="AG52" i="39"/>
  <c r="AD52" i="39"/>
  <c r="AC52" i="39"/>
  <c r="AT52" i="39"/>
  <c r="Y52" i="39" s="1"/>
  <c r="AO52" i="39" s="1"/>
  <c r="AB52" i="39"/>
  <c r="AE52" i="39" s="1"/>
  <c r="U52" i="39"/>
  <c r="AR51" i="39"/>
  <c r="AQ51" i="39"/>
  <c r="AP51" i="39"/>
  <c r="AN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P50" i="39"/>
  <c r="AN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P49" i="39"/>
  <c r="AN49" i="39"/>
  <c r="AM49" i="39"/>
  <c r="AL49" i="39"/>
  <c r="AK49" i="39"/>
  <c r="AJ49" i="39"/>
  <c r="AI49" i="39"/>
  <c r="AG49" i="39"/>
  <c r="AD49" i="39"/>
  <c r="AC49" i="39"/>
  <c r="AT49" i="39"/>
  <c r="Y49" i="39" s="1"/>
  <c r="AO49" i="39" s="1"/>
  <c r="AB49" i="39"/>
  <c r="AE49" i="39" s="1"/>
  <c r="U49" i="39"/>
  <c r="AR48" i="39"/>
  <c r="AQ48" i="39"/>
  <c r="AP48" i="39"/>
  <c r="AN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P47" i="39"/>
  <c r="AN47" i="39"/>
  <c r="AM47" i="39"/>
  <c r="AL47" i="39"/>
  <c r="AK47" i="39"/>
  <c r="AJ47" i="39"/>
  <c r="AI47" i="39"/>
  <c r="AG47" i="39"/>
  <c r="AD47" i="39"/>
  <c r="AC47" i="39"/>
  <c r="AT47" i="39"/>
  <c r="Y47" i="39" s="1"/>
  <c r="AO47" i="39" s="1"/>
  <c r="AB47" i="39"/>
  <c r="AE47" i="39" s="1"/>
  <c r="AT46" i="39"/>
  <c r="Y46" i="39" s="1"/>
  <c r="AO46" i="39" s="1"/>
  <c r="AR46" i="39"/>
  <c r="AQ46" i="39"/>
  <c r="AP46" i="39"/>
  <c r="AN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P45" i="39"/>
  <c r="AN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P44" i="39"/>
  <c r="AN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P43" i="39"/>
  <c r="AN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P42" i="39"/>
  <c r="AN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P41" i="39"/>
  <c r="AN41" i="39"/>
  <c r="AM41" i="39"/>
  <c r="AL41" i="39"/>
  <c r="AK41" i="39"/>
  <c r="AJ41" i="39"/>
  <c r="AI41" i="39"/>
  <c r="AG41" i="39"/>
  <c r="AD41" i="39"/>
  <c r="AC41" i="39"/>
  <c r="AT41" i="39"/>
  <c r="Y41" i="39" s="1"/>
  <c r="AO41" i="39" s="1"/>
  <c r="AB41" i="39"/>
  <c r="AE41" i="39" s="1"/>
  <c r="V41" i="39"/>
  <c r="AR40" i="39"/>
  <c r="AQ40" i="39"/>
  <c r="AP40" i="39"/>
  <c r="AN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P39" i="39"/>
  <c r="AN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P38" i="39"/>
  <c r="AN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P37" i="39"/>
  <c r="AN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P36" i="39"/>
  <c r="AN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P35" i="39"/>
  <c r="AN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P34" i="39"/>
  <c r="AN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P33" i="39"/>
  <c r="AN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P32" i="39"/>
  <c r="AN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P31" i="39"/>
  <c r="AN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P30" i="39"/>
  <c r="AN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P29" i="39"/>
  <c r="AN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P28" i="39"/>
  <c r="AN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P27" i="39"/>
  <c r="AN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P26" i="39"/>
  <c r="AN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P25" i="39"/>
  <c r="AN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P24" i="39"/>
  <c r="AN24" i="39"/>
  <c r="AM24" i="39"/>
  <c r="AL24" i="39"/>
  <c r="AK24" i="39"/>
  <c r="AJ24" i="39"/>
  <c r="AI24" i="39"/>
  <c r="AG24" i="39"/>
  <c r="AD24" i="39"/>
  <c r="AC24" i="39"/>
  <c r="AT24" i="39"/>
  <c r="Y24" i="39" s="1"/>
  <c r="AO24" i="39" s="1"/>
  <c r="AB24" i="39"/>
  <c r="AE24" i="39" s="1"/>
  <c r="V24" i="39"/>
  <c r="AR23" i="39"/>
  <c r="AQ23" i="39"/>
  <c r="AP23" i="39"/>
  <c r="AN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P22" i="39"/>
  <c r="AN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P21" i="39"/>
  <c r="AN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P20" i="39"/>
  <c r="AN20" i="39"/>
  <c r="AM20" i="39"/>
  <c r="AL20" i="39"/>
  <c r="AK20" i="39"/>
  <c r="AJ20" i="39"/>
  <c r="AI20" i="39"/>
  <c r="AG20" i="39"/>
  <c r="AD20" i="39"/>
  <c r="AC20" i="39"/>
  <c r="AT20" i="39"/>
  <c r="Y20" i="39" s="1"/>
  <c r="AO20" i="39" s="1"/>
  <c r="AB20" i="39"/>
  <c r="AE20" i="39" s="1"/>
  <c r="AH20" i="39"/>
  <c r="AR19" i="39"/>
  <c r="AQ19" i="39"/>
  <c r="AP19" i="39"/>
  <c r="AN19" i="39"/>
  <c r="AM19" i="39"/>
  <c r="AL19" i="39"/>
  <c r="AK19" i="39"/>
  <c r="AJ19" i="39"/>
  <c r="AI19" i="39"/>
  <c r="AG19" i="39"/>
  <c r="AD19" i="39"/>
  <c r="AC19" i="39"/>
  <c r="AT19" i="39"/>
  <c r="Y19" i="39" s="1"/>
  <c r="AO19" i="39" s="1"/>
  <c r="AB19" i="39"/>
  <c r="AE19" i="39" s="1"/>
  <c r="AH19" i="39"/>
  <c r="AR18" i="39"/>
  <c r="AQ18" i="39"/>
  <c r="AP18" i="39"/>
  <c r="AN18" i="39"/>
  <c r="AM18" i="39"/>
  <c r="AL18" i="39"/>
  <c r="AK18" i="39"/>
  <c r="AJ18" i="39"/>
  <c r="AI18" i="39"/>
  <c r="AG18" i="39"/>
  <c r="AD18" i="39"/>
  <c r="AC18" i="39"/>
  <c r="AT18" i="39"/>
  <c r="Y18" i="39" s="1"/>
  <c r="AO18" i="39" s="1"/>
  <c r="AB18" i="39"/>
  <c r="AE18" i="39" s="1"/>
  <c r="AH18" i="39"/>
  <c r="AT17" i="39"/>
  <c r="AR17" i="39"/>
  <c r="AQ17" i="39"/>
  <c r="AP17" i="39"/>
  <c r="AN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P16" i="39"/>
  <c r="AN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P15" i="39"/>
  <c r="AN15" i="39"/>
  <c r="AM15" i="39"/>
  <c r="AL15" i="39"/>
  <c r="AK15" i="39"/>
  <c r="AJ15" i="39"/>
  <c r="AI15" i="39"/>
  <c r="AG15" i="39"/>
  <c r="AD15" i="39"/>
  <c r="AC15" i="39"/>
  <c r="AT15" i="39"/>
  <c r="Y15" i="39" s="1"/>
  <c r="AO15" i="39" s="1"/>
  <c r="AB15" i="39"/>
  <c r="AE15" i="39" s="1"/>
  <c r="AR14" i="39"/>
  <c r="AQ14" i="39"/>
  <c r="AP14" i="39"/>
  <c r="AN14" i="39"/>
  <c r="AM14" i="39"/>
  <c r="AL14" i="39"/>
  <c r="AK14" i="39"/>
  <c r="AJ14" i="39"/>
  <c r="AI14" i="39"/>
  <c r="AG14" i="39"/>
  <c r="AD14" i="39"/>
  <c r="AC14" i="39"/>
  <c r="AT14" i="39"/>
  <c r="Y14" i="39" s="1"/>
  <c r="AO14" i="39" s="1"/>
  <c r="AB14" i="39"/>
  <c r="AE14" i="39" s="1"/>
  <c r="V14" i="39"/>
  <c r="AU14" i="39" s="1"/>
  <c r="AR13" i="39"/>
  <c r="AQ13" i="39"/>
  <c r="AP13" i="39"/>
  <c r="AN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P12" i="39"/>
  <c r="AN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P11" i="39"/>
  <c r="AN11" i="39"/>
  <c r="AM11" i="39"/>
  <c r="AL11" i="39"/>
  <c r="AK11" i="39"/>
  <c r="AJ11" i="39"/>
  <c r="AI11" i="39"/>
  <c r="AG11" i="39"/>
  <c r="AD11" i="39"/>
  <c r="AC11" i="39"/>
  <c r="AT11" i="39"/>
  <c r="Y11" i="39" s="1"/>
  <c r="AO11" i="39" s="1"/>
  <c r="AB11" i="39"/>
  <c r="AE11" i="39" s="1"/>
  <c r="AH11" i="39"/>
  <c r="AR10" i="39"/>
  <c r="AQ10" i="39"/>
  <c r="AP10" i="39"/>
  <c r="AN10" i="39"/>
  <c r="AM10" i="39"/>
  <c r="AL10" i="39"/>
  <c r="AK10" i="39"/>
  <c r="AJ10" i="39"/>
  <c r="AI10" i="39"/>
  <c r="AG10" i="39"/>
  <c r="AD10" i="39"/>
  <c r="AC10" i="39"/>
  <c r="AT10" i="39"/>
  <c r="AB10" i="39"/>
  <c r="AE10" i="39" s="1"/>
  <c r="V10" i="39"/>
  <c r="AV10" i="39" s="1"/>
  <c r="AR9" i="39"/>
  <c r="AQ9" i="39"/>
  <c r="AP9" i="39"/>
  <c r="AN9" i="39"/>
  <c r="AM9" i="39"/>
  <c r="AL9" i="39"/>
  <c r="AK9" i="39"/>
  <c r="AJ9" i="39"/>
  <c r="AI9" i="39"/>
  <c r="AG9" i="39"/>
  <c r="AD9" i="39"/>
  <c r="AC9" i="39"/>
  <c r="AT9" i="39"/>
  <c r="AB9" i="39"/>
  <c r="AE9" i="39" s="1"/>
  <c r="V9" i="39"/>
  <c r="AR8" i="39"/>
  <c r="AQ8" i="39"/>
  <c r="AP8" i="39"/>
  <c r="AN8" i="39"/>
  <c r="AM8" i="39"/>
  <c r="AL8" i="39"/>
  <c r="AK8" i="39"/>
  <c r="AJ8" i="39"/>
  <c r="AI8" i="39"/>
  <c r="AG8" i="39"/>
  <c r="AD8" i="39"/>
  <c r="AC8" i="39"/>
  <c r="AT8" i="39"/>
  <c r="AB8" i="39"/>
  <c r="AE8" i="39" s="1"/>
  <c r="AR7" i="39"/>
  <c r="AQ7" i="39"/>
  <c r="AP7" i="39"/>
  <c r="AN7" i="39"/>
  <c r="AM7" i="39"/>
  <c r="AL7" i="39"/>
  <c r="AK7" i="39"/>
  <c r="AJ7" i="39"/>
  <c r="AI7" i="39"/>
  <c r="AG7" i="39"/>
  <c r="AD7" i="39"/>
  <c r="AC7" i="39"/>
  <c r="AT7" i="39"/>
  <c r="AB7" i="39"/>
  <c r="AE7" i="39" s="1"/>
  <c r="AR6" i="39"/>
  <c r="AQ6" i="39"/>
  <c r="AP6" i="39"/>
  <c r="AN6" i="39"/>
  <c r="AM6" i="39"/>
  <c r="AL6" i="39"/>
  <c r="AK6" i="39"/>
  <c r="AJ6" i="39"/>
  <c r="AI6" i="39"/>
  <c r="AG6" i="39"/>
  <c r="AD6" i="39"/>
  <c r="AC6" i="39"/>
  <c r="AB6" i="39"/>
  <c r="AE6" i="39" s="1"/>
  <c r="U6" i="39"/>
  <c r="AR5" i="39"/>
  <c r="AQ5" i="39"/>
  <c r="AP5" i="39"/>
  <c r="AN5" i="39"/>
  <c r="AM5" i="39"/>
  <c r="AL5" i="39"/>
  <c r="AK5" i="39"/>
  <c r="AJ5" i="39"/>
  <c r="AI5" i="39"/>
  <c r="AG5" i="39"/>
  <c r="AD5" i="39"/>
  <c r="AC5" i="39"/>
  <c r="AB5" i="39"/>
  <c r="AE5" i="39" s="1"/>
  <c r="AH5" i="39"/>
  <c r="AR4" i="39"/>
  <c r="AQ4" i="39"/>
  <c r="AP4" i="39"/>
  <c r="AN4" i="39"/>
  <c r="AM4" i="39"/>
  <c r="AL4" i="39"/>
  <c r="AK4" i="39"/>
  <c r="AJ4" i="39"/>
  <c r="AI4" i="39"/>
  <c r="AG4" i="39"/>
  <c r="AD4" i="39"/>
  <c r="AC4" i="39"/>
  <c r="AB4" i="39"/>
  <c r="AE4" i="39" s="1"/>
  <c r="AH4" i="39"/>
  <c r="AR3" i="39"/>
  <c r="AQ3" i="39"/>
  <c r="AP3" i="39"/>
  <c r="AN3" i="39"/>
  <c r="AM3" i="39"/>
  <c r="AL3" i="39"/>
  <c r="AK3" i="39"/>
  <c r="AJ3" i="39"/>
  <c r="AI3" i="39"/>
  <c r="AG3" i="39"/>
  <c r="AD3" i="39"/>
  <c r="AC3" i="39"/>
  <c r="AB3" i="39"/>
  <c r="AE3" i="39" s="1"/>
  <c r="AR2" i="39"/>
  <c r="AQ2" i="39"/>
  <c r="AP2" i="39"/>
  <c r="AN2" i="39"/>
  <c r="AM2" i="39"/>
  <c r="AL2" i="39"/>
  <c r="AK2" i="39"/>
  <c r="AJ2" i="39"/>
  <c r="AI2" i="39"/>
  <c r="AG2" i="39"/>
  <c r="AD2" i="39"/>
  <c r="AC2" i="39"/>
  <c r="AT2" i="39"/>
  <c r="Y2" i="39" s="1"/>
  <c r="AO2" i="39" s="1"/>
  <c r="AB2" i="39"/>
  <c r="AE2" i="39" s="1"/>
  <c r="V2" i="39"/>
  <c r="AU2" i="39" s="1"/>
  <c r="Y23" i="39" l="1"/>
  <c r="AO23" i="39" s="1"/>
  <c r="Y50" i="39"/>
  <c r="AO50" i="39" s="1"/>
  <c r="Y12" i="39"/>
  <c r="AO12" i="39" s="1"/>
  <c r="Y22" i="39"/>
  <c r="AO22" i="39" s="1"/>
  <c r="Y38" i="39"/>
  <c r="AO38" i="39" s="1"/>
  <c r="Y59" i="39"/>
  <c r="AO59" i="39" s="1"/>
  <c r="Y9" i="39"/>
  <c r="AO9" i="39" s="1"/>
  <c r="Y25" i="39"/>
  <c r="AO25" i="39" s="1"/>
  <c r="Y28" i="39"/>
  <c r="AO28" i="39" s="1"/>
  <c r="Y36" i="39"/>
  <c r="AO36" i="39" s="1"/>
  <c r="Y44" i="39"/>
  <c r="AO44" i="39" s="1"/>
  <c r="Y53" i="39"/>
  <c r="AO53" i="39" s="1"/>
  <c r="Y10" i="39"/>
  <c r="AO10" i="39" s="1"/>
  <c r="Y29" i="39"/>
  <c r="AO29" i="39" s="1"/>
  <c r="Y54" i="39"/>
  <c r="AO54" i="39" s="1"/>
  <c r="Y8" i="39"/>
  <c r="AO8" i="39" s="1"/>
  <c r="Y21" i="39"/>
  <c r="AO21" i="39" s="1"/>
  <c r="Y48" i="39"/>
  <c r="AO48" i="39" s="1"/>
  <c r="Y31" i="39"/>
  <c r="AO31" i="39" s="1"/>
  <c r="Y16" i="39"/>
  <c r="AO16" i="39" s="1"/>
  <c r="Y34" i="39"/>
  <c r="AO34" i="39" s="1"/>
  <c r="Y26" i="39"/>
  <c r="AO26" i="39" s="1"/>
  <c r="Y33" i="39"/>
  <c r="AO33" i="39" s="1"/>
  <c r="Y45" i="39"/>
  <c r="AO45" i="39" s="1"/>
  <c r="Y51" i="39"/>
  <c r="AO51" i="39" s="1"/>
  <c r="Y37" i="39"/>
  <c r="AO37" i="39" s="1"/>
  <c r="Y35" i="39"/>
  <c r="AO35" i="39" s="1"/>
  <c r="Y27" i="39"/>
  <c r="AO27" i="39" s="1"/>
  <c r="Y30" i="39"/>
  <c r="AO30" i="39" s="1"/>
  <c r="Y7" i="39"/>
  <c r="AO7" i="39" s="1"/>
  <c r="Y32" i="39"/>
  <c r="AO32" i="39" s="1"/>
  <c r="Y39" i="39"/>
  <c r="AO39" i="39" s="1"/>
  <c r="Y13" i="39"/>
  <c r="AO13" i="39" s="1"/>
  <c r="Y17" i="39"/>
  <c r="AO17" i="39" s="1"/>
  <c r="U143" i="39"/>
  <c r="V143" i="39"/>
  <c r="AH143" i="39"/>
  <c r="U165" i="39"/>
  <c r="AH165" i="39"/>
  <c r="V165" i="39"/>
  <c r="U166" i="39"/>
  <c r="V166" i="39"/>
  <c r="AH166" i="39"/>
  <c r="U203" i="39"/>
  <c r="V203" i="39"/>
  <c r="AH203" i="39"/>
  <c r="U178" i="39"/>
  <c r="V178" i="39"/>
  <c r="AH178" i="39"/>
  <c r="V146" i="39"/>
  <c r="U146" i="39"/>
  <c r="AH146" i="39"/>
  <c r="U149" i="39"/>
  <c r="AH149" i="39"/>
  <c r="V149" i="39"/>
  <c r="U130" i="39"/>
  <c r="V130" i="39"/>
  <c r="AH130" i="39"/>
  <c r="U194" i="39"/>
  <c r="AH194" i="39"/>
  <c r="V194" i="39"/>
  <c r="AH197" i="39"/>
  <c r="V197" i="39"/>
  <c r="U197" i="39"/>
  <c r="U138" i="39"/>
  <c r="V138" i="39"/>
  <c r="AH138" i="39"/>
  <c r="AH151" i="39"/>
  <c r="U151" i="39"/>
  <c r="V151" i="39"/>
  <c r="AH224" i="39"/>
  <c r="U224" i="39"/>
  <c r="V224" i="39"/>
  <c r="U171" i="39"/>
  <c r="AH171" i="39"/>
  <c r="V171" i="39"/>
  <c r="AH213" i="39"/>
  <c r="U213" i="39"/>
  <c r="V213" i="39"/>
  <c r="U201" i="39"/>
  <c r="V201" i="39"/>
  <c r="AH201" i="39"/>
  <c r="V150" i="39"/>
  <c r="U150" i="39"/>
  <c r="AH150" i="39"/>
  <c r="V161" i="39"/>
  <c r="AH161" i="39"/>
  <c r="U161" i="39"/>
  <c r="U168" i="39"/>
  <c r="V168" i="39"/>
  <c r="AH168" i="39"/>
  <c r="U183" i="39"/>
  <c r="V183" i="39"/>
  <c r="AH183" i="39"/>
  <c r="U164" i="39"/>
  <c r="V164" i="39"/>
  <c r="AH164" i="39"/>
  <c r="AH190" i="39"/>
  <c r="U190" i="39"/>
  <c r="V190" i="39"/>
  <c r="V229" i="39"/>
  <c r="U229" i="39"/>
  <c r="AH229" i="39"/>
  <c r="V163" i="39"/>
  <c r="AH163" i="39"/>
  <c r="U163" i="39"/>
  <c r="U176" i="39"/>
  <c r="AH176" i="39"/>
  <c r="V176" i="39"/>
  <c r="AH136" i="39"/>
  <c r="U136" i="39"/>
  <c r="V136" i="39"/>
  <c r="V134" i="39"/>
  <c r="AH134" i="39"/>
  <c r="U134" i="39"/>
  <c r="AH131" i="39"/>
  <c r="U131" i="39"/>
  <c r="V131" i="39"/>
  <c r="AH139" i="39"/>
  <c r="U139" i="39"/>
  <c r="V139" i="39"/>
  <c r="AH222" i="39"/>
  <c r="V222" i="39"/>
  <c r="U222" i="39"/>
  <c r="AH160" i="39"/>
  <c r="V160" i="39"/>
  <c r="U160" i="39"/>
  <c r="U195" i="39"/>
  <c r="AH195" i="39"/>
  <c r="V195" i="39"/>
  <c r="U186" i="39"/>
  <c r="V186" i="39"/>
  <c r="AH186" i="39"/>
  <c r="U189" i="39"/>
  <c r="V189" i="39"/>
  <c r="AH189" i="39"/>
  <c r="V215" i="39"/>
  <c r="AH215" i="39"/>
  <c r="U215" i="39"/>
  <c r="U169" i="39"/>
  <c r="V169" i="39"/>
  <c r="AH169" i="39"/>
  <c r="U156" i="39"/>
  <c r="V156" i="39"/>
  <c r="AH156" i="39"/>
  <c r="U205" i="39"/>
  <c r="V205" i="39"/>
  <c r="AH205" i="39"/>
  <c r="U226" i="39"/>
  <c r="V226" i="39"/>
  <c r="AH226" i="39"/>
  <c r="AH227" i="39"/>
  <c r="U227" i="39"/>
  <c r="V227" i="39"/>
  <c r="V188" i="39"/>
  <c r="U188" i="39"/>
  <c r="AH188" i="39"/>
  <c r="U129" i="39"/>
  <c r="V129" i="39"/>
  <c r="AH129" i="39"/>
  <c r="U137" i="39"/>
  <c r="V137" i="39"/>
  <c r="AH137" i="39"/>
  <c r="AH199" i="39"/>
  <c r="U199" i="39"/>
  <c r="V199" i="39"/>
  <c r="AH141" i="39"/>
  <c r="U141" i="39"/>
  <c r="V141" i="39"/>
  <c r="V211" i="39"/>
  <c r="AH211" i="39"/>
  <c r="U211" i="39"/>
  <c r="V218" i="39"/>
  <c r="U218" i="39"/>
  <c r="AH218" i="39"/>
  <c r="V172" i="39"/>
  <c r="U172" i="39"/>
  <c r="AH172" i="39"/>
  <c r="AH187" i="39"/>
  <c r="U187" i="39"/>
  <c r="V187" i="39"/>
  <c r="U175" i="39"/>
  <c r="V175" i="39"/>
  <c r="AH175" i="39"/>
  <c r="V184" i="39"/>
  <c r="AH184" i="39"/>
  <c r="U184" i="39"/>
  <c r="U159" i="39"/>
  <c r="V159" i="39"/>
  <c r="AH159" i="39"/>
  <c r="V182" i="39"/>
  <c r="AH182" i="39"/>
  <c r="U182" i="39"/>
  <c r="AH179" i="39"/>
  <c r="U179" i="39"/>
  <c r="V179" i="39"/>
  <c r="AH133" i="39"/>
  <c r="U133" i="39"/>
  <c r="V133" i="39"/>
  <c r="AH173" i="39"/>
  <c r="V173" i="39"/>
  <c r="U173" i="39"/>
  <c r="V207" i="39"/>
  <c r="AH207" i="39"/>
  <c r="U207" i="39"/>
  <c r="U147" i="39"/>
  <c r="V147" i="39"/>
  <c r="AH147" i="39"/>
  <c r="U135" i="39"/>
  <c r="V135" i="39"/>
  <c r="AH135" i="39"/>
  <c r="V152" i="39"/>
  <c r="AH152" i="39"/>
  <c r="U152" i="39"/>
  <c r="U212" i="39"/>
  <c r="AH212" i="39"/>
  <c r="V212" i="39"/>
  <c r="V200" i="39"/>
  <c r="AH200" i="39"/>
  <c r="U200" i="39"/>
  <c r="AH145" i="39"/>
  <c r="U145" i="39"/>
  <c r="V145" i="39"/>
  <c r="AH167" i="39"/>
  <c r="U167" i="39"/>
  <c r="V167" i="39"/>
  <c r="V142" i="39"/>
  <c r="AH142" i="39"/>
  <c r="U142" i="39"/>
  <c r="V174" i="39"/>
  <c r="AH174" i="39"/>
  <c r="U174" i="39"/>
  <c r="V198" i="39"/>
  <c r="AH198" i="39"/>
  <c r="U198" i="39"/>
  <c r="U220" i="39"/>
  <c r="V220" i="39"/>
  <c r="AH220" i="39"/>
  <c r="U228" i="39"/>
  <c r="AH228" i="39"/>
  <c r="V228" i="39"/>
  <c r="U132" i="39"/>
  <c r="V132" i="39"/>
  <c r="AH132" i="39"/>
  <c r="U155" i="39"/>
  <c r="AH155" i="39"/>
  <c r="V155" i="39"/>
  <c r="V221" i="39"/>
  <c r="U221" i="39"/>
  <c r="AH221" i="39"/>
  <c r="V209" i="39"/>
  <c r="AH209" i="39"/>
  <c r="U209" i="39"/>
  <c r="V191" i="39"/>
  <c r="AH191" i="39"/>
  <c r="U191" i="39"/>
  <c r="U185" i="39"/>
  <c r="V185" i="39"/>
  <c r="AH185" i="39"/>
  <c r="U214" i="39"/>
  <c r="V214" i="39"/>
  <c r="AH214" i="39"/>
  <c r="AH204" i="39"/>
  <c r="U204" i="39"/>
  <c r="V204" i="39"/>
  <c r="U196" i="39"/>
  <c r="V196" i="39"/>
  <c r="AH196" i="39"/>
  <c r="V180" i="39"/>
  <c r="U180" i="39"/>
  <c r="AH180" i="39"/>
  <c r="AH181" i="39"/>
  <c r="U181" i="39"/>
  <c r="V181" i="39"/>
  <c r="V217" i="39"/>
  <c r="AH217" i="39"/>
  <c r="U217" i="39"/>
  <c r="U208" i="39"/>
  <c r="V208" i="39"/>
  <c r="AH208" i="39"/>
  <c r="AH216" i="39"/>
  <c r="U216" i="39"/>
  <c r="V216" i="39"/>
  <c r="U170" i="39"/>
  <c r="AH170" i="39"/>
  <c r="V170" i="39"/>
  <c r="U192" i="39"/>
  <c r="AH192" i="39"/>
  <c r="V192" i="39"/>
  <c r="AH144" i="39"/>
  <c r="V144" i="39"/>
  <c r="U144" i="39"/>
  <c r="AH157" i="39"/>
  <c r="U157" i="39"/>
  <c r="V157" i="39"/>
  <c r="U177" i="39"/>
  <c r="AH177" i="39"/>
  <c r="V177" i="39"/>
  <c r="U193" i="39"/>
  <c r="V193" i="39"/>
  <c r="AH193" i="39"/>
  <c r="AH206" i="39"/>
  <c r="U206" i="39"/>
  <c r="V206" i="39"/>
  <c r="AH153" i="39"/>
  <c r="U153" i="39"/>
  <c r="V153" i="39"/>
  <c r="U223" i="39"/>
  <c r="V223" i="39"/>
  <c r="AH223" i="39"/>
  <c r="V154" i="39"/>
  <c r="AH154" i="39"/>
  <c r="U154" i="39"/>
  <c r="U158" i="39"/>
  <c r="AH158" i="39"/>
  <c r="V158" i="39"/>
  <c r="AH162" i="39"/>
  <c r="U162" i="39"/>
  <c r="V162" i="39"/>
  <c r="U202" i="39"/>
  <c r="V202" i="39"/>
  <c r="AH202" i="39"/>
  <c r="U148" i="39"/>
  <c r="AH148" i="39"/>
  <c r="V148" i="39"/>
  <c r="AV148" i="39" s="1"/>
  <c r="U140" i="39"/>
  <c r="V140" i="39"/>
  <c r="AH140" i="39"/>
  <c r="V225" i="39"/>
  <c r="AH225" i="39"/>
  <c r="U225" i="39"/>
  <c r="AH219" i="39"/>
  <c r="U219" i="39"/>
  <c r="V219" i="39"/>
  <c r="U210" i="39"/>
  <c r="V210" i="39"/>
  <c r="AH210" i="39"/>
  <c r="U60" i="39"/>
  <c r="V60" i="39"/>
  <c r="AH60" i="39"/>
  <c r="U119" i="39"/>
  <c r="V119" i="39"/>
  <c r="AH119" i="39"/>
  <c r="V124" i="39"/>
  <c r="AH124" i="39"/>
  <c r="U124" i="39"/>
  <c r="V89" i="39"/>
  <c r="AH89" i="39"/>
  <c r="U89" i="39"/>
  <c r="U61" i="39"/>
  <c r="V61" i="39"/>
  <c r="AH61" i="39"/>
  <c r="U108" i="39"/>
  <c r="V108" i="39"/>
  <c r="AH108" i="39"/>
  <c r="U69" i="39"/>
  <c r="V69" i="39"/>
  <c r="AH69" i="39"/>
  <c r="V100" i="39"/>
  <c r="AH100" i="39"/>
  <c r="U100" i="39"/>
  <c r="U110" i="39"/>
  <c r="AH110" i="39"/>
  <c r="V110" i="39"/>
  <c r="AH67" i="39"/>
  <c r="U67" i="39"/>
  <c r="V67" i="39"/>
  <c r="AH73" i="39"/>
  <c r="U73" i="39"/>
  <c r="V73" i="39"/>
  <c r="U91" i="39"/>
  <c r="AH91" i="39"/>
  <c r="V91" i="39"/>
  <c r="U96" i="39"/>
  <c r="AH96" i="39"/>
  <c r="V96" i="39"/>
  <c r="V113" i="39"/>
  <c r="AH113" i="39"/>
  <c r="U113" i="39"/>
  <c r="AH114" i="39"/>
  <c r="U114" i="39"/>
  <c r="V114" i="39"/>
  <c r="U104" i="39"/>
  <c r="V104" i="39"/>
  <c r="AH104" i="39"/>
  <c r="AH88" i="39"/>
  <c r="U88" i="39"/>
  <c r="V88" i="39"/>
  <c r="V83" i="39"/>
  <c r="AH83" i="39"/>
  <c r="U83" i="39"/>
  <c r="U63" i="39"/>
  <c r="V63" i="39"/>
  <c r="AH63" i="39"/>
  <c r="V115" i="39"/>
  <c r="AH115" i="39"/>
  <c r="U115" i="39"/>
  <c r="V121" i="39"/>
  <c r="AH121" i="39"/>
  <c r="U121" i="39"/>
  <c r="U64" i="39"/>
  <c r="V64" i="39"/>
  <c r="AH64" i="39"/>
  <c r="U101" i="39"/>
  <c r="V101" i="39"/>
  <c r="AH101" i="39"/>
  <c r="V84" i="39"/>
  <c r="AH84" i="39"/>
  <c r="U84" i="39"/>
  <c r="AH82" i="39"/>
  <c r="U82" i="39"/>
  <c r="V82" i="39"/>
  <c r="U103" i="39"/>
  <c r="V103" i="39"/>
  <c r="AH103" i="39"/>
  <c r="U109" i="39"/>
  <c r="AH109" i="39"/>
  <c r="V109" i="39"/>
  <c r="U95" i="39"/>
  <c r="AH95" i="39"/>
  <c r="V95" i="39"/>
  <c r="AH105" i="39"/>
  <c r="U105" i="39"/>
  <c r="V105" i="39"/>
  <c r="U116" i="39"/>
  <c r="V116" i="39"/>
  <c r="AH116" i="39"/>
  <c r="AH120" i="39"/>
  <c r="V120" i="39"/>
  <c r="U120" i="39"/>
  <c r="U78" i="39"/>
  <c r="AH78" i="39"/>
  <c r="V78" i="39"/>
  <c r="U98" i="39"/>
  <c r="V98" i="39"/>
  <c r="AH98" i="39"/>
  <c r="AH128" i="39"/>
  <c r="U128" i="39"/>
  <c r="V128" i="39"/>
  <c r="V80" i="39"/>
  <c r="AH80" i="39"/>
  <c r="U80" i="39"/>
  <c r="U76" i="39"/>
  <c r="V76" i="39"/>
  <c r="AH76" i="39"/>
  <c r="U127" i="39"/>
  <c r="V127" i="39"/>
  <c r="AH127" i="39"/>
  <c r="V107" i="39"/>
  <c r="AH107" i="39"/>
  <c r="U107" i="39"/>
  <c r="U72" i="39"/>
  <c r="V72" i="39"/>
  <c r="AH72" i="39"/>
  <c r="AH75" i="39"/>
  <c r="V75" i="39"/>
  <c r="U75" i="39"/>
  <c r="AH123" i="39"/>
  <c r="U123" i="39"/>
  <c r="V123" i="39"/>
  <c r="U93" i="39"/>
  <c r="AH93" i="39"/>
  <c r="V93" i="39"/>
  <c r="U94" i="39"/>
  <c r="AH94" i="39"/>
  <c r="V94" i="39"/>
  <c r="AH99" i="39"/>
  <c r="U99" i="39"/>
  <c r="V99" i="39"/>
  <c r="AH79" i="39"/>
  <c r="U79" i="39"/>
  <c r="V79" i="39"/>
  <c r="AH86" i="39"/>
  <c r="U86" i="39"/>
  <c r="V86" i="39"/>
  <c r="U118" i="39"/>
  <c r="AH118" i="39"/>
  <c r="V118" i="39"/>
  <c r="U90" i="39"/>
  <c r="V90" i="39"/>
  <c r="AH90" i="39"/>
  <c r="V122" i="39"/>
  <c r="U122" i="39"/>
  <c r="AH122" i="39"/>
  <c r="V66" i="39"/>
  <c r="AH66" i="39"/>
  <c r="U66" i="39"/>
  <c r="V74" i="39"/>
  <c r="AH74" i="39"/>
  <c r="U74" i="39"/>
  <c r="AH126" i="39"/>
  <c r="V126" i="39"/>
  <c r="U126" i="39"/>
  <c r="V68" i="39"/>
  <c r="AH68" i="39"/>
  <c r="U68" i="39"/>
  <c r="AH65" i="39"/>
  <c r="U65" i="39"/>
  <c r="V65" i="39"/>
  <c r="V77" i="39"/>
  <c r="AH77" i="39"/>
  <c r="U77" i="39"/>
  <c r="AH62" i="39"/>
  <c r="V62" i="39"/>
  <c r="U62" i="39"/>
  <c r="AH112" i="39"/>
  <c r="V112" i="39"/>
  <c r="U112" i="39"/>
  <c r="U71" i="39"/>
  <c r="AH71" i="39"/>
  <c r="V71" i="39"/>
  <c r="AH102" i="39"/>
  <c r="U102" i="39"/>
  <c r="V102" i="39"/>
  <c r="V87" i="39"/>
  <c r="AH87" i="39"/>
  <c r="U87" i="39"/>
  <c r="U106" i="39"/>
  <c r="V106" i="39"/>
  <c r="AH106" i="39"/>
  <c r="U111" i="39"/>
  <c r="V111" i="39"/>
  <c r="AH111" i="39"/>
  <c r="U117" i="39"/>
  <c r="AH117" i="39"/>
  <c r="V117" i="39"/>
  <c r="V81" i="39"/>
  <c r="AH81" i="39"/>
  <c r="U81" i="39"/>
  <c r="V97" i="39"/>
  <c r="U97" i="39"/>
  <c r="AH97" i="39"/>
  <c r="U125" i="39"/>
  <c r="AH125" i="39"/>
  <c r="V125" i="39"/>
  <c r="U70" i="39"/>
  <c r="V70" i="39"/>
  <c r="AH70" i="39"/>
  <c r="U85" i="39"/>
  <c r="V85" i="39"/>
  <c r="AH85" i="39"/>
  <c r="U92" i="39"/>
  <c r="AH92" i="39"/>
  <c r="V92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AH52" i="39"/>
  <c r="V40" i="39"/>
  <c r="AV40" i="39" s="1"/>
  <c r="AH45" i="39"/>
  <c r="AH50" i="39"/>
  <c r="V52" i="39"/>
  <c r="AU52" i="39" s="1"/>
  <c r="U57" i="39"/>
  <c r="V57" i="39"/>
  <c r="AV57" i="39" s="1"/>
  <c r="AH36" i="39"/>
  <c r="U10" i="39"/>
  <c r="AS10" i="39"/>
  <c r="U18" i="39"/>
  <c r="AT5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U55" i="39"/>
  <c r="AH56" i="39"/>
  <c r="AH29" i="39"/>
  <c r="U32" i="39"/>
  <c r="AH54" i="39"/>
  <c r="AV9" i="39"/>
  <c r="AH13" i="39"/>
  <c r="V18" i="39"/>
  <c r="AS18" i="39" s="1"/>
  <c r="AH31" i="39"/>
  <c r="AH41" i="39"/>
  <c r="U43" i="39"/>
  <c r="U46" i="39"/>
  <c r="V48" i="39"/>
  <c r="AU48" i="39" s="1"/>
  <c r="V54" i="39"/>
  <c r="AU54" i="39" s="1"/>
  <c r="U56" i="39"/>
  <c r="V58" i="39"/>
  <c r="AU58" i="39" s="1"/>
  <c r="AH59" i="39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V59" i="39"/>
  <c r="AS59" i="39" s="1"/>
  <c r="U12" i="39"/>
  <c r="AU31" i="39"/>
  <c r="AS31" i="39"/>
  <c r="AV2" i="39"/>
  <c r="AS2" i="39"/>
  <c r="AH2" i="39"/>
  <c r="AU1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T55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53" i="39"/>
  <c r="U53" i="39"/>
  <c r="AH53" i="39"/>
  <c r="AV56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T56" i="39"/>
  <c r="AU32" i="39"/>
  <c r="AS32" i="39"/>
  <c r="U34" i="39"/>
  <c r="AS35" i="39"/>
  <c r="AH38" i="39"/>
  <c r="U39" i="39"/>
  <c r="U42" i="39"/>
  <c r="AH26" i="39"/>
  <c r="AH32" i="39"/>
  <c r="AS34" i="39"/>
  <c r="AU35" i="39"/>
  <c r="AU45" i="39"/>
  <c r="AS45" i="39"/>
  <c r="U58" i="39"/>
  <c r="U40" i="39"/>
  <c r="V55" i="39"/>
  <c r="AS11" i="39" l="1"/>
  <c r="Y40" i="39"/>
  <c r="AO40" i="39" s="1"/>
  <c r="Y5" i="39"/>
  <c r="AO5" i="39" s="1"/>
  <c r="Y43" i="39"/>
  <c r="AO43" i="39" s="1"/>
  <c r="Y58" i="39"/>
  <c r="AO58" i="39" s="1"/>
  <c r="Y55" i="39"/>
  <c r="AO55" i="39" s="1"/>
  <c r="Y56" i="39"/>
  <c r="AO56" i="39" s="1"/>
  <c r="Y42" i="39"/>
  <c r="AO42" i="39" s="1"/>
  <c r="Y4" i="39"/>
  <c r="AO4" i="39" s="1"/>
  <c r="Y3" i="39"/>
  <c r="AO3" i="39" s="1"/>
  <c r="AS12" i="39"/>
  <c r="AV177" i="39"/>
  <c r="AS177" i="39"/>
  <c r="AU177" i="39"/>
  <c r="AO177" i="39" s="1"/>
  <c r="AS181" i="39"/>
  <c r="AU181" i="39"/>
  <c r="AO181" i="39" s="1"/>
  <c r="AV181" i="39"/>
  <c r="AV185" i="39"/>
  <c r="AU185" i="39"/>
  <c r="AO185" i="39" s="1"/>
  <c r="AS185" i="39"/>
  <c r="AS167" i="39"/>
  <c r="AU167" i="39"/>
  <c r="AO167" i="39" s="1"/>
  <c r="AV167" i="39"/>
  <c r="AS200" i="39"/>
  <c r="AU200" i="39"/>
  <c r="AO200" i="39" s="1"/>
  <c r="AV200" i="39"/>
  <c r="AS135" i="39"/>
  <c r="AU135" i="39"/>
  <c r="AV135" i="39"/>
  <c r="AU211" i="39"/>
  <c r="AO211" i="39" s="1"/>
  <c r="AV211" i="39"/>
  <c r="AS211" i="39"/>
  <c r="AU137" i="39"/>
  <c r="AV137" i="39"/>
  <c r="AS137" i="39"/>
  <c r="AS227" i="39"/>
  <c r="AV227" i="39"/>
  <c r="AU227" i="39"/>
  <c r="AO227" i="39" s="1"/>
  <c r="AV195" i="39"/>
  <c r="AU195" i="39"/>
  <c r="AS195" i="39"/>
  <c r="AU168" i="39"/>
  <c r="AO168" i="39" s="1"/>
  <c r="AV168" i="39"/>
  <c r="AS168" i="39"/>
  <c r="AS138" i="39"/>
  <c r="AU138" i="39"/>
  <c r="AV138" i="39"/>
  <c r="AU146" i="39"/>
  <c r="AV146" i="39"/>
  <c r="AS146" i="39"/>
  <c r="AS166" i="39"/>
  <c r="AU166" i="39"/>
  <c r="AO166" i="39" s="1"/>
  <c r="AV166" i="39"/>
  <c r="AU225" i="39"/>
  <c r="AO225" i="39" s="1"/>
  <c r="AV225" i="39"/>
  <c r="AS225" i="39"/>
  <c r="AS202" i="39"/>
  <c r="AU202" i="39"/>
  <c r="AO202" i="39" s="1"/>
  <c r="AV202" i="39"/>
  <c r="AV192" i="39"/>
  <c r="AU192" i="39"/>
  <c r="AO192" i="39" s="1"/>
  <c r="AS192" i="39"/>
  <c r="AV204" i="39"/>
  <c r="AU204" i="39"/>
  <c r="AO204" i="39" s="1"/>
  <c r="AS204" i="39"/>
  <c r="AU228" i="39"/>
  <c r="AO228" i="39" s="1"/>
  <c r="AV228" i="39"/>
  <c r="AS228" i="39"/>
  <c r="AS198" i="39"/>
  <c r="AU198" i="39"/>
  <c r="AO198" i="39" s="1"/>
  <c r="AV198" i="39"/>
  <c r="AS212" i="39"/>
  <c r="AV212" i="39"/>
  <c r="AU212" i="39"/>
  <c r="AO212" i="39" s="1"/>
  <c r="AS173" i="39"/>
  <c r="AV173" i="39"/>
  <c r="AU173" i="39"/>
  <c r="AO173" i="39" s="1"/>
  <c r="AS184" i="39"/>
  <c r="AU184" i="39"/>
  <c r="AO184" i="39" s="1"/>
  <c r="AV184" i="39"/>
  <c r="AS141" i="39"/>
  <c r="AV141" i="39"/>
  <c r="AU141" i="39"/>
  <c r="AS215" i="39"/>
  <c r="AU215" i="39"/>
  <c r="AO215" i="39" s="1"/>
  <c r="AV215" i="39"/>
  <c r="AV139" i="39"/>
  <c r="AS139" i="39"/>
  <c r="AU139" i="39"/>
  <c r="AU134" i="39"/>
  <c r="AV134" i="39"/>
  <c r="AS134" i="39"/>
  <c r="AS201" i="39"/>
  <c r="AU201" i="39"/>
  <c r="AO201" i="39" s="1"/>
  <c r="AV201" i="39"/>
  <c r="AS224" i="39"/>
  <c r="AU224" i="39"/>
  <c r="AO224" i="39" s="1"/>
  <c r="AV224" i="39"/>
  <c r="AS130" i="39"/>
  <c r="AU130" i="39"/>
  <c r="AV130" i="39"/>
  <c r="AU210" i="39"/>
  <c r="AS210" i="39"/>
  <c r="AV210" i="39"/>
  <c r="AS206" i="39"/>
  <c r="AU206" i="39"/>
  <c r="AO206" i="39" s="1"/>
  <c r="AV206" i="39"/>
  <c r="AS221" i="39"/>
  <c r="AU221" i="39"/>
  <c r="AO221" i="39" s="1"/>
  <c r="AV221" i="39"/>
  <c r="AS172" i="39"/>
  <c r="AU172" i="39"/>
  <c r="AO172" i="39" s="1"/>
  <c r="AV172" i="39"/>
  <c r="AS156" i="39"/>
  <c r="AU156" i="39"/>
  <c r="AO156" i="39" s="1"/>
  <c r="AV156" i="39"/>
  <c r="AS136" i="39"/>
  <c r="AU136" i="39"/>
  <c r="AV136" i="39"/>
  <c r="AU163" i="39"/>
  <c r="AO163" i="39" s="1"/>
  <c r="AV163" i="39"/>
  <c r="AS163" i="39"/>
  <c r="AU164" i="39"/>
  <c r="AO164" i="39" s="1"/>
  <c r="AS164" i="39"/>
  <c r="AV164" i="39"/>
  <c r="AS178" i="39"/>
  <c r="AU178" i="39"/>
  <c r="AO178" i="39" s="1"/>
  <c r="AV178" i="39"/>
  <c r="AS165" i="39"/>
  <c r="AU165" i="39"/>
  <c r="AO165" i="39" s="1"/>
  <c r="AV165" i="39"/>
  <c r="AS140" i="39"/>
  <c r="AU140" i="39"/>
  <c r="AV140" i="39"/>
  <c r="AS162" i="39"/>
  <c r="AU162" i="39"/>
  <c r="AO162" i="39" s="1"/>
  <c r="AV162" i="39"/>
  <c r="AU154" i="39"/>
  <c r="AO154" i="39" s="1"/>
  <c r="AS154" i="39"/>
  <c r="AV154" i="39"/>
  <c r="AS157" i="39"/>
  <c r="AU157" i="39"/>
  <c r="AO157" i="39" s="1"/>
  <c r="AV157" i="39"/>
  <c r="AS208" i="39"/>
  <c r="AU208" i="39"/>
  <c r="AO208" i="39" s="1"/>
  <c r="AV208" i="39"/>
  <c r="AV155" i="39"/>
  <c r="AS155" i="39"/>
  <c r="AU155" i="39"/>
  <c r="AO155" i="39" s="1"/>
  <c r="AU145" i="39"/>
  <c r="AS145" i="39"/>
  <c r="AV145" i="39"/>
  <c r="AV147" i="39"/>
  <c r="AS147" i="39"/>
  <c r="AU147" i="39"/>
  <c r="AS133" i="39"/>
  <c r="AU133" i="39"/>
  <c r="AV133" i="39"/>
  <c r="AU182" i="39"/>
  <c r="AO182" i="39" s="1"/>
  <c r="AS182" i="39"/>
  <c r="AV182" i="39"/>
  <c r="AU175" i="39"/>
  <c r="AO175" i="39" s="1"/>
  <c r="AV175" i="39"/>
  <c r="AS175" i="39"/>
  <c r="AU129" i="39"/>
  <c r="AV129" i="39"/>
  <c r="AS129" i="39"/>
  <c r="AS189" i="39"/>
  <c r="AU189" i="39"/>
  <c r="AO189" i="39" s="1"/>
  <c r="AV189" i="39"/>
  <c r="AS213" i="39"/>
  <c r="AU213" i="39"/>
  <c r="AO213" i="39" s="1"/>
  <c r="AV213" i="39"/>
  <c r="AV197" i="39"/>
  <c r="AS197" i="39"/>
  <c r="AU197" i="39"/>
  <c r="AO197" i="39" s="1"/>
  <c r="AV149" i="39"/>
  <c r="AS149" i="39"/>
  <c r="AU149" i="39"/>
  <c r="AO149" i="39" s="1"/>
  <c r="AS219" i="39"/>
  <c r="AU219" i="39"/>
  <c r="AO219" i="39" s="1"/>
  <c r="AV219" i="39"/>
  <c r="AV170" i="39"/>
  <c r="AS170" i="39"/>
  <c r="AU170" i="39"/>
  <c r="AO170" i="39" s="1"/>
  <c r="AS191" i="39"/>
  <c r="AU191" i="39"/>
  <c r="AO191" i="39" s="1"/>
  <c r="AV191" i="39"/>
  <c r="AU174" i="39"/>
  <c r="AO174" i="39" s="1"/>
  <c r="AS174" i="39"/>
  <c r="AV174" i="39"/>
  <c r="AU199" i="39"/>
  <c r="AO199" i="39" s="1"/>
  <c r="AS199" i="39"/>
  <c r="AV199" i="39"/>
  <c r="AS226" i="39"/>
  <c r="AU226" i="39"/>
  <c r="AO226" i="39" s="1"/>
  <c r="AV226" i="39"/>
  <c r="AV160" i="39"/>
  <c r="AS160" i="39"/>
  <c r="AU160" i="39"/>
  <c r="AO160" i="39" s="1"/>
  <c r="AV131" i="39"/>
  <c r="AS131" i="39"/>
  <c r="AU131" i="39"/>
  <c r="AS161" i="39"/>
  <c r="AU161" i="39"/>
  <c r="AO161" i="39" s="1"/>
  <c r="AV161" i="39"/>
  <c r="AV151" i="39"/>
  <c r="AS151" i="39"/>
  <c r="AU151" i="39"/>
  <c r="AO151" i="39" s="1"/>
  <c r="AS148" i="39"/>
  <c r="AU148" i="39"/>
  <c r="AS223" i="39"/>
  <c r="AU223" i="39"/>
  <c r="AV223" i="39"/>
  <c r="AS180" i="39"/>
  <c r="AU180" i="39"/>
  <c r="AO180" i="39" s="1"/>
  <c r="AV180" i="39"/>
  <c r="AU214" i="39"/>
  <c r="AO214" i="39" s="1"/>
  <c r="AV214" i="39"/>
  <c r="AS214" i="39"/>
  <c r="AU220" i="39"/>
  <c r="AO220" i="39" s="1"/>
  <c r="AV220" i="39"/>
  <c r="AS220" i="39"/>
  <c r="AS159" i="39"/>
  <c r="AU159" i="39"/>
  <c r="AO159" i="39" s="1"/>
  <c r="AV159" i="39"/>
  <c r="AS187" i="39"/>
  <c r="AU187" i="39"/>
  <c r="AO187" i="39" s="1"/>
  <c r="AV187" i="39"/>
  <c r="AS218" i="39"/>
  <c r="AU218" i="39"/>
  <c r="AO218" i="39" s="1"/>
  <c r="AV218" i="39"/>
  <c r="AS169" i="39"/>
  <c r="AU169" i="39"/>
  <c r="AO169" i="39" s="1"/>
  <c r="AV169" i="39"/>
  <c r="AS176" i="39"/>
  <c r="AU176" i="39"/>
  <c r="AO176" i="39" s="1"/>
  <c r="AV176" i="39"/>
  <c r="AS229" i="39"/>
  <c r="AU229" i="39"/>
  <c r="AO229" i="39" s="1"/>
  <c r="AV229" i="39"/>
  <c r="AU183" i="39"/>
  <c r="AO183" i="39" s="1"/>
  <c r="AS183" i="39"/>
  <c r="AV183" i="39"/>
  <c r="AS194" i="39"/>
  <c r="AV194" i="39"/>
  <c r="AU194" i="39"/>
  <c r="AO194" i="39" s="1"/>
  <c r="AS203" i="39"/>
  <c r="AU203" i="39"/>
  <c r="AO203" i="39" s="1"/>
  <c r="AV203" i="39"/>
  <c r="AV158" i="39"/>
  <c r="AS158" i="39"/>
  <c r="AU158" i="39"/>
  <c r="AO158" i="39" s="1"/>
  <c r="AU193" i="39"/>
  <c r="AO193" i="39" s="1"/>
  <c r="AV193" i="39"/>
  <c r="AS193" i="39"/>
  <c r="AS152" i="39"/>
  <c r="AU152" i="39"/>
  <c r="AO152" i="39" s="1"/>
  <c r="AV152" i="39"/>
  <c r="AV179" i="39"/>
  <c r="AU179" i="39"/>
  <c r="AO179" i="39" s="1"/>
  <c r="AS179" i="39"/>
  <c r="AS186" i="39"/>
  <c r="AV186" i="39"/>
  <c r="AU186" i="39"/>
  <c r="AO186" i="39" s="1"/>
  <c r="AS190" i="39"/>
  <c r="AU190" i="39"/>
  <c r="AO190" i="39" s="1"/>
  <c r="AV190" i="39"/>
  <c r="AV171" i="39"/>
  <c r="AS171" i="39"/>
  <c r="AU171" i="39"/>
  <c r="AO171" i="39" s="1"/>
  <c r="AS143" i="39"/>
  <c r="AU143" i="39"/>
  <c r="AV143" i="39"/>
  <c r="AU153" i="39"/>
  <c r="AS153" i="39"/>
  <c r="AV153" i="39"/>
  <c r="AS144" i="39"/>
  <c r="AU144" i="39"/>
  <c r="AV144" i="39"/>
  <c r="AV216" i="39"/>
  <c r="AS216" i="39"/>
  <c r="AU216" i="39"/>
  <c r="AO216" i="39" s="1"/>
  <c r="AS217" i="39"/>
  <c r="AV217" i="39"/>
  <c r="AU217" i="39"/>
  <c r="AO217" i="39" s="1"/>
  <c r="AS196" i="39"/>
  <c r="AU196" i="39"/>
  <c r="AO196" i="39" s="1"/>
  <c r="AV196" i="39"/>
  <c r="AS209" i="39"/>
  <c r="AU209" i="39"/>
  <c r="AO209" i="39" s="1"/>
  <c r="AV209" i="39"/>
  <c r="AS132" i="39"/>
  <c r="AU132" i="39"/>
  <c r="AV132" i="39"/>
  <c r="AU142" i="39"/>
  <c r="AV142" i="39"/>
  <c r="AS142" i="39"/>
  <c r="AU207" i="39"/>
  <c r="AO207" i="39" s="1"/>
  <c r="AV207" i="39"/>
  <c r="AS207" i="39"/>
  <c r="AU188" i="39"/>
  <c r="AO188" i="39" s="1"/>
  <c r="AV188" i="39"/>
  <c r="AS188" i="39"/>
  <c r="AS205" i="39"/>
  <c r="AU205" i="39"/>
  <c r="AO205" i="39" s="1"/>
  <c r="AV205" i="39"/>
  <c r="AV222" i="39"/>
  <c r="AS222" i="39"/>
  <c r="AU222" i="39"/>
  <c r="AO222" i="39" s="1"/>
  <c r="AS150" i="39"/>
  <c r="AU150" i="39"/>
  <c r="AV150" i="39"/>
  <c r="AU11" i="39"/>
  <c r="AS70" i="39"/>
  <c r="AU70" i="39"/>
  <c r="AV70" i="39"/>
  <c r="AS107" i="39"/>
  <c r="AU107" i="39"/>
  <c r="AV107" i="39"/>
  <c r="AS78" i="39"/>
  <c r="AV78" i="39"/>
  <c r="AU78" i="39"/>
  <c r="AS63" i="39"/>
  <c r="AU63" i="39"/>
  <c r="AV63" i="39"/>
  <c r="AS113" i="39"/>
  <c r="AU113" i="39"/>
  <c r="AV113" i="39"/>
  <c r="AU92" i="39"/>
  <c r="AS92" i="39"/>
  <c r="AV92" i="39"/>
  <c r="AV62" i="39"/>
  <c r="AS62" i="39"/>
  <c r="AU62" i="39"/>
  <c r="AS74" i="39"/>
  <c r="AU74" i="39"/>
  <c r="AV74" i="39"/>
  <c r="AU90" i="39"/>
  <c r="AV90" i="39"/>
  <c r="AS90" i="39"/>
  <c r="AS79" i="39"/>
  <c r="AU79" i="39"/>
  <c r="AV79" i="39"/>
  <c r="AU75" i="39"/>
  <c r="AS75" i="39"/>
  <c r="AV75" i="39"/>
  <c r="AU80" i="39"/>
  <c r="AV80" i="39"/>
  <c r="AS80" i="39"/>
  <c r="AV105" i="39"/>
  <c r="AS105" i="39"/>
  <c r="AU105" i="39"/>
  <c r="AS104" i="39"/>
  <c r="AU104" i="39"/>
  <c r="AV104" i="39"/>
  <c r="AS96" i="39"/>
  <c r="AV96" i="39"/>
  <c r="AU96" i="39"/>
  <c r="AU124" i="39"/>
  <c r="AV124" i="39"/>
  <c r="AS124" i="39"/>
  <c r="AS125" i="39"/>
  <c r="AU125" i="39"/>
  <c r="AV125" i="39"/>
  <c r="AS81" i="39"/>
  <c r="AV81" i="39"/>
  <c r="AU81" i="39"/>
  <c r="AU106" i="39"/>
  <c r="AV106" i="39"/>
  <c r="AS106" i="39"/>
  <c r="AV71" i="39"/>
  <c r="AU71" i="39"/>
  <c r="AS71" i="39"/>
  <c r="AS93" i="39"/>
  <c r="AU93" i="39"/>
  <c r="AV93" i="39"/>
  <c r="AU127" i="39"/>
  <c r="AV127" i="39"/>
  <c r="AS127" i="39"/>
  <c r="AS128" i="39"/>
  <c r="AU128" i="39"/>
  <c r="AV128" i="39"/>
  <c r="AV84" i="39"/>
  <c r="AS84" i="39"/>
  <c r="AU84" i="39"/>
  <c r="AS67" i="39"/>
  <c r="AU67" i="39"/>
  <c r="AV67" i="39"/>
  <c r="AU100" i="39"/>
  <c r="AS100" i="39"/>
  <c r="AV100" i="39"/>
  <c r="AS61" i="39"/>
  <c r="AU61" i="39"/>
  <c r="AV61" i="39"/>
  <c r="AS117" i="39"/>
  <c r="AV117" i="39"/>
  <c r="AU117" i="39"/>
  <c r="AU68" i="39"/>
  <c r="AS68" i="39"/>
  <c r="AV68" i="39"/>
  <c r="AV118" i="39"/>
  <c r="AU118" i="39"/>
  <c r="AS118" i="39"/>
  <c r="AU103" i="39"/>
  <c r="AV103" i="39"/>
  <c r="AS103" i="39"/>
  <c r="AS121" i="39"/>
  <c r="AU121" i="39"/>
  <c r="AV121" i="39"/>
  <c r="AS114" i="39"/>
  <c r="AU114" i="39"/>
  <c r="AV114" i="39"/>
  <c r="AS119" i="39"/>
  <c r="AU119" i="39"/>
  <c r="AV119" i="39"/>
  <c r="AV29" i="39"/>
  <c r="AS66" i="39"/>
  <c r="AU66" i="39"/>
  <c r="AV66" i="39"/>
  <c r="AS99" i="39"/>
  <c r="AU99" i="39"/>
  <c r="AV99" i="39"/>
  <c r="AS72" i="39"/>
  <c r="AU72" i="39"/>
  <c r="AV72" i="39"/>
  <c r="AV120" i="39"/>
  <c r="AS120" i="39"/>
  <c r="AU120" i="39"/>
  <c r="AV95" i="39"/>
  <c r="AS95" i="39"/>
  <c r="AU95" i="39"/>
  <c r="AS101" i="39"/>
  <c r="AU101" i="39"/>
  <c r="AV101" i="39"/>
  <c r="AU83" i="39"/>
  <c r="AS83" i="39"/>
  <c r="AV83" i="39"/>
  <c r="AS91" i="39"/>
  <c r="AU91" i="39"/>
  <c r="AV91" i="39"/>
  <c r="AU69" i="39"/>
  <c r="AV69" i="39"/>
  <c r="AS69" i="39"/>
  <c r="AS85" i="39"/>
  <c r="AU85" i="39"/>
  <c r="AV85" i="39"/>
  <c r="AV77" i="39"/>
  <c r="AS77" i="39"/>
  <c r="AU77" i="39"/>
  <c r="AS126" i="39"/>
  <c r="AV126" i="39"/>
  <c r="AU126" i="39"/>
  <c r="AS123" i="39"/>
  <c r="AV123" i="39"/>
  <c r="AU123" i="39"/>
  <c r="AU76" i="39"/>
  <c r="AV76" i="39"/>
  <c r="AS76" i="39"/>
  <c r="AS82" i="39"/>
  <c r="AU82" i="39"/>
  <c r="AV82" i="39"/>
  <c r="AS88" i="39"/>
  <c r="AU88" i="39"/>
  <c r="AV88" i="39"/>
  <c r="AV110" i="39"/>
  <c r="AS110" i="39"/>
  <c r="AU110" i="39"/>
  <c r="AS87" i="39"/>
  <c r="AU87" i="39"/>
  <c r="AV87" i="39"/>
  <c r="AV112" i="39"/>
  <c r="AS112" i="39"/>
  <c r="AU112" i="39"/>
  <c r="AV65" i="39"/>
  <c r="AS65" i="39"/>
  <c r="AU65" i="39"/>
  <c r="AV86" i="39"/>
  <c r="AS86" i="39"/>
  <c r="AU86" i="39"/>
  <c r="AS98" i="39"/>
  <c r="AU98" i="39"/>
  <c r="AV98" i="39"/>
  <c r="AU115" i="39"/>
  <c r="AV115" i="39"/>
  <c r="AS115" i="39"/>
  <c r="AU89" i="39"/>
  <c r="AV89" i="39"/>
  <c r="AS89" i="39"/>
  <c r="AU60" i="39"/>
  <c r="AV60" i="39"/>
  <c r="AS60" i="39"/>
  <c r="AV97" i="39"/>
  <c r="AS97" i="39"/>
  <c r="AU97" i="39"/>
  <c r="AS111" i="39"/>
  <c r="AU111" i="39"/>
  <c r="AV111" i="39"/>
  <c r="AS102" i="39"/>
  <c r="AU102" i="39"/>
  <c r="AV102" i="39"/>
  <c r="AU122" i="39"/>
  <c r="AS122" i="39"/>
  <c r="AV122" i="39"/>
  <c r="AS94" i="39"/>
  <c r="AU94" i="39"/>
  <c r="AV94" i="39"/>
  <c r="AU116" i="39"/>
  <c r="AV116" i="39"/>
  <c r="AS116" i="39"/>
  <c r="AS109" i="39"/>
  <c r="AU109" i="39"/>
  <c r="AV109" i="39"/>
  <c r="AS64" i="39"/>
  <c r="AU64" i="39"/>
  <c r="AV64" i="39"/>
  <c r="AV73" i="39"/>
  <c r="AS73" i="39"/>
  <c r="AU73" i="39"/>
  <c r="AU108" i="39"/>
  <c r="AV108" i="39"/>
  <c r="AS108" i="39"/>
  <c r="AV21" i="39"/>
  <c r="AV50" i="39"/>
  <c r="AU21" i="39"/>
  <c r="AS20" i="39"/>
  <c r="AU20" i="39"/>
  <c r="AS52" i="39"/>
  <c r="AV52" i="39"/>
  <c r="AS19" i="39"/>
  <c r="AS50" i="39"/>
  <c r="AU29" i="39"/>
  <c r="AU38" i="39"/>
  <c r="AS38" i="39"/>
  <c r="AU19" i="39"/>
  <c r="AU40" i="39"/>
  <c r="AS5" i="39"/>
  <c r="AV59" i="39"/>
  <c r="AU36" i="39"/>
  <c r="AU5" i="39"/>
  <c r="AS43" i="39"/>
  <c r="AU59" i="39"/>
  <c r="AS27" i="39"/>
  <c r="AV36" i="39"/>
  <c r="AU27" i="39"/>
  <c r="AV54" i="39"/>
  <c r="AS54" i="39"/>
  <c r="AV5" i="39"/>
  <c r="AV43" i="39"/>
  <c r="AU57" i="39"/>
  <c r="AV6" i="39"/>
  <c r="AV48" i="39"/>
  <c r="AS48" i="39"/>
  <c r="AV18" i="39"/>
  <c r="AU18" i="39"/>
  <c r="AV58" i="39"/>
  <c r="AS5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V53" i="39"/>
  <c r="AU53" i="39"/>
  <c r="AS53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V55" i="39"/>
  <c r="AU55" i="39"/>
  <c r="AS55" i="39"/>
  <c r="AS56" i="39"/>
  <c r="AT57" i="39"/>
  <c r="AS57" i="39"/>
  <c r="AS3" i="39"/>
  <c r="AV3" i="39"/>
  <c r="AU3" i="39"/>
  <c r="Y57" i="39" l="1"/>
  <c r="AO57" i="39" s="1"/>
  <c r="AO148" i="39"/>
  <c r="AT6" i="39"/>
  <c r="AS6" i="39"/>
  <c r="AB2" i="32"/>
  <c r="Y6" i="39" l="1"/>
  <c r="AO6" i="39" s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<sst xmlns="http://schemas.openxmlformats.org/spreadsheetml/2006/main" count="103739" uniqueCount="38460">
  <si>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</si>
  <si>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</si>
  <si>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</si>
  <si>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</si>
  <si>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</si>
  <si>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</si>
  <si>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</si>
  <si>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</si>
  <si>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</si>
  <si>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</si>
  <si>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</si>
  <si>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</si>
  <si>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</si>
  <si>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</si>
  <si>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</si>
  <si>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</si>
  <si>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</si>
  <si>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</si>
  <si>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</si>
  <si>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</si>
  <si>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</si>
  <si>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</si>
  <si>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</si>
  <si>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</si>
  <si>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</si>
  <si>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</si>
  <si>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</si>
  <si>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</si>
  <si>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</si>
  <si>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</si>
  <si>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</si>
  <si>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</si>
  <si>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</si>
  <si>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</si>
  <si>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</si>
  <si>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</si>
  <si>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</si>
  <si>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</si>
  <si>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</si>
  <si>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</si>
  <si>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</si>
  <si>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</si>
  <si>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</si>
  <si>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</si>
  <si>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</si>
  <si>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</si>
  <si>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</si>
  <si>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</si>
  <si>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</si>
  <si>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</si>
  <si>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</si>
  <si>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</si>
  <si>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</si>
  <si>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</si>
  <si>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</si>
  <si>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</si>
  <si>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</si>
  <si>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</si>
  <si>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</si>
  <si>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</si>
  <si>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</si>
  <si>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</si>
  <si>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</si>
  <si>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</si>
  <si>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</si>
  <si>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</si>
  <si>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</si>
  <si>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</si>
  <si>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</si>
  <si>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</si>
  <si>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</si>
  <si>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</si>
  <si>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</si>
  <si>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</si>
  <si>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</si>
  <si>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</si>
  <si>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</si>
  <si>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</si>
  <si>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</si>
  <si>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</si>
  <si>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</si>
  <si>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</si>
  <si>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</si>
  <si>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</si>
  <si>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</si>
  <si>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</si>
  <si>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</si>
  <si>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</si>
  <si>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</si>
  <si>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</si>
  <si>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</si>
  <si>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</si>
  <si>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</si>
  <si>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</si>
  <si>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</si>
  <si>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</si>
  <si>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</si>
  <si>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</si>
  <si>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</si>
  <si>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</si>
  <si>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</si>
  <si>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</si>
  <si>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</si>
  <si>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</si>
  <si>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</si>
  <si>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</si>
  <si>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</si>
  <si>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</si>
  <si>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</si>
  <si>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</si>
  <si>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</si>
  <si>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</si>
  <si>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</si>
  <si>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</si>
  <si>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</si>
  <si>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</si>
  <si>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</si>
  <si>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</si>
  <si>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</si>
  <si>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</si>
  <si>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</si>
  <si>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</si>
  <si>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</si>
  <si>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</si>
  <si>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</si>
  <si>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</si>
  <si>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</si>
  <si>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</si>
  <si>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</si>
  <si>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</si>
  <si>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</si>
  <si>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</si>
  <si>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</si>
  <si>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</si>
  <si>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</si>
  <si>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</si>
  <si>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</si>
  <si>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</si>
  <si>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</si>
  <si>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</si>
  <si>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</si>
  <si>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</si>
  <si>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</si>
  <si>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</si>
  <si>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</si>
  <si>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</si>
  <si>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</si>
  <si>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</si>
  <si>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</si>
  <si>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</si>
  <si>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</si>
  <si>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</si>
  <si>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</si>
  <si>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</si>
  <si>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</si>
  <si>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</si>
  <si>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</si>
  <si>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</si>
  <si>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</si>
  <si>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</si>
  <si>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</si>
  <si>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</si>
  <si>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</si>
  <si>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</si>
  <si>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</si>
  <si>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</si>
  <si>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</si>
  <si>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</si>
  <si>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</si>
  <si>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</si>
  <si>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</si>
  <si>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</si>
  <si>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</si>
  <si>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</si>
  <si>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</si>
  <si>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</si>
  <si>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</si>
  <si>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</si>
  <si>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</si>
  <si>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</si>
  <si>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</si>
  <si>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</si>
  <si>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</si>
  <si>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</si>
  <si>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</si>
  <si>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</si>
  <si>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</si>
  <si>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</si>
  <si>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</si>
  <si>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</si>
  <si>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</si>
  <si>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</si>
  <si>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</si>
  <si>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</si>
  <si>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</si>
  <si>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</si>
  <si>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</si>
  <si>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</si>
  <si>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</si>
  <si>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</si>
  <si>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</si>
  <si>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</si>
  <si>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</si>
  <si>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</si>
  <si>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</si>
  <si>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</si>
  <si>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</si>
  <si>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</si>
  <si>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</si>
  <si>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</si>
  <si>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</si>
  <si>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</si>
  <si>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</si>
  <si>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</si>
  <si>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</si>
  <si>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</si>
  <si>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</si>
  <si>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</si>
  <si>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</si>
  <si>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</si>
  <si>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</si>
  <si>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</si>
  <si>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</si>
  <si>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</si>
  <si>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</si>
  <si>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</si>
  <si>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</si>
  <si>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</si>
  <si>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</si>
  <si>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</si>
  <si>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</si>
  <si>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</si>
  <si>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</si>
  <si>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</si>
  <si>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</si>
  <si>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</si>
  <si>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</si>
  <si>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</si>
  <si>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</si>
  <si>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</si>
  <si>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</si>
  <si>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</si>
  <si>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</si>
  <si>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</si>
  <si>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</si>
  <si>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</si>
  <si>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</si>
  <si>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</si>
  <si>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</si>
  <si>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</si>
  <si>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</si>
  <si>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</si>
  <si>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</si>
  <si>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</si>
  <si>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</si>
  <si>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</si>
  <si>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</si>
  <si>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</si>
  <si>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</si>
  <si>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</si>
  <si>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</si>
  <si>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</si>
  <si>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</si>
  <si>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</si>
  <si>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</si>
  <si>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</si>
  <si>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</si>
  <si>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</si>
  <si>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</si>
  <si>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</si>
  <si>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</si>
  <si>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</si>
  <si>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</si>
  <si>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</si>
  <si>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</si>
  <si>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</si>
  <si>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</si>
  <si>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</si>
  <si>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</si>
  <si>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</si>
  <si>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</si>
  <si>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</si>
  <si>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</si>
  <si>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</si>
  <si>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</si>
  <si>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</si>
  <si>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</si>
  <si>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</si>
  <si>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</si>
  <si>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</si>
  <si>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</si>
  <si>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</si>
  <si>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</si>
  <si>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</si>
  <si>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</si>
  <si>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</si>
  <si>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</si>
  <si>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</si>
  <si>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</si>
  <si>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</si>
  <si>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</si>
  <si>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</si>
  <si>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</si>
  <si>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</si>
  <si>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</si>
  <si>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</si>
  <si>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</si>
  <si>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</si>
  <si>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</si>
  <si>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</si>
  <si>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</si>
  <si>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</si>
  <si>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</si>
  <si>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</si>
  <si>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</si>
  <si>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</si>
  <si>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</si>
  <si>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</si>
  <si>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</si>
  <si>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</si>
  <si>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</si>
  <si>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</si>
  <si>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</si>
  <si>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</si>
  <si>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</si>
  <si>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</si>
  <si>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</si>
  <si>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</si>
  <si>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</si>
  <si>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</si>
  <si>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</si>
  <si>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</si>
  <si>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</si>
  <si>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</si>
  <si>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</si>
  <si>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</si>
  <si>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</si>
  <si>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</si>
  <si>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</si>
  <si>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</si>
  <si>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</si>
  <si>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</si>
  <si>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</si>
  <si>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</si>
  <si>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</si>
  <si>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</si>
  <si>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</si>
  <si>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</si>
  <si>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</si>
  <si>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</si>
  <si>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</si>
  <si>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</si>
  <si>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</si>
  <si>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</si>
  <si>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</si>
  <si>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</si>
  <si>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</si>
  <si>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</si>
  <si>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</si>
  <si>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</si>
  <si>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</si>
  <si>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</si>
  <si>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</si>
  <si>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</si>
  <si>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</si>
  <si>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</si>
  <si>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</si>
  <si>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</si>
  <si>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</si>
  <si>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</si>
  <si>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</si>
  <si>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</si>
  <si>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</si>
  <si>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</si>
  <si>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</si>
  <si>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</si>
  <si>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</si>
  <si>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</si>
  <si>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</si>
  <si>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</si>
  <si>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</si>
  <si>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</si>
  <si>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</si>
  <si>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</si>
  <si>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</si>
  <si>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</si>
  <si>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</si>
  <si>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</si>
  <si>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</si>
  <si>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</si>
  <si>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</si>
  <si>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</si>
  <si>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</si>
  <si>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</si>
  <si>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</si>
  <si>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</si>
  <si>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</si>
  <si>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</si>
  <si>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</si>
  <si>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</si>
  <si>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</si>
  <si>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</si>
  <si>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</si>
  <si>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</si>
  <si>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</si>
  <si>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</si>
  <si>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</si>
  <si>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</si>
  <si>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</si>
  <si>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</si>
  <si>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</si>
  <si>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</si>
  <si>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</si>
  <si>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</si>
  <si>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</si>
  <si>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</si>
  <si>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</si>
  <si>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</si>
  <si>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</si>
  <si>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</si>
  <si>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</si>
  <si>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</si>
  <si>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</si>
  <si>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</si>
  <si>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</si>
  <si>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</si>
  <si>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</si>
  <si>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</si>
  <si>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</si>
  <si>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</si>
  <si>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</si>
  <si>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</si>
  <si>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</si>
  <si>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</si>
  <si>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</si>
  <si>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</si>
  <si>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</si>
  <si>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</si>
  <si>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</si>
  <si>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</si>
  <si>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</si>
  <si>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</si>
  <si>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</si>
  <si>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</si>
  <si>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</si>
  <si>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</si>
  <si>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</si>
  <si>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</si>
  <si>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</si>
  <si>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</si>
  <si>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</si>
  <si>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</si>
  <si>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</si>
  <si>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</si>
  <si>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</si>
  <si>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</si>
  <si>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</si>
  <si>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</si>
  <si>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</si>
  <si>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</si>
  <si>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</si>
  <si>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</si>
  <si>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</si>
  <si>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</si>
  <si>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</si>
  <si>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</si>
  <si>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</si>
  <si>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</si>
  <si>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</si>
  <si>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</si>
  <si>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</si>
  <si>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</si>
  <si>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</si>
  <si>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</si>
  <si>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</si>
  <si>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</si>
  <si>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</si>
  <si>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</si>
  <si>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</si>
  <si>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</si>
  <si>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</si>
  <si>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</si>
  <si>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</si>
  <si>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</si>
  <si>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</si>
  <si>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</si>
  <si>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</si>
  <si>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</si>
  <si>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</si>
  <si>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</si>
  <si>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</si>
  <si>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</si>
  <si>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</si>
  <si>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</si>
  <si>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</si>
  <si>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</si>
  <si>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</si>
  <si>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</si>
  <si>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</si>
  <si>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</si>
  <si>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</si>
  <si>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</si>
  <si>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</si>
  <si>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</si>
  <si>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</si>
  <si>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</si>
  <si>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</si>
  <si>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</si>
  <si>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</si>
  <si>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</si>
  <si>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</si>
  <si>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</si>
  <si>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</si>
  <si>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</si>
  <si>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</si>
  <si>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</si>
  <si>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</si>
  <si>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</si>
  <si>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</si>
  <si>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</si>
  <si>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</si>
  <si>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</si>
  <si>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</si>
  <si>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</si>
  <si>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</si>
  <si>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</si>
  <si>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</si>
  <si>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</si>
  <si>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</si>
  <si>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</si>
  <si>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</si>
  <si>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</si>
  <si>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</si>
  <si>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</si>
  <si>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</si>
  <si>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</si>
  <si>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</si>
  <si>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</si>
  <si>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</si>
  <si>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</si>
  <si>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</si>
  <si>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</si>
  <si>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</si>
  <si>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</si>
  <si>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</si>
  <si>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</si>
  <si>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</si>
  <si>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</si>
  <si>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</si>
  <si>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</si>
  <si>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</si>
  <si>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</si>
  <si>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</si>
  <si>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</si>
  <si>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</si>
  <si>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</si>
  <si>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</si>
  <si>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</si>
  <si>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</si>
  <si>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</si>
  <si>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</si>
  <si>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</si>
  <si>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</si>
  <si>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</si>
  <si>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</si>
  <si>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</si>
  <si>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</si>
  <si>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</si>
  <si>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</si>
  <si>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</si>
  <si>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</si>
  <si>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</si>
  <si>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</si>
  <si>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</si>
  <si>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</si>
  <si>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</si>
  <si>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</si>
  <si>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</si>
  <si>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</si>
  <si>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</si>
  <si>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</si>
  <si>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</si>
  <si>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</si>
  <si>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</si>
  <si>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</si>
  <si>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</si>
  <si>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</si>
  <si>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</si>
  <si>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</si>
  <si>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</si>
  <si>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</si>
  <si>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</si>
  <si>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</si>
  <si>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</si>
  <si>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</si>
  <si>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</si>
  <si>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</si>
  <si>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</si>
  <si>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</si>
  <si>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</si>
  <si>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</si>
  <si>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</si>
  <si>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</si>
  <si>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</si>
  <si>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</si>
  <si>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</si>
  <si>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</si>
  <si>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</si>
  <si>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</si>
  <si>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</si>
  <si>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</si>
  <si>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</si>
  <si>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</si>
  <si>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</si>
  <si>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</si>
  <si>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</si>
  <si>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</si>
  <si>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</si>
  <si>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</si>
  <si>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</si>
  <si>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</si>
  <si>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</si>
  <si>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</si>
  <si>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</si>
  <si>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</si>
  <si>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</si>
  <si>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</si>
  <si>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</si>
  <si>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</si>
  <si>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</si>
  <si>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</si>
  <si>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</si>
  <si>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</si>
  <si>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</si>
  <si>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</si>
  <si>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</si>
  <si>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</si>
  <si>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</si>
  <si>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</si>
  <si>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</si>
  <si>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</si>
  <si>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</si>
  <si>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</si>
  <si>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</si>
  <si>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</si>
  <si>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</si>
  <si>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</si>
  <si>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</si>
  <si>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</si>
  <si>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</si>
  <si>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</si>
  <si>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</si>
  <si>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</si>
  <si>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</si>
  <si>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</si>
  <si>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</si>
  <si>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</si>
  <si>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</si>
  <si>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</si>
  <si>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</si>
  <si>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</si>
  <si>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</si>
  <si>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</si>
  <si>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</si>
  <si>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</si>
  <si>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</si>
  <si>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</si>
  <si>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</si>
  <si>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</si>
  <si>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</si>
  <si>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</si>
  <si>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</si>
  <si>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</si>
  <si>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</si>
  <si>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</si>
  <si>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</si>
  <si>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</si>
  <si>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</si>
  <si>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</si>
  <si>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</si>
  <si>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</si>
  <si>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</si>
  <si>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</si>
  <si>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</si>
  <si>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</si>
  <si>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</si>
  <si>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</si>
  <si>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</si>
  <si>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</si>
  <si>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</si>
  <si>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</si>
  <si>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</si>
  <si>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</si>
  <si>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</si>
  <si>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</si>
  <si>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</si>
  <si>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</si>
  <si>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</si>
  <si>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</si>
  <si>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</si>
  <si>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</si>
  <si>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</si>
  <si>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</si>
  <si>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</si>
  <si>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</si>
  <si>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</si>
  <si>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</si>
  <si>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</si>
  <si>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</si>
  <si>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</si>
  <si>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</si>
  <si>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</si>
  <si>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</si>
  <si>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</si>
  <si>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</si>
  <si>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</si>
  <si>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</si>
  <si>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</si>
  <si>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</si>
  <si>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</si>
  <si>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</si>
  <si>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</si>
  <si>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</si>
  <si>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</si>
  <si>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</si>
  <si>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</si>
  <si>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</si>
  <si>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</si>
  <si>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</si>
  <si>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</si>
  <si>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</si>
  <si>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</si>
  <si>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</si>
  <si>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</si>
  <si>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</si>
  <si>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</si>
  <si>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</si>
  <si>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</si>
  <si>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</si>
  <si>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</si>
  <si>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</si>
  <si>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</si>
  <si>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</si>
  <si>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</si>
  <si>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</si>
  <si>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</si>
  <si>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</si>
  <si>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</si>
  <si>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</si>
  <si>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</si>
  <si>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</si>
  <si>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</si>
  <si>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</si>
  <si>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</si>
  <si>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</si>
  <si>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</si>
  <si>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</si>
  <si>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</si>
  <si>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</si>
  <si>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</si>
  <si>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</si>
  <si>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</si>
  <si>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</si>
  <si>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</si>
  <si>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</si>
  <si>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</si>
  <si>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</si>
  <si>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</si>
  <si>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</si>
  <si>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</si>
  <si>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</si>
  <si>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</si>
  <si>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</si>
  <si>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</si>
  <si>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</si>
  <si>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</si>
  <si>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</si>
  <si>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</si>
  <si>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</si>
  <si>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</si>
  <si>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</si>
  <si>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</si>
  <si>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</si>
  <si>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</si>
  <si>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</si>
  <si>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</si>
  <si>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</si>
  <si>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</si>
  <si>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</si>
  <si>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</si>
  <si>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</si>
  <si>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</si>
  <si>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</si>
  <si>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</si>
  <si>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</si>
  <si>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</si>
  <si>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</si>
  <si>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</si>
  <si>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</si>
  <si>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</si>
  <si>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</si>
  <si>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</si>
  <si>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</si>
  <si>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</si>
  <si>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</si>
  <si>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</si>
  <si>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</si>
  <si>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</si>
  <si>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</si>
  <si>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</si>
  <si>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</si>
  <si>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</si>
  <si>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</si>
  <si>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</si>
  <si>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</si>
  <si>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</si>
  <si>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</si>
  <si>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</si>
  <si>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</si>
  <si>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</si>
  <si>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</si>
  <si>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</si>
  <si>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</si>
  <si>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</si>
  <si>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</si>
  <si>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</si>
  <si>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</si>
  <si>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</si>
  <si>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</si>
  <si>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</si>
  <si>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</si>
  <si>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</si>
  <si>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</si>
  <si>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</si>
  <si>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</si>
  <si>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</si>
  <si>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</si>
  <si>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</si>
  <si>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</si>
  <si>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</si>
  <si>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</si>
  <si>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</si>
  <si>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</si>
  <si>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</si>
  <si>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</si>
  <si>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</si>
  <si>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</si>
  <si>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</si>
  <si>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</si>
  <si>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</si>
  <si>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</si>
  <si>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</si>
  <si>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</si>
  <si>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</si>
  <si>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</si>
  <si>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</si>
  <si>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</si>
  <si>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</si>
  <si>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</si>
  <si>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</si>
  <si>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</si>
  <si>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</si>
  <si>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</si>
  <si>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</si>
  <si>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</si>
  <si>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</si>
  <si>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</si>
  <si>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</si>
  <si>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</si>
  <si>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</si>
  <si>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</si>
  <si>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</si>
  <si>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</si>
  <si>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</si>
  <si>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</si>
  <si>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</si>
  <si>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</si>
  <si>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</si>
  <si>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</si>
  <si>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</si>
  <si>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</si>
  <si>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</si>
  <si>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</si>
  <si>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</si>
  <si>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</si>
  <si>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</si>
  <si>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</si>
  <si>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</si>
  <si>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</si>
  <si>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</si>
  <si>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</si>
  <si>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</si>
  <si>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</si>
  <si>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</si>
  <si>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</si>
  <si>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</si>
  <si>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</si>
  <si>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</si>
  <si>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</si>
  <si>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</si>
  <si>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</si>
  <si>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</si>
  <si>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</si>
  <si>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</si>
  <si>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</si>
  <si>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</si>
  <si>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</si>
  <si>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</si>
  <si>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</si>
  <si>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</si>
  <si>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</si>
  <si>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</si>
  <si>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</si>
  <si>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</si>
  <si>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</si>
  <si>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</si>
  <si>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</si>
  <si>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</si>
  <si>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</si>
  <si>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</si>
  <si>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</si>
  <si>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</si>
  <si>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</si>
  <si>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</si>
  <si>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</si>
  <si>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</si>
  <si>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</si>
  <si>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</si>
  <si>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</si>
  <si>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</si>
  <si>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</si>
  <si>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</si>
  <si>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</si>
  <si>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</si>
  <si>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</si>
  <si>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</si>
  <si>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</si>
  <si>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</si>
  <si>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</si>
  <si>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</si>
  <si>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</si>
  <si>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</si>
  <si>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</si>
  <si>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</si>
  <si>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</si>
  <si>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</si>
  <si>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</si>
  <si>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</si>
  <si>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</si>
  <si>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</si>
  <si>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</si>
  <si>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</si>
  <si>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</si>
  <si>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</si>
  <si>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</si>
  <si>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</si>
  <si>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</si>
  <si>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</si>
  <si>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</si>
  <si>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</si>
  <si>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</si>
  <si>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</si>
  <si>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</si>
  <si>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</si>
  <si>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</si>
  <si>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</si>
  <si>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</si>
  <si>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</si>
  <si>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</si>
  <si>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</si>
  <si>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</si>
  <si>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</si>
  <si>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</si>
  <si>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</si>
  <si>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</si>
  <si>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</si>
  <si>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</si>
  <si>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</si>
  <si>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</si>
  <si>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</si>
  <si>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</si>
  <si>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</si>
  <si>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</si>
  <si>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</si>
  <si>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</si>
  <si>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</si>
  <si>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</si>
  <si>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</si>
  <si>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</si>
  <si>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</si>
  <si>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</si>
  <si>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</si>
  <si>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</si>
  <si>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</si>
  <si>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</si>
  <si>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</si>
  <si>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</si>
  <si>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</si>
  <si>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</si>
  <si>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</si>
  <si>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</si>
  <si>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</si>
  <si>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</si>
  <si>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</si>
  <si>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</si>
  <si>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</si>
  <si>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</si>
  <si>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</si>
  <si>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</si>
  <si>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</si>
  <si>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</si>
  <si>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</si>
  <si>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</si>
  <si>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</si>
  <si>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</si>
  <si>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</si>
  <si>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</si>
  <si>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</si>
  <si>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</si>
  <si>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</si>
  <si>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</si>
  <si>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</si>
  <si>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</si>
  <si>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</si>
  <si>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</si>
  <si>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</si>
  <si>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</si>
  <si>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</si>
  <si>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</si>
  <si>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</si>
  <si>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</si>
  <si>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</si>
  <si>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</si>
  <si>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</si>
  <si>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</si>
  <si>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</si>
  <si>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</si>
  <si>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</si>
  <si>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</si>
  <si>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</si>
  <si>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</si>
  <si>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</si>
  <si>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</si>
  <si>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</si>
  <si>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</si>
  <si>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</si>
  <si>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</si>
  <si>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</si>
  <si>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</si>
  <si>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</si>
  <si>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</si>
  <si>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</si>
  <si>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</si>
  <si>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</si>
  <si>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</si>
  <si>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</si>
  <si>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</si>
  <si>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</si>
  <si>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</si>
  <si>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</si>
  <si>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</si>
  <si>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</si>
  <si>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</si>
  <si>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</si>
  <si>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</si>
  <si>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</si>
  <si>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</si>
  <si>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</si>
  <si>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</si>
  <si>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</si>
  <si>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</si>
  <si>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</si>
  <si>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</si>
  <si>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</si>
  <si>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</si>
  <si>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</si>
  <si>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</si>
  <si>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</si>
  <si>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</si>
  <si>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</si>
  <si>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</si>
  <si>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</si>
  <si>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</si>
  <si>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</si>
  <si>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</si>
  <si>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</si>
  <si>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</si>
  <si>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</si>
  <si>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</si>
  <si>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</si>
  <si>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</si>
  <si>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</si>
  <si>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</si>
  <si>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</si>
  <si>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</si>
  <si>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</si>
  <si>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</si>
  <si>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</si>
  <si>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</si>
  <si>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</si>
  <si>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</si>
  <si>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</si>
  <si>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</si>
  <si>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</si>
  <si>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</si>
  <si>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</si>
  <si>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</si>
  <si>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</si>
  <si>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</si>
  <si>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</si>
  <si>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</si>
  <si>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</si>
  <si>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</si>
  <si>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</si>
  <si>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</si>
  <si>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</si>
  <si>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</si>
  <si>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</si>
  <si>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</si>
  <si>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</si>
  <si>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</si>
  <si>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</si>
  <si>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</si>
  <si>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</si>
  <si>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</si>
  <si>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</si>
  <si>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</si>
  <si>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</si>
  <si>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</si>
  <si>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</si>
  <si>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</si>
  <si>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</si>
  <si>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</si>
  <si>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</si>
  <si>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</si>
  <si>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</si>
  <si>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</si>
  <si>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</si>
  <si>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</si>
  <si>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</si>
  <si>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</si>
  <si>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</si>
  <si>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</si>
  <si>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</si>
  <si>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</si>
  <si>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</si>
  <si>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</si>
  <si>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</si>
  <si>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</si>
  <si>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</si>
  <si>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</si>
  <si>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</si>
  <si>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</si>
  <si>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</si>
  <si>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</si>
  <si>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</si>
  <si>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</si>
  <si>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</si>
  <si>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</si>
  <si>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</si>
  <si>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</si>
  <si>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</si>
  <si>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</si>
  <si>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</si>
  <si>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</si>
  <si>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</si>
  <si>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</si>
  <si>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</si>
  <si>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</si>
  <si>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</si>
  <si>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</si>
  <si>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</si>
  <si>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</si>
  <si>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</si>
  <si>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</si>
  <si>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</si>
  <si>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</si>
  <si>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</si>
  <si>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</si>
  <si>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</si>
  <si>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</si>
  <si>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</si>
  <si>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</si>
  <si>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</si>
  <si>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</si>
  <si>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</si>
  <si>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</si>
  <si>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</si>
  <si>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</si>
  <si>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</si>
  <si>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</si>
  <si>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</si>
  <si>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</si>
  <si>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</si>
  <si>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</si>
  <si>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</si>
  <si>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</si>
  <si>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</si>
  <si>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</si>
  <si>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</si>
  <si>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</si>
  <si>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</si>
  <si>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</si>
  <si>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</si>
  <si>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</si>
  <si>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</si>
  <si>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</si>
  <si>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</si>
  <si>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</si>
  <si>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</si>
  <si>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</si>
  <si>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</si>
  <si>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</si>
  <si>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</si>
  <si>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</si>
  <si>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</si>
  <si>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</si>
  <si>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</si>
  <si>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</si>
  <si>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</si>
  <si>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</si>
  <si>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</si>
  <si>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</si>
  <si>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</si>
  <si>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</si>
  <si>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</si>
  <si>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</si>
  <si>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</si>
  <si>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</si>
  <si>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</si>
  <si>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</si>
  <si>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</si>
  <si>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</si>
  <si>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</si>
  <si>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</si>
  <si>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</si>
  <si>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</si>
  <si>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</si>
  <si>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</si>
  <si>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</si>
  <si>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</si>
  <si>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</si>
  <si>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</si>
  <si>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</si>
  <si>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</si>
  <si>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</si>
  <si>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</si>
  <si>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</si>
  <si>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</si>
  <si>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</si>
  <si>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</si>
  <si>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</si>
  <si>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</si>
  <si>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</si>
  <si>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</si>
  <si>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</si>
  <si>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</si>
  <si>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</si>
  <si>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</si>
  <si>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</si>
  <si>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</si>
  <si>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</si>
  <si>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</si>
  <si>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</si>
  <si>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</si>
  <si>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</si>
  <si>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</si>
  <si>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</si>
  <si>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</si>
  <si>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</si>
  <si>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</si>
  <si>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</si>
  <si>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</si>
  <si>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</si>
  <si>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</si>
  <si>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</si>
  <si>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</si>
  <si>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</si>
  <si>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</si>
  <si>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</si>
  <si>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</si>
  <si>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</si>
  <si>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</si>
  <si>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</si>
  <si>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</si>
  <si>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</si>
  <si>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</si>
  <si>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</si>
  <si>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</si>
  <si>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</si>
  <si>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</si>
  <si>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</si>
  <si>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</si>
  <si>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</si>
  <si>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</si>
  <si>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</si>
  <si>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</si>
  <si>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</si>
  <si>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</si>
  <si>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</si>
  <si>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</si>
  <si>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</si>
  <si>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</si>
  <si>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</si>
  <si>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</si>
  <si>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</si>
  <si>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</si>
  <si>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</si>
  <si>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</si>
  <si>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</si>
  <si>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</si>
  <si>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</si>
  <si>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</si>
  <si>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</si>
  <si>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</si>
  <si>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</si>
  <si>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</si>
  <si>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</si>
  <si>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</si>
  <si>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</si>
  <si>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</si>
  <si>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</si>
  <si>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</si>
  <si>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</si>
  <si>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</si>
  <si>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</si>
  <si>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</si>
  <si>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</si>
  <si>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</si>
  <si>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</si>
  <si>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</si>
  <si>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</si>
  <si>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</si>
  <si>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</si>
  <si>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</si>
  <si>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</si>
  <si>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</si>
  <si>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</si>
  <si>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</si>
  <si>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</si>
  <si>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</si>
  <si>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</si>
  <si>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</si>
  <si>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</si>
  <si>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</si>
  <si>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</si>
  <si>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</si>
  <si>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</si>
  <si>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</si>
  <si>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</si>
  <si>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</si>
  <si>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</si>
  <si>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</si>
  <si>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</si>
  <si>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</si>
  <si>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</si>
  <si>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</si>
  <si>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</si>
  <si>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</si>
  <si>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</si>
  <si>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</si>
  <si>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</si>
  <si>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</si>
  <si>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</si>
  <si>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</si>
  <si>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</si>
  <si>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</si>
  <si>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</si>
  <si>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</si>
  <si>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</si>
  <si>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</si>
  <si>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</si>
  <si>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</si>
  <si>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</si>
  <si>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</si>
  <si>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</si>
  <si>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</si>
  <si>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</si>
  <si>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</si>
  <si>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</si>
  <si>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</si>
  <si>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</si>
  <si>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</si>
  <si>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</si>
  <si>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</si>
  <si>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</si>
  <si>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</si>
  <si>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</si>
  <si>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</si>
  <si>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</si>
  <si>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</si>
  <si>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</si>
  <si>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</si>
  <si>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</si>
  <si>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</si>
  <si>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</si>
  <si>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</si>
  <si>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</si>
  <si>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</si>
  <si>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</si>
  <si>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</si>
  <si>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</si>
  <si>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</si>
  <si>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</si>
  <si>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</si>
  <si>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</si>
  <si>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</si>
  <si>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</si>
  <si>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</si>
  <si>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</si>
  <si>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</si>
  <si>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</si>
  <si>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</si>
  <si>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</si>
  <si>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</si>
  <si>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</si>
  <si>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</si>
  <si>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</si>
  <si>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</si>
  <si>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</si>
  <si>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</si>
  <si>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</si>
  <si>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</si>
  <si>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</si>
  <si>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</si>
  <si>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</si>
  <si>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</si>
  <si>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</si>
  <si>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</si>
  <si>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</si>
  <si>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</si>
  <si>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</si>
  <si>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</si>
  <si>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</si>
  <si>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</si>
  <si>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</si>
  <si>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</si>
  <si>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</si>
  <si>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</si>
  <si>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</si>
  <si>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</si>
  <si>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</si>
  <si>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</si>
  <si>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</si>
  <si>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</si>
  <si>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</si>
  <si>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</si>
  <si>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</si>
  <si>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</si>
  <si>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</si>
  <si>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</si>
  <si>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</si>
  <si>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</si>
  <si>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</si>
  <si>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</si>
  <si>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</si>
  <si>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</si>
  <si>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</si>
  <si>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</si>
  <si>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</si>
  <si>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</si>
  <si>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</si>
  <si>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</si>
  <si>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</si>
  <si>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</si>
  <si>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</si>
  <si>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</si>
  <si>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</si>
  <si>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</si>
  <si>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</si>
  <si>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</si>
  <si>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</si>
  <si>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</si>
  <si>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</si>
  <si>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</si>
  <si>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</si>
  <si>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</si>
  <si>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</si>
  <si>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</si>
  <si>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</si>
  <si>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</si>
  <si>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</si>
  <si>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</si>
  <si>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</si>
  <si>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</si>
  <si>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</si>
  <si>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</si>
  <si>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</si>
  <si>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</si>
  <si>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</si>
  <si>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</si>
  <si>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</si>
  <si>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</si>
  <si>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</si>
  <si>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</si>
  <si>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</si>
  <si>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</si>
  <si>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</si>
  <si>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</si>
  <si>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</si>
  <si>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</si>
  <si>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</si>
  <si>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</si>
  <si>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</si>
  <si>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</si>
  <si>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</si>
  <si>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</si>
  <si>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</si>
  <si>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</si>
  <si>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</si>
  <si>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</si>
  <si>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</si>
  <si>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</si>
  <si>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</si>
  <si>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</si>
  <si>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</si>
  <si>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</si>
  <si>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</si>
  <si>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</si>
  <si>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</si>
  <si>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</si>
  <si>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</si>
  <si>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</si>
  <si>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</si>
  <si>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</si>
  <si>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</si>
  <si>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</si>
  <si>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</si>
  <si>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</si>
  <si>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</si>
  <si>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</si>
  <si>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</si>
  <si>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</si>
  <si>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</si>
  <si>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</si>
  <si>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</si>
  <si>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</si>
  <si>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</si>
  <si>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</si>
  <si>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</si>
  <si>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</si>
  <si>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</si>
  <si>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</si>
  <si>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</si>
  <si>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</si>
  <si>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</si>
  <si>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</si>
  <si>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</si>
  <si>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</si>
  <si>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</si>
  <si>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</si>
  <si>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</si>
  <si>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</si>
  <si>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</si>
  <si>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</si>
  <si>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</si>
  <si>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</si>
  <si>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</si>
  <si>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</si>
  <si>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</si>
  <si>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</si>
  <si>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</si>
  <si>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</si>
  <si>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</si>
  <si>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</si>
  <si>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</si>
  <si>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</si>
  <si>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</si>
  <si>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</si>
  <si>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</si>
  <si>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</si>
  <si>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</si>
  <si>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</si>
  <si>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</si>
  <si>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</si>
  <si>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</si>
  <si>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</si>
  <si>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</si>
  <si>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</si>
  <si>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</si>
  <si>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</si>
  <si>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</si>
  <si>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</si>
  <si>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</si>
  <si>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</si>
  <si>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</si>
  <si>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</si>
  <si>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</si>
  <si>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</si>
  <si>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</si>
  <si>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</si>
  <si>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</si>
  <si>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</si>
  <si>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</si>
  <si>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</si>
  <si>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</si>
  <si>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</si>
  <si>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</si>
  <si>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</si>
  <si>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</si>
  <si>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</si>
  <si>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</si>
  <si>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</si>
  <si>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</si>
  <si>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</si>
  <si>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</si>
  <si>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</si>
  <si>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</si>
  <si>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</si>
  <si>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</si>
  <si>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</si>
  <si>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</si>
  <si>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</si>
  <si>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</si>
  <si>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</si>
  <si>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</si>
  <si>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</si>
  <si>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</si>
  <si>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</si>
  <si>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</si>
  <si>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</si>
  <si>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</si>
  <si>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</si>
  <si>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</si>
  <si>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</si>
  <si>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</si>
  <si>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</si>
  <si>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</si>
  <si>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</si>
  <si>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</si>
  <si>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</si>
  <si>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</si>
  <si>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</si>
  <si>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</si>
  <si>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</si>
  <si>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</si>
  <si>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</si>
  <si>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</si>
  <si>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</si>
  <si>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</si>
  <si>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</si>
  <si>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</si>
  <si>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</si>
  <si>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</si>
  <si>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</si>
  <si>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</si>
  <si>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</si>
  <si>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</si>
  <si>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</si>
  <si>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</si>
  <si>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</si>
  <si>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</si>
  <si>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</si>
  <si>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</si>
  <si>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</si>
  <si>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</si>
  <si>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</si>
  <si>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</si>
  <si>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</si>
  <si>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</si>
  <si>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</si>
  <si>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</si>
  <si>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</si>
  <si>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</si>
  <si>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</si>
  <si>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</si>
  <si>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</si>
  <si>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</si>
  <si>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</si>
  <si>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</si>
  <si>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</si>
  <si>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</si>
  <si>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</si>
  <si>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</si>
  <si>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</si>
  <si>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</si>
  <si>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</si>
  <si>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</si>
  <si>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</si>
  <si>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</si>
  <si>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</si>
  <si>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</si>
  <si>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</si>
  <si>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</si>
  <si>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</si>
  <si>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</si>
  <si>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</si>
  <si>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</si>
  <si>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</si>
  <si>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</si>
  <si>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</si>
  <si>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</si>
  <si>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</si>
  <si>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</si>
  <si>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</si>
  <si>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</si>
  <si>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</si>
  <si>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</si>
  <si>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</si>
  <si>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</si>
  <si>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</si>
  <si>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</si>
  <si>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</si>
  <si>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</si>
  <si>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</si>
  <si>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</si>
  <si>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</si>
  <si>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</si>
  <si>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</si>
  <si>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</si>
  <si>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</si>
  <si>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</si>
  <si>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</si>
  <si>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</si>
  <si>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</si>
  <si>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</si>
  <si>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</si>
  <si>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</si>
  <si>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</si>
  <si>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</si>
  <si>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</si>
  <si>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</si>
  <si>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</si>
  <si>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</si>
  <si>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</si>
  <si>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</si>
  <si>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</si>
  <si>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</si>
  <si>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</si>
  <si>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</si>
  <si>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</si>
  <si>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</si>
  <si>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</si>
  <si>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</si>
  <si>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</si>
  <si>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</si>
  <si>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</si>
  <si>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</si>
  <si>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</si>
  <si>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</si>
  <si>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</si>
  <si>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</si>
  <si>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</si>
  <si>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</si>
  <si>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</si>
  <si>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</si>
  <si>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</si>
  <si>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</si>
  <si>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</si>
  <si>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</si>
  <si>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</si>
  <si>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</si>
  <si>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</si>
  <si>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</si>
  <si>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</si>
  <si>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</si>
  <si>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</si>
  <si>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</si>
  <si>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</si>
  <si>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</si>
  <si>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</si>
  <si>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</si>
  <si>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</si>
  <si>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</si>
  <si>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</si>
  <si>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</si>
  <si>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</si>
  <si>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</si>
  <si>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</si>
  <si>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</si>
  <si>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</si>
  <si>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</si>
  <si>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</si>
  <si>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</si>
  <si>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</si>
  <si>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</si>
  <si>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</si>
  <si>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</si>
  <si>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</si>
  <si>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</si>
  <si>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</si>
  <si>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</si>
  <si>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</si>
  <si>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</si>
  <si>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</si>
  <si>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</si>
  <si>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</si>
  <si>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</si>
  <si>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</si>
  <si>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</si>
  <si>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</si>
  <si>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</si>
  <si>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</si>
  <si>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</si>
  <si>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</si>
  <si>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</si>
  <si>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</si>
  <si>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</si>
  <si>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</si>
  <si>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</si>
  <si>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</si>
  <si>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</si>
  <si>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</si>
  <si>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</si>
  <si>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</si>
  <si>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</si>
  <si>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</si>
  <si>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</si>
  <si>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</si>
  <si>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</si>
  <si>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</si>
  <si>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</si>
  <si>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</si>
  <si>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</si>
  <si>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</si>
  <si>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</si>
  <si>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</si>
  <si>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</si>
  <si>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</si>
  <si>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</si>
  <si>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</si>
  <si>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</si>
  <si>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</si>
  <si>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</si>
  <si>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</si>
  <si>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</si>
  <si>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</si>
  <si>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</si>
  <si>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</si>
  <si>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</si>
  <si>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</si>
  <si>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</si>
  <si>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</si>
  <si>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</si>
  <si>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</si>
  <si>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</si>
  <si>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</si>
  <si>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</si>
  <si>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</si>
  <si>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</si>
  <si>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</si>
  <si>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</si>
  <si>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</si>
  <si>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</si>
  <si>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</si>
  <si>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</si>
  <si>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</si>
  <si>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</si>
  <si>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</si>
  <si>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</si>
  <si>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</si>
  <si>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</si>
  <si>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</si>
  <si>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</si>
  <si>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</si>
  <si>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</si>
  <si>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</si>
  <si>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</si>
  <si>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</si>
  <si>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</si>
  <si>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</si>
  <si>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</si>
  <si>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</si>
  <si>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</si>
  <si>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</si>
  <si>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</si>
  <si>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</si>
  <si>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</si>
  <si>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</si>
  <si>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</si>
  <si>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</si>
  <si>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</si>
  <si>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</si>
  <si>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</si>
  <si>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</si>
  <si>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</si>
  <si>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</si>
  <si>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</si>
  <si>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</si>
  <si>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</si>
  <si>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</si>
  <si>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</si>
  <si>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</si>
  <si>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</si>
  <si>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</si>
  <si>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</si>
  <si>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</si>
  <si>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</si>
  <si>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</si>
  <si>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</si>
  <si>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</si>
  <si>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</si>
  <si>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</si>
  <si>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</si>
  <si>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</si>
  <si>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</si>
  <si>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</si>
  <si>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</si>
  <si>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</si>
  <si>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</si>
  <si>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</si>
  <si>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</si>
  <si>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</si>
  <si>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</si>
  <si>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</si>
  <si>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</si>
  <si>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</si>
  <si>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</si>
  <si>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</si>
  <si>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</si>
  <si>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</si>
  <si>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</si>
  <si>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</si>
  <si>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</si>
  <si>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</si>
  <si>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</si>
  <si>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</si>
  <si>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</si>
  <si>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</si>
  <si>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</si>
  <si>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</si>
  <si>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</si>
  <si>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</si>
  <si>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</si>
  <si>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</si>
  <si>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</si>
  <si>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</si>
  <si>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</si>
  <si>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</si>
  <si>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</si>
  <si>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</si>
  <si>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</si>
  <si>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</si>
  <si>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</si>
  <si>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</si>
  <si>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</si>
  <si>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</si>
  <si>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</si>
  <si>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</si>
  <si>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</si>
  <si>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</si>
  <si>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</si>
  <si>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</si>
  <si>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</si>
  <si>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</si>
  <si>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</si>
  <si>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</si>
  <si>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</si>
  <si>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</si>
  <si>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</si>
  <si>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</si>
  <si>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</si>
  <si>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</si>
  <si>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</si>
  <si>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</si>
  <si>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</si>
  <si>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</si>
  <si>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</si>
  <si>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</si>
  <si>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</si>
  <si>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</si>
  <si>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</si>
  <si>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</si>
  <si>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</si>
  <si>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</si>
  <si>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</si>
  <si>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</si>
  <si>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</si>
  <si>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</si>
  <si>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</si>
  <si>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</si>
  <si>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</si>
  <si>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</si>
  <si>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</si>
  <si>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</si>
  <si>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</si>
  <si>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</si>
  <si>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</si>
  <si>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</si>
  <si>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</si>
  <si>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</si>
  <si>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</si>
  <si>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</si>
  <si>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</si>
  <si>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</si>
  <si>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</si>
  <si>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</si>
  <si>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</si>
  <si>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</si>
  <si>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</si>
  <si>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</si>
  <si>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</si>
  <si>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</si>
  <si>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</si>
  <si>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</si>
  <si>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</si>
  <si>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</si>
  <si>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</si>
  <si>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</si>
  <si>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</si>
  <si>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</si>
  <si>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</si>
  <si>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</si>
  <si>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</si>
  <si>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</si>
  <si>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</si>
  <si>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</si>
  <si>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</si>
  <si>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</si>
  <si>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</si>
  <si>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</si>
  <si>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</si>
  <si>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</si>
  <si>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</si>
  <si>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</si>
  <si>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</si>
  <si>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</si>
  <si>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</si>
  <si>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</si>
  <si>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</si>
  <si>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</si>
  <si>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</si>
  <si>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</si>
  <si>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</si>
  <si>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</si>
  <si>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</si>
  <si>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</si>
  <si>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</si>
  <si>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</si>
  <si>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</si>
  <si>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</si>
  <si>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</si>
  <si>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</si>
  <si>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</si>
  <si>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</si>
  <si>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</si>
  <si>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</si>
  <si>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</si>
  <si>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</si>
  <si>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</si>
  <si>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</si>
  <si>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</si>
  <si>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</si>
  <si>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</si>
  <si>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</si>
  <si>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</si>
  <si>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</si>
  <si>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</si>
  <si>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</si>
  <si>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</si>
  <si>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</si>
  <si>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</si>
  <si>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</si>
  <si>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</si>
  <si>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</si>
  <si>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</si>
  <si>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</si>
  <si>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</si>
  <si>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</si>
  <si>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</si>
  <si>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</si>
  <si>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</si>
  <si>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</si>
  <si>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</si>
  <si>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</si>
  <si>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</si>
  <si>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</si>
  <si>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</si>
  <si>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</si>
  <si>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</si>
  <si>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</si>
  <si>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</si>
  <si>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</si>
  <si>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</si>
  <si>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</si>
  <si>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</si>
  <si>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</si>
  <si>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</si>
  <si>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</si>
  <si>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</si>
  <si>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</si>
  <si>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</si>
  <si>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</si>
  <si>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</si>
  <si>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</si>
  <si>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</si>
  <si>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</si>
  <si>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</si>
  <si>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</si>
  <si>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</si>
  <si>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</si>
  <si>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</si>
  <si>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</si>
  <si>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</si>
  <si>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</si>
  <si>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</si>
  <si>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</si>
  <si>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</si>
  <si>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</si>
  <si>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</si>
  <si>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</si>
  <si>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</si>
  <si>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</si>
  <si>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</si>
  <si>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</si>
  <si>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</si>
  <si>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</si>
  <si>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</si>
  <si>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</si>
  <si>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</si>
  <si>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</si>
  <si>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</si>
  <si>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</si>
  <si>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</si>
  <si>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</si>
  <si>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</si>
  <si>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</si>
  <si>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</si>
  <si>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</si>
  <si>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</si>
  <si>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</si>
  <si>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</si>
  <si>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</si>
  <si>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</si>
  <si>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</si>
  <si>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</si>
  <si>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</si>
  <si>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</si>
  <si>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</si>
  <si>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</si>
  <si>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</si>
  <si>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</si>
  <si>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</si>
  <si>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</si>
  <si>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</si>
  <si>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</si>
  <si>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</si>
  <si>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</si>
  <si>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</si>
  <si>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</si>
  <si>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</si>
  <si>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</si>
  <si>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</si>
  <si>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</si>
  <si>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</si>
  <si>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</si>
  <si>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</si>
  <si>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</si>
  <si>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</si>
  <si>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</si>
  <si>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</si>
  <si>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</si>
  <si>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</si>
  <si>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</si>
  <si>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</si>
  <si>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</si>
  <si>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</si>
  <si>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</si>
  <si>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</si>
  <si>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</si>
  <si>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</si>
  <si>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</si>
  <si>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</si>
  <si>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</si>
  <si>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</si>
  <si>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</si>
  <si>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</si>
  <si>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</si>
  <si>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</si>
  <si>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</si>
  <si>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</si>
  <si>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</si>
  <si>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</si>
  <si>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</si>
  <si>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</si>
  <si>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</si>
  <si>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</si>
  <si>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</si>
  <si>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</si>
  <si>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</si>
  <si>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</si>
  <si>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</si>
  <si>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</si>
  <si>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</si>
  <si>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</si>
  <si>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</si>
  <si>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</si>
  <si>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</si>
  <si>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</si>
  <si>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</si>
  <si>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</si>
  <si>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</si>
  <si>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</si>
  <si>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</si>
  <si>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</si>
  <si>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</si>
  <si>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</si>
  <si>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</si>
  <si>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</si>
  <si>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</si>
  <si>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</si>
  <si>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</si>
  <si>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</si>
  <si>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</si>
  <si>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</si>
  <si>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</si>
  <si>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</si>
  <si>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</si>
  <si>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</si>
  <si>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</si>
  <si>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</si>
  <si>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</si>
  <si>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</si>
  <si>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</si>
  <si>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</si>
  <si>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</si>
  <si>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</si>
  <si>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</si>
  <si>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</si>
  <si>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</si>
  <si>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</si>
  <si>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</si>
  <si>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</si>
  <si>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</si>
  <si>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</si>
  <si>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</si>
  <si>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</si>
  <si>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</si>
  <si>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</si>
  <si>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</si>
  <si>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</si>
  <si>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</si>
  <si>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</si>
  <si>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</si>
  <si>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</si>
  <si>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</si>
  <si>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</si>
  <si>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</si>
  <si>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</si>
  <si>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</si>
  <si>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</si>
  <si>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</si>
  <si>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</si>
  <si>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</si>
  <si>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</si>
  <si>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</si>
  <si>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</si>
  <si>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</si>
  <si>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</si>
  <si>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</si>
  <si>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</si>
  <si>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</si>
  <si>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</si>
  <si>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</si>
  <si>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</si>
  <si>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</si>
  <si>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</si>
  <si>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</si>
  <si>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</si>
  <si>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</si>
  <si>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</si>
  <si>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</si>
  <si>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</si>
  <si>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</si>
  <si>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</si>
  <si>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</si>
  <si>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</si>
  <si>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</si>
  <si>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</si>
  <si>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</si>
  <si>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</si>
  <si>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</si>
  <si>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</si>
  <si>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</si>
  <si>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</si>
  <si>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</si>
  <si>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</si>
  <si>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</si>
  <si>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</si>
  <si>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</si>
  <si>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</si>
  <si>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</si>
  <si>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</si>
  <si>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</si>
  <si>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</si>
  <si>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</si>
  <si>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</si>
  <si>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</si>
  <si>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</si>
  <si>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</si>
  <si>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</si>
  <si>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</si>
  <si>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</si>
  <si>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</si>
  <si>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</si>
  <si>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</si>
  <si>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</si>
  <si>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</si>
  <si>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</si>
  <si>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</si>
  <si>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</si>
  <si>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</si>
  <si>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</si>
  <si>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</si>
  <si>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</si>
  <si>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</si>
  <si>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</si>
  <si>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</si>
  <si>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</si>
  <si>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</si>
  <si>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</si>
  <si>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</si>
  <si>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</si>
  <si>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</si>
  <si>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</si>
  <si>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</si>
  <si>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</si>
  <si>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</si>
  <si>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</si>
  <si>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</si>
  <si>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</si>
  <si>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</si>
  <si>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</si>
  <si>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</si>
  <si>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</si>
  <si>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</si>
  <si>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</si>
  <si>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</si>
  <si>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</si>
  <si>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</si>
  <si>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</si>
  <si>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</si>
  <si>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</si>
  <si>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</si>
  <si>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</si>
  <si>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</si>
  <si>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</si>
  <si>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</si>
  <si>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</si>
  <si>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</si>
  <si>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</si>
  <si>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</si>
  <si>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</si>
  <si>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</si>
  <si>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</si>
  <si>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</si>
  <si>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</si>
  <si>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</si>
  <si>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</si>
  <si>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</si>
  <si>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</si>
  <si>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</si>
  <si>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</si>
  <si>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</si>
  <si>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</si>
  <si>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</si>
  <si>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</si>
  <si>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</si>
  <si>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</si>
  <si>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</si>
  <si>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</si>
  <si>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</si>
  <si>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</si>
  <si>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</si>
  <si>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</si>
  <si>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</si>
  <si>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</si>
  <si>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</si>
  <si>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</si>
  <si>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</si>
  <si>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</si>
  <si>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</si>
  <si>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</si>
  <si>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</si>
  <si>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</si>
  <si>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</si>
  <si>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</si>
  <si>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</si>
  <si>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</si>
  <si>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</si>
  <si>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</si>
  <si>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</si>
  <si>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</si>
  <si>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</si>
  <si>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</si>
  <si>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</si>
  <si>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</si>
  <si>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</si>
  <si>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</si>
  <si>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</si>
  <si>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</si>
  <si>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</si>
  <si>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</si>
  <si>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</si>
  <si>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</si>
  <si>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</si>
  <si>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</si>
  <si>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</si>
  <si>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</si>
  <si>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</si>
  <si>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</si>
  <si>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</si>
  <si>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</si>
  <si>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</si>
  <si>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</si>
  <si>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</si>
  <si>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</si>
  <si>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</si>
  <si>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</si>
  <si>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</si>
  <si>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</si>
  <si>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</si>
  <si>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</si>
  <si>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</si>
  <si>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</si>
  <si>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</si>
  <si>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</si>
  <si>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</si>
  <si>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</si>
  <si>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</si>
  <si>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</si>
  <si>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</si>
  <si>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</si>
  <si>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</si>
  <si>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</si>
  <si>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</si>
  <si>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</si>
  <si>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</si>
  <si>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</si>
  <si>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</si>
  <si>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</si>
  <si>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</si>
  <si>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</si>
  <si>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</si>
  <si>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</si>
  <si>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</si>
  <si>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</si>
  <si>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</si>
  <si>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</si>
  <si>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</si>
  <si>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</si>
  <si>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</si>
  <si>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</si>
  <si>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</si>
  <si>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</si>
  <si>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</si>
  <si>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</si>
  <si>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</si>
  <si>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</si>
  <si>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</si>
  <si>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</si>
  <si>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</si>
  <si>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</si>
  <si>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</si>
  <si>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</si>
  <si>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</si>
  <si>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</si>
  <si>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</si>
  <si>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</si>
  <si>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</si>
  <si>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</si>
  <si>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</si>
  <si>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</si>
  <si>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</si>
  <si>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</si>
  <si>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</si>
  <si>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</si>
  <si>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</si>
  <si>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</si>
  <si>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</si>
  <si>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</si>
  <si>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</si>
  <si>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</si>
  <si>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</si>
  <si>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</si>
  <si>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</si>
  <si>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</si>
  <si>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</si>
  <si>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</si>
  <si>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</si>
  <si>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</si>
  <si>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</si>
  <si>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</si>
  <si>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</si>
  <si>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</si>
  <si>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</si>
  <si>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</si>
  <si>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</si>
  <si>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</si>
  <si>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</si>
  <si>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</si>
  <si>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</si>
  <si>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</si>
  <si>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</si>
  <si>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</si>
  <si>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</si>
  <si>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</si>
  <si>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</si>
  <si>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</si>
  <si>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</si>
  <si>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</si>
  <si>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</si>
  <si>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</si>
  <si>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</si>
  <si>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</si>
  <si>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</si>
  <si>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</si>
  <si>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</si>
  <si>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</si>
  <si>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</si>
  <si>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</si>
  <si>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</si>
  <si>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</si>
  <si>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</si>
  <si>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</si>
  <si>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</si>
  <si>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</si>
  <si>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</si>
  <si>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</si>
  <si>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</si>
  <si>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</si>
  <si>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</si>
  <si>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</si>
  <si>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</si>
  <si>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</si>
  <si>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</si>
  <si>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</si>
  <si>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</si>
  <si>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</si>
  <si>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</si>
  <si>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</si>
  <si>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</si>
  <si>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</si>
  <si>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</si>
  <si>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</si>
  <si>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</si>
  <si>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</si>
  <si>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</si>
  <si>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</si>
  <si>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</si>
  <si>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</si>
  <si>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</si>
  <si>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</si>
  <si>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</si>
  <si>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</si>
  <si>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</si>
  <si>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</si>
  <si>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</si>
  <si>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</si>
  <si>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</si>
  <si>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</si>
  <si>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</si>
  <si>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</si>
  <si>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</si>
  <si>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</si>
  <si>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</si>
  <si>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</si>
  <si>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</si>
  <si>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</si>
  <si>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</si>
  <si>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</si>
  <si>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</si>
  <si>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</si>
  <si>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</si>
  <si>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</si>
  <si>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</si>
  <si>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</si>
  <si>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</si>
  <si>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</si>
  <si>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</si>
  <si>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</si>
  <si>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</si>
  <si>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</si>
  <si>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</si>
  <si>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</si>
  <si>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</si>
  <si>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</si>
  <si>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</si>
  <si>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</si>
  <si>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</si>
  <si>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</si>
  <si>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</si>
  <si>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</si>
  <si>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</si>
  <si>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</si>
  <si>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</si>
  <si>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</si>
  <si>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</si>
  <si>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</si>
  <si>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</si>
  <si>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</si>
  <si>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</si>
  <si>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</si>
  <si>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</si>
  <si>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</si>
  <si>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</si>
  <si>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</si>
  <si>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</si>
  <si>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</si>
  <si>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</si>
  <si>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</si>
  <si>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</si>
  <si>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</si>
  <si>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</si>
  <si>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</si>
  <si>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</si>
  <si>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</si>
  <si>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</si>
  <si>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</si>
  <si>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</si>
  <si>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</si>
  <si>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</si>
  <si>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</si>
  <si>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</si>
  <si>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</si>
  <si>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</si>
  <si>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</si>
  <si>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</si>
  <si>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</si>
  <si>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</si>
  <si>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</si>
  <si>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</si>
  <si>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</si>
  <si>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</si>
  <si>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</si>
  <si>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</si>
  <si>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</si>
  <si>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</si>
  <si>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</si>
  <si>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</si>
  <si>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</si>
  <si>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</si>
  <si>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</si>
  <si>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</si>
  <si>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</si>
  <si>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</si>
  <si>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</si>
  <si>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</si>
  <si>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</si>
  <si>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</si>
  <si>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</si>
  <si>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</si>
  <si>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</si>
  <si>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</si>
  <si>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</si>
  <si>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</si>
  <si>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</si>
  <si>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</si>
  <si>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</si>
  <si>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</si>
  <si>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</si>
  <si>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</si>
  <si>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</si>
  <si>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</si>
  <si>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</si>
  <si>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</si>
  <si>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</si>
  <si>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</si>
  <si>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</si>
  <si>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</si>
  <si>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</si>
  <si>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</si>
  <si>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</si>
  <si>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</si>
  <si>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</si>
  <si>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</si>
  <si>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</si>
  <si>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</si>
  <si>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</si>
  <si>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</si>
  <si>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</si>
  <si>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</si>
  <si>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</si>
  <si>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</si>
  <si>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</si>
  <si>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</si>
  <si>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</si>
  <si>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</si>
  <si>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</si>
  <si>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</si>
  <si>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</si>
  <si>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</si>
  <si>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</si>
  <si>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</si>
  <si>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</si>
  <si>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</si>
  <si>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</si>
  <si>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</si>
  <si>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</si>
  <si>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</si>
  <si>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</si>
  <si>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</si>
  <si>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</si>
  <si>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</si>
  <si>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</si>
  <si>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</si>
  <si>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</si>
  <si>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</si>
  <si>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</si>
  <si>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</si>
  <si>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</si>
  <si>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</si>
  <si>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</si>
  <si>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</si>
  <si>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</si>
  <si>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</si>
  <si>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</si>
  <si>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</si>
  <si>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</si>
  <si>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</si>
  <si>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</si>
  <si>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</si>
  <si>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</si>
  <si>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</si>
  <si>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</si>
  <si>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</si>
  <si>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</si>
  <si>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</si>
  <si>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</si>
  <si>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</si>
  <si>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</si>
  <si>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</si>
  <si>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</si>
  <si>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</si>
  <si>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</si>
  <si>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</si>
  <si>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</si>
  <si>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</si>
  <si>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</si>
  <si>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</si>
  <si>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</si>
  <si>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</si>
  <si>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</si>
  <si>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</si>
  <si>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</si>
  <si>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</si>
  <si>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</si>
  <si>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</si>
  <si>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</si>
  <si>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</si>
  <si>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</si>
  <si>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</si>
  <si>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</si>
  <si>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</si>
  <si>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</si>
  <si>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</si>
  <si>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</si>
  <si>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</si>
  <si>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</si>
  <si>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</si>
  <si>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</si>
  <si>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</si>
  <si>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</si>
  <si>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</si>
  <si>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</si>
  <si>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</si>
  <si>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</si>
  <si>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</si>
  <si>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</si>
  <si>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</si>
  <si>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</si>
  <si>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</si>
  <si>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</si>
  <si>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</si>
  <si>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</si>
  <si>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</si>
  <si>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</si>
  <si>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</si>
  <si>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</si>
  <si>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</si>
  <si>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</si>
  <si>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</si>
  <si>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</si>
  <si>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</si>
  <si>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</si>
  <si>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</si>
  <si>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</si>
  <si>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</si>
  <si>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</si>
  <si>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</si>
  <si>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</si>
  <si>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</si>
  <si>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</si>
  <si>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</si>
  <si>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</si>
  <si>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</si>
  <si>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</si>
  <si>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</si>
  <si>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</si>
  <si>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</si>
  <si>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</si>
  <si>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</si>
  <si>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</si>
  <si>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</si>
  <si>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</si>
  <si>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</si>
  <si>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</si>
  <si>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</si>
  <si>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</si>
  <si>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</si>
  <si>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</si>
  <si>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</si>
  <si>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</si>
  <si>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</si>
  <si>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</si>
  <si>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</si>
  <si>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</si>
  <si>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</si>
  <si>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</si>
  <si>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</si>
  <si>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</si>
  <si>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</si>
  <si>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</si>
  <si>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</si>
  <si>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</si>
  <si>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</si>
  <si>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</si>
  <si>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</si>
  <si>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</si>
  <si>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</si>
  <si>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</si>
  <si>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</si>
  <si>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</si>
  <si>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</si>
  <si>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</si>
  <si>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</si>
  <si>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</si>
  <si>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</si>
  <si>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</si>
  <si>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</si>
  <si>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</si>
  <si>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</si>
  <si>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</si>
  <si>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</si>
  <si>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</si>
  <si>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</si>
  <si>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</si>
  <si>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</si>
  <si>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</si>
  <si>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</si>
  <si>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</si>
  <si>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</si>
  <si>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</si>
  <si>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</si>
  <si>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</si>
  <si>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</si>
  <si>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</si>
  <si>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</si>
  <si>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</si>
  <si>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</si>
  <si>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</si>
  <si>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</si>
  <si>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</si>
  <si>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</si>
  <si>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</si>
  <si>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</si>
  <si>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</si>
  <si>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</si>
  <si>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</si>
  <si>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</si>
  <si>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</si>
  <si>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</si>
  <si>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</si>
  <si>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</si>
  <si>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</si>
  <si>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</si>
  <si>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</si>
  <si>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</si>
  <si>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</si>
  <si>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</si>
  <si>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</si>
  <si>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</si>
  <si>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</si>
  <si>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</si>
  <si>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</si>
  <si>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</si>
  <si>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</si>
  <si>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</si>
  <si>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</si>
  <si>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</si>
  <si>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</si>
  <si>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</si>
  <si>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</si>
  <si>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</si>
  <si>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</si>
  <si>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</si>
  <si>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</si>
  <si>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</si>
  <si>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</si>
  <si>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</si>
  <si>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</si>
  <si>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</si>
  <si>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</si>
  <si>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</si>
  <si>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</si>
  <si>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</si>
  <si>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</si>
  <si>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</si>
  <si>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</si>
  <si>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</si>
  <si>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</si>
  <si>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</si>
  <si>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</si>
  <si>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</si>
  <si>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</si>
  <si>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</si>
  <si>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</si>
  <si>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</si>
  <si>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</si>
  <si>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</si>
  <si>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</si>
  <si>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</si>
  <si>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</si>
  <si>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</si>
  <si>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</si>
  <si>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</si>
  <si>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</si>
  <si>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</si>
  <si>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</si>
  <si>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</si>
  <si>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</si>
  <si>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</si>
  <si>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</si>
  <si>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</si>
  <si>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</si>
  <si>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</si>
  <si>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</si>
  <si>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</si>
  <si>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</si>
  <si>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</si>
  <si>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</si>
  <si>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</si>
  <si>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</si>
  <si>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</si>
  <si>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</si>
  <si>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</si>
  <si>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</si>
  <si>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</si>
  <si>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</si>
  <si>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</si>
  <si>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</si>
  <si>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</si>
  <si>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</si>
  <si>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</si>
  <si>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</si>
  <si>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</si>
  <si>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</si>
  <si>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</si>
  <si>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</si>
  <si>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</si>
  <si>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</si>
  <si>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</si>
  <si>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</si>
  <si>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</si>
  <si>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</si>
  <si>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</si>
  <si>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</si>
  <si>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</si>
  <si>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</si>
  <si>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</si>
  <si>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</si>
  <si>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</si>
  <si>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</si>
  <si>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</si>
  <si>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</si>
  <si>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</si>
  <si>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</si>
  <si>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</si>
  <si>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</si>
  <si>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</si>
  <si>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</si>
  <si>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</si>
  <si>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</si>
  <si>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</si>
  <si>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</si>
  <si>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</si>
  <si>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</si>
  <si>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</si>
  <si>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</si>
  <si>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</si>
  <si>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</si>
  <si>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</si>
  <si>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</si>
  <si>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</si>
  <si>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</si>
  <si>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</si>
  <si>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</si>
  <si>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</si>
  <si>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</si>
  <si>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</si>
  <si>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</si>
  <si>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</si>
  <si>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</si>
  <si>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</si>
  <si>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</si>
  <si>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</si>
  <si>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</si>
  <si>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</si>
  <si>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</si>
  <si>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</si>
  <si>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</si>
  <si>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</si>
  <si>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</si>
  <si>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</si>
  <si>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</si>
  <si>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</si>
  <si>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</si>
  <si>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</si>
  <si>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</si>
  <si>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</si>
  <si>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</si>
  <si>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</si>
  <si>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</si>
  <si>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</si>
  <si>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</si>
  <si>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</si>
  <si>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</si>
  <si>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</si>
  <si>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</si>
  <si>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</si>
  <si>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</si>
  <si>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</si>
  <si>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</si>
  <si>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</si>
  <si>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</si>
  <si>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</si>
  <si>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</si>
  <si>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</si>
  <si>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</si>
  <si>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</si>
  <si>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</si>
  <si>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</si>
  <si>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</si>
  <si>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</si>
  <si>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</si>
  <si>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</si>
  <si>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</si>
  <si>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</si>
  <si>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</si>
  <si>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</si>
  <si>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</si>
  <si>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</si>
  <si>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</si>
  <si>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</si>
  <si>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</si>
  <si>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</si>
  <si>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</si>
  <si>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</si>
  <si>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</si>
  <si>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</si>
  <si>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</si>
  <si>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</si>
  <si>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</si>
  <si>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</si>
  <si>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</si>
  <si>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</si>
  <si>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</si>
  <si>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</si>
  <si>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</si>
  <si>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</si>
  <si>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</si>
  <si>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</si>
  <si>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</si>
  <si>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</si>
  <si>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</si>
  <si>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</si>
  <si>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</si>
  <si>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</si>
  <si>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</si>
  <si>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</si>
  <si>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</si>
  <si>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</si>
  <si>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</si>
  <si>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</si>
  <si>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</si>
  <si>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</si>
  <si>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</si>
  <si>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</si>
  <si>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</si>
  <si>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</si>
  <si>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</si>
  <si>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</si>
  <si>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</si>
  <si>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</si>
  <si>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</si>
  <si>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</si>
  <si>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</si>
  <si>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</si>
  <si>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</si>
  <si>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</si>
  <si>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</si>
  <si>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</si>
  <si>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</si>
  <si>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</si>
  <si>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</si>
  <si>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</si>
  <si>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</si>
  <si>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</si>
  <si>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</si>
  <si>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</si>
  <si>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</si>
  <si>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</si>
  <si>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</si>
  <si>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</si>
  <si>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</si>
  <si>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</si>
  <si>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</si>
  <si>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</si>
  <si>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</si>
  <si>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</si>
  <si>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</si>
  <si>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</si>
  <si>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</si>
  <si>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</si>
  <si>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</si>
  <si>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</si>
  <si>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</si>
  <si>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</si>
  <si>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</si>
  <si>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</si>
  <si>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</si>
  <si>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</si>
  <si>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</si>
  <si>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</si>
  <si>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</si>
  <si>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</si>
  <si>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</si>
  <si>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</si>
  <si>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</si>
  <si>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</si>
  <si>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</si>
  <si>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</si>
  <si>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</si>
  <si>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</si>
  <si>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</si>
  <si>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</si>
  <si>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</si>
  <si>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</si>
  <si>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</si>
  <si>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</si>
  <si>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</si>
  <si>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</si>
  <si>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</si>
  <si>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</si>
  <si>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</si>
  <si>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</si>
  <si>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</si>
  <si>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</si>
  <si>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</si>
  <si>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</si>
  <si>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</si>
  <si>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</si>
  <si>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</si>
  <si>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</si>
  <si>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</si>
  <si>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</si>
  <si>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</si>
  <si>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</si>
  <si>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</si>
  <si>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</si>
  <si>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</si>
  <si>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</si>
  <si>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</si>
  <si>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</si>
  <si>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</si>
  <si>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</si>
  <si>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</si>
  <si>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</si>
  <si>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</si>
  <si>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</si>
  <si>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</si>
  <si>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</si>
  <si>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</si>
  <si>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</si>
  <si>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</si>
  <si>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</si>
  <si>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</si>
  <si>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</si>
  <si>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</si>
  <si>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</si>
  <si>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</si>
  <si>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</si>
  <si>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</si>
  <si>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</si>
  <si>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</si>
  <si>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</si>
  <si>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</si>
  <si>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</si>
  <si>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</si>
  <si>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</si>
  <si>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</si>
  <si>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</si>
  <si>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</si>
  <si>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</si>
  <si>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</si>
  <si>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</si>
  <si>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</si>
  <si>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</si>
  <si>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</si>
  <si>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</si>
  <si>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</si>
  <si>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</si>
  <si>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</si>
  <si>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</si>
  <si>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</si>
  <si>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</si>
  <si>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</si>
  <si>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</si>
  <si>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</si>
  <si>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</si>
  <si>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</si>
  <si>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</si>
  <si>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</si>
  <si>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</si>
  <si>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</si>
  <si>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</si>
  <si>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</si>
  <si>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</si>
  <si>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</si>
  <si>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</si>
  <si>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</si>
  <si>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</si>
  <si>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</si>
  <si>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</si>
  <si>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</si>
  <si>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</si>
  <si>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</si>
  <si>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</si>
  <si>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</si>
  <si>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</si>
  <si>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</si>
  <si>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</si>
  <si>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</si>
  <si>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</si>
  <si>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</si>
  <si>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</si>
  <si>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</si>
  <si>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</si>
  <si>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</si>
  <si>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</si>
  <si>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</si>
  <si>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</si>
  <si>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</si>
  <si>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</si>
  <si>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</si>
  <si>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</si>
  <si>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</si>
  <si>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</si>
  <si>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</si>
  <si>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</si>
  <si>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</si>
  <si>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</si>
  <si>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</si>
  <si>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</si>
  <si>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</si>
  <si>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</si>
  <si>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</si>
  <si>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</si>
  <si>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</si>
  <si>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</si>
  <si>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</si>
  <si>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</si>
  <si>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</si>
  <si>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</si>
  <si>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</si>
  <si>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</si>
  <si>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</si>
  <si>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</si>
  <si>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</si>
  <si>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</si>
  <si>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</si>
  <si>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</si>
  <si>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</si>
  <si>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</si>
  <si>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</si>
  <si>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</si>
  <si>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</si>
  <si>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</si>
  <si>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</si>
  <si>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</si>
  <si>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</si>
  <si>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</si>
  <si>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</si>
  <si>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</si>
  <si>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</si>
  <si>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</si>
  <si>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</si>
  <si>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</si>
  <si>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</si>
  <si>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</si>
  <si>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</si>
  <si>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</si>
  <si>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</si>
  <si>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</si>
  <si>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</si>
  <si>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</si>
  <si>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</si>
  <si>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</si>
  <si>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</si>
  <si>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</si>
  <si>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</si>
  <si>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</si>
  <si>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</si>
  <si>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</si>
  <si>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</si>
  <si>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</si>
  <si>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</si>
  <si>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</si>
  <si>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</si>
  <si>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</si>
  <si>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</si>
  <si>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</si>
  <si>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</si>
  <si>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</si>
  <si>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</si>
  <si>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</si>
  <si>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</si>
  <si>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</si>
  <si>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</si>
  <si>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</si>
  <si>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</si>
  <si>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</si>
  <si>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</si>
  <si>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</si>
  <si>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</si>
  <si>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</si>
  <si>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</si>
  <si>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</si>
  <si>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</si>
  <si>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</si>
  <si>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</si>
  <si>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</si>
  <si>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</si>
  <si>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</si>
  <si>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</si>
  <si>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</si>
  <si>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</si>
  <si>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</si>
  <si>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</si>
  <si>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</si>
  <si>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</si>
  <si>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</si>
  <si>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</si>
  <si>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</si>
  <si>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</si>
  <si>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</si>
  <si>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</si>
  <si>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</si>
  <si>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</si>
  <si>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</si>
  <si>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</si>
  <si>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</si>
  <si>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</si>
  <si>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</si>
  <si>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</si>
  <si>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</si>
  <si>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</si>
  <si>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</si>
  <si>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</si>
  <si>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</si>
  <si>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</si>
  <si>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</si>
  <si>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</si>
  <si>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</si>
  <si>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</si>
  <si>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</si>
  <si>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</si>
  <si>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</si>
  <si>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</si>
  <si>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</si>
  <si>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</si>
  <si>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</si>
  <si>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</si>
  <si>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</si>
  <si>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</si>
  <si>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</si>
  <si>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</si>
  <si>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</si>
  <si>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</si>
  <si>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</si>
  <si>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</si>
  <si>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</si>
  <si>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</si>
  <si>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</si>
  <si>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</si>
  <si>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</si>
  <si>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</si>
  <si>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</si>
  <si>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</si>
  <si>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</si>
  <si>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</si>
  <si>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</si>
  <si>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</si>
  <si>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</si>
  <si>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</si>
  <si>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</si>
  <si>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</si>
  <si>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</si>
  <si>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</si>
  <si>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</si>
  <si>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</si>
  <si>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</si>
  <si>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</si>
  <si>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</si>
  <si>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</si>
  <si>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</si>
  <si>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</si>
  <si>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</si>
  <si>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</si>
  <si>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</si>
  <si>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</si>
  <si>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</si>
  <si>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</si>
  <si>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</si>
  <si>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</si>
  <si>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</si>
  <si>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</si>
  <si>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</si>
  <si>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</si>
  <si>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</si>
  <si>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</si>
  <si>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</si>
  <si>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</si>
  <si>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</si>
  <si>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</si>
  <si>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</si>
  <si>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</si>
  <si>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</si>
  <si>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</si>
  <si>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</si>
  <si>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</si>
  <si>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</si>
  <si>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</si>
  <si>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</si>
  <si>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</si>
  <si>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</si>
  <si>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</si>
  <si>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</si>
  <si>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</si>
  <si>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</si>
  <si>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</si>
  <si>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</si>
  <si>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</si>
  <si>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</si>
  <si>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</si>
  <si>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</si>
  <si>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</si>
  <si>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</si>
  <si>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</si>
  <si>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</si>
  <si>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</si>
  <si>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</si>
  <si>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</si>
  <si>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</si>
  <si>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</si>
  <si>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</si>
  <si>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</si>
  <si>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</si>
  <si>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</si>
  <si>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</si>
  <si>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</si>
  <si>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</si>
  <si>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</si>
  <si>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</si>
  <si>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</si>
  <si>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</si>
  <si>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</si>
  <si>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</si>
  <si>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</si>
  <si>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</si>
  <si>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</si>
  <si>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</si>
  <si>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</si>
  <si>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</si>
  <si>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</si>
  <si>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</si>
  <si>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</si>
  <si>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</si>
  <si>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</si>
  <si>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</si>
  <si>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</si>
  <si>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</si>
  <si>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</si>
  <si>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</si>
  <si>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</si>
  <si>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</si>
  <si>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</si>
  <si>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</si>
  <si>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</si>
  <si>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</si>
  <si>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</si>
  <si>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</si>
  <si>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</si>
  <si>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</si>
  <si>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</si>
  <si>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</si>
  <si>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</si>
  <si>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</si>
  <si>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</si>
  <si>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</si>
  <si>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</si>
  <si>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</si>
  <si>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</si>
  <si>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</si>
  <si>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</si>
  <si>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</si>
  <si>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</si>
  <si>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</si>
  <si>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</si>
  <si>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</si>
  <si>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</si>
  <si>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</si>
  <si>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</si>
  <si>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</si>
  <si>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</si>
  <si>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</si>
  <si>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</si>
  <si>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</si>
  <si>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</si>
  <si>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</si>
  <si>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</si>
  <si>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</si>
  <si>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</si>
  <si>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</si>
  <si>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</si>
  <si>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</si>
  <si>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</si>
  <si>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</si>
  <si>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</si>
  <si>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</si>
  <si>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</si>
  <si>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</si>
  <si>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</si>
  <si>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</si>
  <si>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</si>
  <si>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</si>
  <si>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</si>
  <si>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</si>
  <si>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</si>
  <si>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</si>
  <si>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</si>
  <si>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</si>
  <si>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</si>
  <si>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</si>
  <si>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</si>
  <si>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</si>
  <si>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</si>
  <si>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</si>
  <si>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</si>
  <si>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</si>
  <si>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</si>
  <si>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</si>
  <si>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</si>
  <si>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</si>
  <si>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</si>
  <si>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</si>
  <si>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</si>
  <si>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</si>
  <si>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</si>
  <si>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</si>
  <si>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</si>
  <si>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</si>
  <si>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</si>
  <si>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</si>
  <si>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</si>
  <si>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</si>
  <si>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</si>
  <si>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</si>
  <si>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</si>
  <si>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</si>
  <si>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</si>
  <si>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</si>
  <si>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</si>
  <si>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</si>
  <si>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</si>
  <si>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</si>
  <si>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</si>
  <si>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</si>
  <si>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</si>
  <si>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</si>
  <si>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</si>
  <si>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</si>
  <si>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</si>
  <si>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</si>
  <si>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</si>
  <si>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</si>
  <si>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</si>
  <si>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</si>
  <si>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</si>
  <si>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</si>
  <si>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</si>
  <si>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</si>
  <si>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</si>
  <si>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</si>
  <si>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</si>
  <si>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</si>
  <si>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</si>
  <si>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</si>
  <si>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</si>
  <si>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</si>
  <si>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</si>
  <si>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</si>
  <si>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</si>
  <si>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</si>
  <si>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</si>
  <si>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</si>
  <si>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</si>
  <si>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</si>
  <si>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</si>
  <si>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</si>
  <si>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</si>
  <si>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</si>
  <si>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</si>
  <si>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</si>
  <si>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</si>
  <si>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</si>
  <si>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</si>
  <si>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</si>
  <si>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</si>
  <si>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</si>
  <si>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</si>
  <si>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</si>
  <si>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</si>
  <si>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</si>
  <si>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</si>
  <si>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</si>
  <si>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</si>
  <si>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</si>
  <si>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</si>
  <si>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</si>
  <si>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</si>
  <si>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</si>
  <si>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</si>
  <si>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</si>
  <si>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</si>
  <si>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</si>
  <si>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</si>
  <si>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</si>
  <si>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</si>
  <si>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</si>
  <si>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</si>
  <si>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</si>
  <si>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</si>
  <si>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</si>
  <si>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</si>
  <si>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</si>
  <si>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</si>
  <si>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</si>
  <si>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</si>
  <si>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</si>
  <si>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</si>
  <si>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</si>
  <si>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</si>
  <si>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</si>
  <si>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</si>
  <si>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</si>
  <si>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</si>
  <si>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</si>
  <si>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</si>
  <si>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</si>
  <si>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</si>
  <si>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</si>
  <si>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</si>
  <si>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</si>
  <si>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</si>
  <si>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</si>
  <si>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</si>
  <si>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</si>
  <si>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</si>
  <si>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</si>
  <si>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</si>
  <si>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</si>
  <si>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</si>
  <si>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</si>
  <si>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</si>
  <si>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</si>
  <si>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</si>
  <si>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</si>
  <si>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</si>
  <si>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</si>
  <si>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</si>
  <si>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</si>
  <si>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</si>
  <si>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</si>
  <si>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</si>
  <si>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</si>
  <si>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</si>
  <si>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</si>
  <si>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</si>
  <si>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</si>
  <si>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</si>
  <si>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</si>
  <si>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</si>
  <si>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</si>
  <si>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</si>
  <si>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</si>
  <si>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</si>
  <si>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</si>
  <si>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</si>
  <si>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</si>
  <si>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</si>
  <si>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</si>
  <si>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</si>
  <si>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</si>
  <si>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</si>
  <si>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</si>
  <si>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</si>
  <si>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</si>
  <si>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</si>
  <si>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</si>
  <si>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</si>
  <si>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</si>
  <si>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</si>
  <si>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</si>
  <si>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</si>
  <si>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</si>
  <si>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</si>
  <si>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</si>
  <si>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</si>
  <si>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</si>
  <si>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</si>
  <si>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</si>
  <si>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</si>
  <si>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</si>
  <si>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</si>
  <si>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</si>
  <si>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</si>
  <si>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</si>
  <si>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</si>
  <si>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</si>
  <si>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</si>
  <si>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</si>
  <si>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</si>
  <si>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</si>
  <si>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</si>
  <si>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</si>
  <si>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</si>
  <si>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</si>
  <si>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</si>
  <si>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</si>
  <si>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</si>
  <si>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</si>
  <si>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</si>
  <si>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</si>
  <si>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</si>
  <si>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</si>
  <si>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</si>
  <si>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</si>
  <si>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</si>
  <si>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</si>
  <si>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</si>
  <si>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</si>
  <si>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</si>
  <si>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</si>
  <si>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</si>
  <si>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</si>
  <si>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</si>
  <si>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</si>
  <si>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</si>
  <si>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</si>
  <si>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</si>
  <si>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</si>
  <si>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</si>
  <si>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</si>
  <si>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</si>
  <si>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</si>
  <si>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</si>
  <si>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</si>
  <si>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</si>
  <si>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</si>
  <si>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</si>
  <si>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</si>
  <si>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</si>
  <si>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</si>
  <si>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</si>
  <si>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</si>
  <si>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</si>
  <si>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</si>
  <si>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</si>
  <si>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</si>
  <si>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</si>
  <si>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</si>
  <si>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</si>
  <si>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</si>
  <si>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</si>
  <si>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</si>
  <si>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</si>
  <si>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</si>
  <si>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</si>
  <si>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</si>
  <si>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</si>
  <si>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</si>
  <si>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</si>
  <si>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</si>
  <si>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</si>
  <si>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</si>
  <si>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</si>
  <si>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</si>
  <si>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</si>
  <si>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</si>
  <si>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</si>
  <si>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</si>
  <si>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</si>
  <si>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</si>
  <si>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</si>
  <si>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</si>
  <si>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</si>
  <si>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</si>
  <si>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</si>
  <si>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</si>
  <si>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</si>
  <si>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</si>
  <si>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</si>
  <si>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</si>
  <si>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</si>
  <si>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</si>
  <si>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</si>
  <si>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</si>
  <si>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</si>
  <si>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</si>
  <si>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</si>
  <si>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</si>
  <si>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</si>
  <si>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</si>
  <si>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</si>
  <si>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</si>
  <si>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</si>
  <si>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</si>
  <si>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</si>
  <si>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</si>
  <si>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</si>
  <si>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</si>
  <si>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</si>
  <si>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</si>
  <si>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</si>
  <si>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</si>
  <si>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</si>
  <si>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</si>
  <si>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</si>
  <si>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</si>
  <si>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</si>
  <si>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</si>
  <si>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</si>
  <si>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</si>
  <si>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</si>
  <si>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</si>
  <si>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</si>
  <si>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</si>
  <si>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</si>
  <si>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</si>
  <si>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</si>
  <si>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</si>
  <si>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</si>
  <si>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</si>
  <si>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</si>
  <si>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</si>
  <si>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</si>
  <si>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</si>
  <si>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</si>
  <si>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</si>
  <si>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</si>
  <si>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</si>
  <si>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</si>
  <si>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</si>
  <si>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</si>
  <si>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</si>
  <si>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</si>
  <si>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</si>
  <si>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</si>
  <si>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</si>
  <si>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</si>
  <si>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</si>
  <si>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</si>
  <si>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</si>
  <si>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</si>
  <si>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</si>
  <si>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</si>
  <si>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</si>
  <si>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</si>
  <si>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</si>
  <si>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</si>
  <si>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</si>
  <si>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</si>
  <si>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</si>
  <si>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</si>
  <si>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</si>
  <si>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</si>
  <si>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</si>
  <si>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</si>
  <si>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</si>
  <si>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</si>
  <si>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</si>
  <si>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</si>
  <si>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</si>
  <si>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</si>
  <si>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</si>
  <si>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</si>
  <si>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</si>
  <si>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</si>
  <si>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</si>
  <si>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</si>
  <si>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</si>
  <si>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</si>
  <si>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</si>
  <si>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</si>
  <si>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</si>
  <si>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</si>
  <si>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</si>
  <si>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</si>
  <si>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</si>
  <si>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</si>
  <si>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</si>
  <si>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</si>
  <si>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</si>
  <si>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</si>
  <si>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</si>
  <si>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</si>
  <si>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</si>
  <si>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</si>
  <si>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</si>
  <si>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</si>
  <si>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</si>
  <si>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</si>
  <si>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</si>
  <si>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</si>
  <si>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</si>
  <si>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</si>
  <si>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</si>
  <si>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</si>
  <si>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</si>
  <si>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</si>
  <si>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</si>
  <si>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</si>
  <si>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</si>
  <si>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</si>
  <si>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</si>
  <si>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</si>
  <si>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</si>
  <si>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</si>
  <si>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</si>
  <si>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</si>
  <si>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</si>
  <si>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</si>
  <si>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</si>
  <si>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</si>
  <si>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</si>
  <si>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</si>
  <si>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</si>
  <si>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</si>
  <si>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</si>
  <si>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</si>
  <si>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</si>
  <si>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</si>
  <si>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</si>
  <si>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</si>
  <si>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</si>
  <si>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</si>
  <si>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</si>
  <si>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</si>
  <si>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</si>
  <si>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</si>
  <si>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</si>
  <si>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</si>
  <si>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</si>
  <si>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</si>
  <si>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</si>
  <si>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</si>
  <si>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</si>
  <si>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</si>
  <si>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</si>
  <si>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</si>
  <si>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</si>
  <si>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</si>
  <si>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</si>
  <si>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</si>
  <si>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</si>
  <si>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</si>
  <si>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</si>
  <si>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</si>
  <si>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</si>
  <si>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</si>
  <si>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</si>
  <si>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</si>
  <si>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</si>
  <si>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</si>
  <si>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</si>
  <si>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</si>
  <si>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</si>
  <si>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</si>
  <si>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</si>
  <si>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</si>
  <si>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</si>
  <si>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</si>
  <si>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</si>
  <si>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</si>
  <si>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</si>
  <si>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</si>
  <si>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</si>
  <si>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</si>
  <si>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</si>
  <si>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</si>
  <si>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</si>
  <si>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</si>
  <si>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</si>
  <si>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</si>
  <si>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</si>
  <si>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</si>
  <si>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</si>
  <si>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</si>
  <si>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</si>
  <si>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</si>
  <si>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</si>
  <si>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</si>
  <si>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</si>
  <si>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</si>
  <si>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</si>
  <si>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</si>
  <si>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</si>
  <si>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</si>
  <si>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</si>
  <si>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</si>
  <si>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</si>
  <si>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</si>
  <si>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</si>
  <si>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</si>
  <si>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</si>
  <si>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</si>
  <si>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</si>
  <si>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</si>
  <si>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</si>
  <si>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</si>
  <si>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</si>
  <si>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</si>
  <si>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</si>
  <si>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</si>
  <si>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</si>
  <si>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</si>
  <si>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</si>
  <si>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</si>
  <si>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</si>
  <si>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</si>
  <si>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</si>
  <si>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</si>
  <si>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</si>
  <si>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</si>
  <si>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</si>
  <si>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</si>
  <si>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</si>
  <si>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</si>
  <si>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</si>
  <si>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</si>
  <si>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</si>
  <si>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</si>
  <si>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</si>
  <si>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</si>
  <si>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</si>
  <si>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</si>
  <si>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</si>
  <si>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</si>
  <si>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</si>
  <si>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</si>
  <si>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</si>
  <si>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</si>
  <si>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</si>
  <si>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</si>
  <si>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</si>
  <si>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</si>
  <si>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</si>
  <si>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</si>
  <si>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</si>
  <si>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</si>
  <si>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</si>
  <si>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</si>
  <si>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</si>
  <si>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</si>
  <si>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</si>
  <si>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</si>
  <si>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</si>
  <si>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</si>
  <si>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</si>
  <si>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</si>
  <si>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</si>
  <si>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</si>
  <si>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</si>
  <si>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</si>
  <si>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</si>
  <si>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</si>
  <si>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</si>
  <si>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</si>
  <si>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</si>
  <si>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</si>
  <si>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</si>
  <si>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</si>
  <si>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</si>
  <si>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</si>
  <si>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</si>
  <si>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</si>
  <si>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</si>
  <si>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</si>
  <si>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</si>
  <si>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</si>
  <si>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</si>
  <si>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</si>
  <si>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</si>
  <si>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</si>
  <si>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</si>
  <si>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</si>
  <si>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</si>
  <si>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</si>
  <si>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</si>
  <si>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</si>
  <si>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</si>
  <si>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</si>
  <si>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</si>
  <si>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</si>
  <si>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</si>
  <si>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</si>
  <si>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</si>
  <si>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</si>
  <si>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</si>
  <si>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</si>
  <si>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</si>
  <si>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</si>
  <si>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</si>
  <si>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</si>
  <si>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</si>
  <si>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</si>
  <si>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</si>
  <si>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</si>
  <si>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</si>
  <si>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</si>
  <si>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</si>
  <si>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</si>
  <si>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</si>
  <si>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</si>
  <si>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</si>
  <si>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</si>
  <si>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</si>
  <si>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</si>
  <si>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</si>
  <si>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</si>
  <si>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</si>
  <si>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</si>
  <si>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</si>
  <si>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</si>
  <si>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</si>
  <si>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</si>
  <si>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</si>
  <si>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</si>
  <si>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</si>
  <si>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</si>
  <si>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</si>
  <si>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</si>
  <si>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</si>
  <si>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</si>
  <si>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</si>
  <si>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</si>
  <si>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</si>
  <si>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</si>
  <si>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</si>
  <si>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</si>
  <si>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</si>
  <si>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</si>
  <si>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</si>
  <si>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</si>
  <si>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</si>
  <si>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</si>
  <si>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</si>
  <si>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</si>
  <si>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</si>
  <si>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</si>
  <si>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</si>
  <si>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</si>
  <si>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</si>
  <si>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</si>
  <si>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</si>
  <si>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</si>
  <si>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</si>
  <si>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</si>
  <si>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</si>
  <si>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</si>
  <si>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</si>
  <si>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</si>
  <si>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</si>
  <si>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</si>
  <si>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</si>
  <si>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</si>
  <si>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</si>
  <si>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</si>
  <si>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</si>
  <si>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</si>
  <si>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</si>
  <si>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</si>
  <si>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</si>
  <si>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</si>
  <si>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</si>
  <si>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</si>
  <si>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</si>
  <si>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</si>
  <si>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</si>
  <si>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</si>
  <si>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</si>
  <si>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</si>
  <si>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</si>
  <si>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</si>
  <si>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</si>
  <si>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</si>
  <si>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</si>
  <si>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</si>
  <si>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</si>
  <si>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</si>
  <si>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</si>
  <si>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</si>
  <si>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</si>
  <si>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</si>
  <si>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</si>
  <si>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</si>
  <si>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</si>
  <si>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</si>
  <si>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</si>
  <si>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</si>
  <si>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</si>
  <si>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</si>
  <si>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</si>
  <si>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</si>
  <si>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</si>
  <si>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</si>
  <si>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</si>
  <si>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</si>
  <si>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</si>
  <si>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</si>
  <si>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</si>
  <si>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</si>
  <si>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</si>
  <si>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</si>
  <si>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</si>
  <si>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</si>
  <si>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</si>
  <si>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</si>
  <si>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</si>
  <si>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</si>
  <si>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</si>
  <si>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</si>
  <si>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</si>
  <si>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</si>
  <si>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</si>
  <si>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</si>
  <si>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</si>
  <si>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</si>
  <si>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</si>
  <si>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</si>
  <si>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</si>
  <si>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</si>
  <si>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</si>
  <si>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</si>
  <si>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</si>
  <si>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</si>
  <si>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</si>
  <si>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</si>
  <si>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</si>
  <si>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</si>
  <si>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</si>
  <si>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</si>
  <si>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</si>
  <si>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</si>
  <si>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</si>
  <si>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</si>
  <si>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</si>
  <si>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</si>
  <si>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</si>
  <si>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</si>
  <si>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</si>
  <si>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</si>
  <si>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</si>
  <si>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</si>
  <si>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</si>
  <si>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</si>
  <si>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</si>
  <si>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</si>
  <si>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</si>
  <si>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</si>
  <si>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</si>
  <si>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</si>
  <si>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</si>
  <si>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</si>
  <si>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</si>
  <si>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</si>
  <si>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</si>
  <si>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</si>
  <si>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</si>
  <si>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</si>
  <si>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</si>
  <si>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</si>
  <si>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</si>
  <si>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</si>
  <si>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</si>
  <si>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</si>
  <si>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</si>
  <si>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</si>
  <si>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</si>
  <si>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</si>
  <si>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</si>
  <si>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</si>
  <si>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</si>
  <si>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</si>
  <si>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</si>
  <si>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</si>
  <si>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</si>
  <si>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</si>
  <si>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</si>
  <si>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</si>
  <si>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</si>
  <si>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</si>
  <si>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</si>
  <si>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</si>
  <si>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</si>
  <si>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</si>
  <si>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</si>
  <si>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</si>
  <si>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</si>
  <si>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</si>
  <si>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</si>
  <si>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</si>
  <si>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</si>
  <si>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</si>
  <si>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</si>
  <si>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</si>
  <si>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</si>
  <si>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</si>
  <si>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</si>
  <si>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</si>
  <si>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</si>
  <si>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</si>
  <si>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</si>
  <si>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</si>
  <si>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</si>
  <si>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</si>
  <si>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</si>
  <si>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</si>
  <si>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</si>
  <si>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</si>
  <si>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</si>
  <si>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</si>
  <si>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</si>
  <si>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</si>
  <si>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</si>
  <si>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</si>
  <si>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</si>
  <si>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</si>
  <si>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</si>
  <si>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</si>
  <si>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</si>
  <si>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</si>
  <si>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</si>
  <si>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</si>
  <si>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</si>
  <si>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</si>
  <si>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</si>
  <si>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</si>
  <si>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</si>
  <si>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</si>
  <si>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</si>
  <si>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</si>
  <si>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</si>
  <si>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</si>
  <si>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</si>
  <si>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</si>
  <si>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</si>
  <si>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</si>
  <si>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</si>
  <si>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</si>
  <si>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</si>
  <si>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</si>
  <si>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</si>
  <si>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</si>
  <si>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</si>
  <si>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</si>
  <si>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</si>
  <si>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</si>
  <si>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</si>
  <si>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</si>
  <si>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</si>
  <si>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</si>
  <si>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</si>
  <si>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</si>
  <si>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</si>
  <si>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</si>
  <si>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</si>
  <si>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</si>
  <si>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</si>
  <si>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</si>
  <si>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</si>
  <si>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</si>
  <si>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</si>
  <si>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</si>
  <si>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</si>
  <si>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</si>
  <si>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</si>
  <si>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</si>
  <si>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</si>
  <si>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</si>
  <si>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</si>
  <si>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</si>
  <si>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</si>
  <si>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</si>
  <si>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</si>
  <si>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</si>
  <si>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</si>
  <si>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</si>
  <si>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</si>
  <si>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</si>
  <si>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</si>
  <si>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</si>
  <si>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</si>
  <si>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</si>
  <si>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</si>
  <si>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</si>
  <si>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</si>
  <si>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</si>
  <si>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</si>
  <si>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</si>
  <si>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</si>
  <si>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</si>
  <si>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</si>
  <si>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</si>
  <si>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</si>
  <si>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</si>
  <si>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</si>
  <si>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</si>
  <si>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</si>
  <si>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</si>
  <si>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</si>
  <si>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</si>
  <si>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</si>
  <si>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</si>
  <si>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</si>
  <si>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</si>
  <si>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</si>
  <si>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</si>
  <si>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</si>
  <si>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</si>
  <si>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</si>
  <si>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</si>
  <si>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</si>
  <si>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</si>
  <si>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</si>
  <si>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</si>
  <si>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</si>
  <si>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</si>
  <si>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</si>
  <si>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</si>
  <si>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</si>
  <si>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</si>
  <si>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</si>
  <si>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</si>
  <si>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</si>
  <si>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</si>
  <si>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</si>
  <si>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</si>
  <si>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</si>
  <si>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</si>
  <si>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</si>
  <si>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</si>
  <si>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</si>
  <si>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</si>
  <si>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</si>
  <si>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</si>
  <si>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</si>
  <si>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</si>
  <si>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</si>
  <si>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</si>
  <si>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</si>
  <si>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</si>
  <si>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</si>
  <si>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</si>
  <si>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</si>
  <si>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</si>
  <si>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</si>
  <si>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</si>
  <si>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</si>
  <si>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</si>
  <si>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</si>
  <si>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</si>
  <si>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</si>
  <si>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</si>
  <si>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</si>
  <si>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</si>
  <si>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</si>
  <si>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</si>
  <si>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</si>
  <si>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</si>
  <si>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</si>
  <si>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</si>
  <si>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</si>
  <si>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</si>
  <si>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</si>
  <si>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</si>
  <si>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</si>
  <si>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</si>
  <si>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</si>
  <si>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</si>
  <si>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</si>
  <si>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</si>
  <si>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</si>
  <si>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</si>
  <si>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</si>
  <si>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</si>
  <si>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</si>
  <si>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</si>
  <si>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</si>
  <si>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</si>
  <si>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</si>
  <si>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</si>
  <si>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</si>
  <si>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</si>
  <si>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</si>
  <si>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</si>
  <si>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</si>
  <si>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</si>
  <si>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</si>
  <si>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</si>
  <si>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</si>
  <si>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</si>
  <si>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</si>
  <si>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</si>
  <si>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</si>
  <si>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</si>
  <si>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</si>
  <si>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</si>
  <si>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</si>
  <si>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</si>
  <si>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</si>
  <si>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</si>
  <si>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</si>
  <si>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</si>
  <si>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</si>
  <si>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</si>
  <si>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</si>
  <si>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</si>
  <si>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</si>
  <si>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</si>
  <si>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</si>
  <si>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</si>
  <si>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</si>
  <si>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</si>
  <si>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</si>
  <si>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</si>
  <si>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</si>
  <si>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</si>
  <si>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</si>
  <si>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</si>
  <si>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</si>
  <si>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</si>
  <si>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</si>
  <si>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</si>
  <si>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</si>
  <si>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</si>
  <si>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</si>
  <si>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</si>
  <si>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</si>
  <si>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</si>
  <si>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</si>
  <si>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</si>
  <si>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</si>
  <si>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</si>
  <si>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</si>
  <si>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</si>
  <si>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</si>
  <si>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</si>
  <si>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</si>
  <si>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</si>
  <si>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</si>
  <si>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</si>
  <si>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</si>
  <si>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</si>
  <si>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</si>
  <si>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</si>
  <si>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</si>
  <si>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</si>
  <si>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</si>
  <si>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</si>
  <si>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</si>
  <si>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</si>
  <si>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</si>
  <si>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</si>
  <si>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</si>
  <si>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</si>
  <si>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</si>
  <si>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</si>
  <si>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</si>
  <si>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</si>
  <si>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</si>
  <si>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</si>
  <si>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</si>
  <si>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</si>
  <si>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</si>
  <si>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</si>
  <si>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</si>
  <si>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</si>
  <si>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</si>
  <si>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</si>
  <si>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</si>
  <si>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</si>
  <si>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</si>
  <si>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</si>
  <si>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</si>
  <si>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</si>
  <si>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</si>
  <si>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</si>
  <si>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</si>
  <si>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</si>
  <si>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</si>
  <si>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</si>
  <si>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</si>
  <si>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</si>
  <si>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</si>
  <si>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</si>
  <si>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</si>
  <si>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</si>
  <si>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</si>
  <si>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</si>
  <si>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</si>
  <si>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</si>
  <si>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</si>
  <si>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</si>
  <si>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</si>
  <si>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</si>
  <si>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</si>
  <si>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</si>
  <si>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</si>
  <si>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</si>
  <si>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</si>
  <si>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</si>
  <si>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</si>
  <si>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</si>
  <si>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</si>
  <si>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</si>
  <si>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</si>
  <si>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</si>
  <si>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</si>
  <si>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</si>
  <si>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</si>
  <si>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</si>
  <si>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</si>
  <si>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</si>
  <si>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</si>
  <si>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</si>
  <si>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</si>
  <si>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</si>
  <si>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</si>
  <si>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</si>
  <si>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</si>
  <si>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</si>
  <si>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</si>
  <si>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</si>
  <si>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</si>
  <si>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</si>
  <si>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</si>
  <si>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</si>
  <si>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</si>
  <si>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</si>
  <si>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</si>
  <si>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</si>
  <si>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</si>
  <si>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</si>
  <si>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</si>
  <si>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</si>
  <si>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</si>
  <si>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</si>
  <si>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</si>
  <si>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</si>
  <si>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</si>
  <si>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</si>
  <si>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</si>
  <si>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</si>
  <si>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</si>
  <si>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</si>
  <si>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</si>
  <si>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</si>
  <si>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</si>
  <si>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</si>
  <si>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</si>
  <si>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</si>
  <si>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</si>
  <si>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</si>
  <si>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</si>
  <si>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</si>
  <si>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</si>
  <si>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</si>
  <si>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</si>
  <si>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</si>
  <si>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</si>
  <si>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</si>
  <si>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</si>
  <si>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</si>
  <si>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</si>
  <si>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</si>
  <si>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</si>
  <si>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</si>
  <si>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</si>
  <si>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</si>
  <si>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</si>
  <si>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</si>
  <si>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</si>
  <si>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</si>
  <si>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</si>
  <si>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</si>
  <si>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</si>
  <si>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</si>
  <si>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</si>
  <si>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</si>
  <si>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</si>
  <si>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</si>
  <si>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</si>
  <si>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</si>
  <si>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</si>
  <si>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</si>
  <si>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</si>
  <si>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</si>
  <si>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</si>
  <si>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</si>
  <si>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</si>
  <si>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</si>
  <si>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</si>
  <si>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</si>
  <si>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</si>
  <si>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</si>
  <si>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</si>
  <si>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</si>
  <si>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</si>
  <si>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</si>
  <si>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</si>
  <si>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</si>
  <si>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</si>
  <si>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</si>
  <si>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</si>
  <si>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</si>
  <si>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</si>
  <si>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</si>
  <si>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</si>
  <si>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</si>
  <si>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</si>
  <si>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</si>
  <si>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</si>
  <si>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</si>
  <si>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</si>
  <si>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</si>
  <si>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</si>
  <si>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</si>
  <si>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</si>
  <si>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</si>
  <si>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</si>
  <si>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</si>
  <si>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</si>
  <si>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</si>
  <si>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</si>
  <si>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</si>
  <si>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</si>
  <si>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</si>
  <si>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</si>
  <si>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</si>
  <si>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</si>
  <si>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</si>
  <si>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</si>
  <si>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</si>
  <si>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</si>
  <si>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</si>
  <si>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</si>
  <si>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</si>
  <si>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</si>
  <si>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</si>
  <si>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</si>
  <si>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</si>
  <si>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</si>
  <si>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</si>
  <si>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</si>
  <si>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</si>
  <si>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</si>
  <si>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</si>
  <si>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</si>
  <si>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</si>
  <si>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</si>
  <si>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</si>
  <si>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</si>
  <si>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</si>
  <si>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</si>
  <si>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</si>
  <si>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</si>
  <si>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</si>
  <si>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</si>
  <si>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</si>
  <si>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</si>
  <si>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</si>
  <si>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</si>
  <si>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</si>
  <si>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</si>
  <si>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</si>
  <si>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</si>
  <si>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</si>
  <si>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</si>
  <si>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</si>
  <si>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</si>
  <si>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</si>
  <si>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</si>
  <si>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</si>
  <si>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</si>
  <si>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</si>
  <si>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</si>
  <si>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</si>
  <si>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</si>
  <si>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</si>
  <si>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</si>
  <si>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</si>
  <si>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</si>
  <si>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</si>
  <si>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</si>
  <si>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</si>
  <si>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</si>
  <si>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</si>
  <si>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</si>
  <si>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</si>
  <si>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</si>
  <si>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</si>
  <si>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</si>
  <si>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</si>
  <si>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</si>
  <si>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</si>
  <si>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</si>
  <si>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</si>
  <si>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</si>
  <si>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</si>
  <si>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</si>
  <si>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</si>
  <si>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</si>
  <si>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</si>
  <si>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</si>
  <si>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</si>
  <si>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</si>
  <si>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</si>
  <si>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</si>
  <si>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</si>
  <si>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</si>
  <si>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</si>
  <si>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</si>
  <si>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</si>
  <si>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</si>
  <si>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</si>
  <si>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</si>
  <si>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</si>
  <si>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</si>
  <si>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</si>
  <si>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</si>
  <si>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</si>
  <si>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</si>
  <si>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</si>
  <si>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</si>
  <si>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</si>
  <si>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</si>
  <si>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</si>
  <si>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</si>
  <si>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</si>
  <si>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</si>
  <si>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</si>
  <si>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</si>
  <si>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</si>
  <si>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</si>
  <si>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</si>
  <si>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</si>
  <si>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</si>
  <si>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</si>
  <si>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</si>
  <si>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</si>
  <si>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</si>
  <si>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</si>
  <si>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</si>
  <si>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</si>
  <si>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</si>
  <si>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</si>
  <si>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</si>
  <si>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</si>
  <si>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</si>
  <si>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</si>
  <si>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</si>
  <si>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</si>
  <si>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</si>
  <si>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</si>
  <si>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</si>
  <si>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</si>
  <si>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</si>
  <si>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</si>
  <si>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</si>
  <si>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</si>
  <si>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</si>
  <si>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</si>
  <si>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</si>
  <si>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</si>
  <si>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</si>
  <si>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</si>
  <si>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</si>
  <si>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</si>
  <si>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</si>
  <si>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</si>
  <si>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</si>
  <si>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</si>
  <si>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</si>
  <si>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</si>
  <si>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</si>
  <si>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</si>
  <si>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</si>
  <si>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</si>
  <si>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</si>
  <si>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</si>
  <si>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</si>
  <si>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</si>
  <si>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</si>
  <si>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</si>
  <si>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</si>
  <si>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</si>
  <si>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</si>
  <si>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</si>
  <si>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</si>
  <si>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</si>
  <si>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</si>
  <si>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</si>
  <si>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</si>
  <si>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</si>
  <si>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</si>
  <si>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</si>
  <si>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</si>
  <si>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</si>
  <si>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</si>
  <si>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</si>
  <si>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</si>
  <si>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</si>
  <si>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</si>
  <si>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</si>
  <si>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</si>
  <si>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</si>
  <si>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</si>
  <si>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</si>
  <si>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</si>
  <si>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</si>
  <si>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</si>
  <si>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</si>
  <si>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</si>
  <si>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</si>
  <si>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</si>
  <si>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</si>
  <si>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</si>
  <si>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</si>
  <si>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</si>
  <si>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</si>
  <si>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</si>
  <si>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</si>
  <si>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</si>
  <si>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</si>
  <si>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</si>
  <si>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</si>
  <si>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</si>
  <si>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</si>
  <si>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</si>
  <si>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</si>
  <si>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</si>
  <si>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</si>
  <si>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</si>
  <si>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</si>
  <si>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</si>
  <si>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</si>
  <si>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</si>
  <si>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</si>
  <si>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</si>
  <si>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</si>
  <si>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</si>
  <si>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</si>
  <si>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</si>
  <si>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</si>
  <si>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</si>
  <si>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</si>
  <si>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</si>
  <si>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</si>
  <si>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</si>
  <si>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</si>
  <si>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</si>
  <si>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</si>
  <si>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</si>
  <si>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</si>
  <si>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</si>
  <si>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</si>
  <si>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</si>
  <si>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</si>
  <si>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</si>
  <si>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</si>
  <si>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</si>
  <si>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</si>
  <si>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</si>
  <si>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</si>
  <si>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</si>
  <si>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</si>
  <si>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</si>
  <si>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</si>
  <si>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</si>
  <si>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</si>
  <si>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</si>
  <si>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</si>
  <si>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</si>
  <si>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</si>
  <si>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</si>
  <si>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</si>
  <si>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</si>
  <si>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</si>
  <si>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</si>
  <si>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</si>
  <si>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</si>
  <si>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</si>
  <si>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</si>
  <si>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</si>
  <si>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</si>
  <si>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</si>
  <si>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</si>
  <si>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</si>
  <si>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</si>
  <si>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</si>
  <si>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</si>
  <si>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</si>
  <si>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</si>
  <si>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</si>
  <si>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</si>
  <si>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</si>
  <si>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</si>
  <si>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</si>
  <si>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</si>
  <si>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</si>
  <si>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</si>
  <si>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</si>
  <si>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</si>
  <si>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</si>
  <si>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</si>
  <si>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</si>
  <si>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</si>
  <si>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</si>
  <si>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</si>
  <si>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</si>
  <si>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</si>
  <si>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</si>
  <si>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</si>
  <si>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</si>
  <si>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</si>
  <si>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</si>
  <si>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</si>
  <si>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</si>
  <si>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</si>
  <si>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</si>
  <si>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</si>
  <si>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</si>
  <si>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</si>
  <si>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</si>
  <si>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</si>
  <si>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</si>
  <si>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</si>
  <si>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</si>
  <si>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</si>
  <si>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</si>
  <si>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</si>
  <si>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</si>
  <si>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</si>
  <si>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</si>
  <si>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</si>
  <si>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</si>
  <si>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</si>
  <si>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</si>
  <si>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</si>
  <si>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</si>
  <si>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</si>
  <si>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</si>
  <si>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</si>
  <si>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</si>
  <si>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</si>
  <si>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</si>
  <si>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</si>
  <si>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</si>
  <si>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</si>
  <si>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</si>
  <si>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</si>
  <si>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</si>
  <si>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</si>
  <si>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</si>
  <si>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</si>
  <si>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</si>
  <si>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</si>
  <si>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</si>
  <si>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</si>
  <si>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</si>
  <si>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</si>
  <si>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</si>
  <si>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</si>
  <si>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</si>
  <si>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</si>
  <si>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</si>
  <si>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</si>
  <si>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</si>
  <si>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</si>
  <si>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</si>
  <si>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</si>
  <si>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</si>
  <si>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</si>
  <si>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</si>
  <si>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</si>
  <si>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</si>
  <si>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</si>
  <si>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</si>
  <si>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</si>
  <si>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</si>
  <si>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</si>
  <si>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</si>
  <si>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</si>
  <si>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</si>
  <si>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</si>
  <si>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</si>
  <si>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</si>
  <si>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</si>
  <si>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</si>
  <si>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</si>
  <si>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</si>
  <si>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</si>
  <si>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</si>
  <si>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</si>
  <si>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</si>
  <si>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</si>
  <si>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</si>
  <si>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</si>
  <si>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</si>
  <si>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</si>
  <si>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</si>
  <si>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</si>
  <si>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</si>
  <si>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</si>
  <si>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</si>
  <si>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</si>
  <si>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</si>
  <si>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</si>
  <si>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</si>
  <si>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</si>
  <si>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</si>
  <si>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</si>
  <si>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</si>
  <si>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</si>
  <si>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</si>
  <si>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</si>
  <si>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</si>
  <si>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</si>
  <si>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</si>
  <si>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</si>
  <si>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</si>
  <si>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</si>
  <si>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</si>
  <si>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</si>
  <si>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</si>
  <si>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</si>
  <si>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</si>
  <si>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</si>
  <si>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</si>
  <si>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</si>
  <si>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</si>
  <si>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</si>
  <si>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</si>
  <si>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</si>
  <si>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</si>
  <si>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</si>
  <si>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</si>
  <si>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</si>
  <si>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</si>
  <si>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</si>
  <si>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</si>
  <si>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</si>
  <si>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</si>
  <si>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</si>
  <si>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</si>
  <si>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</si>
  <si>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</si>
  <si>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</si>
  <si>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</si>
  <si>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</si>
  <si>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</si>
  <si>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</si>
  <si>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</si>
  <si>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</si>
  <si>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</si>
  <si>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</si>
  <si>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</si>
  <si>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</si>
  <si>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</si>
  <si>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</si>
  <si>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</si>
  <si>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</si>
  <si>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</si>
  <si>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</si>
  <si>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</si>
  <si>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</si>
  <si>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</si>
  <si>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</si>
  <si>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</si>
  <si>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</si>
  <si>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</si>
  <si>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</si>
  <si>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</si>
  <si>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</si>
  <si>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</si>
  <si>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</si>
  <si>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</si>
  <si>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</si>
  <si>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</si>
  <si>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</si>
  <si>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</si>
  <si>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</si>
  <si>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</si>
  <si>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</si>
  <si>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</si>
  <si>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</si>
  <si>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</si>
  <si>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</si>
  <si>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</si>
  <si>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</si>
  <si>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</si>
  <si>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</si>
  <si>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</si>
  <si>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</si>
  <si>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</si>
  <si>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</si>
  <si>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</si>
  <si>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</si>
  <si>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</si>
  <si>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</si>
  <si>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</si>
  <si>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</si>
  <si>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</si>
  <si>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</si>
  <si>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</si>
  <si>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</si>
  <si>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</si>
  <si>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</si>
  <si>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</si>
  <si>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</si>
  <si>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</si>
  <si>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</si>
  <si>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</si>
  <si>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</si>
  <si>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</si>
  <si>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</si>
  <si>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</si>
  <si>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</si>
  <si>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</si>
  <si>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</si>
  <si>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</si>
  <si>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</si>
  <si>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</si>
  <si>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</si>
  <si>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</si>
  <si>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</si>
  <si>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</si>
  <si>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</si>
  <si>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</si>
  <si>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</si>
  <si>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</si>
  <si>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</si>
  <si>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</si>
  <si>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</si>
  <si>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</si>
  <si>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</si>
  <si>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</si>
  <si>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</si>
  <si>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</si>
  <si>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</si>
  <si>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</si>
  <si>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</si>
  <si>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</si>
  <si>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</si>
  <si>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</si>
  <si>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</si>
  <si>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</si>
  <si>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</si>
  <si>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</si>
  <si>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</si>
  <si>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</si>
  <si>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</si>
  <si>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</si>
  <si>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</si>
  <si>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</si>
  <si>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</si>
  <si>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</si>
  <si>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</si>
  <si>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</si>
  <si>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</si>
  <si>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</si>
  <si>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</si>
  <si>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</si>
  <si>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</si>
  <si>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</si>
  <si>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</si>
  <si>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</si>
  <si>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</si>
  <si>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</si>
  <si>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</si>
  <si>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</si>
  <si>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</si>
  <si>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</si>
  <si>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</si>
  <si>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</si>
  <si>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</si>
  <si>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</si>
  <si>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</si>
  <si>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</si>
  <si>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</si>
  <si>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</si>
  <si>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</si>
  <si>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</si>
  <si>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</si>
  <si>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</si>
  <si>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</si>
  <si>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</si>
  <si>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</si>
  <si>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</si>
  <si>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</si>
  <si>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</si>
  <si>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</si>
  <si>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</si>
  <si>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</si>
  <si>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</si>
  <si>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</si>
  <si>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</si>
  <si>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</si>
  <si>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</si>
  <si>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</si>
  <si>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</si>
  <si>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</si>
  <si>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</si>
  <si>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</si>
  <si>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</si>
  <si>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</si>
  <si>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</si>
  <si>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</si>
  <si>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</si>
  <si>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</si>
  <si>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</si>
  <si>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</si>
  <si>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</si>
  <si>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</si>
  <si>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</si>
  <si>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</si>
  <si>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</si>
  <si>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</si>
  <si>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</si>
  <si>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</si>
  <si>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</si>
  <si>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</si>
  <si>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</si>
  <si>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</si>
  <si>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</si>
  <si>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</si>
  <si>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</si>
  <si>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</si>
  <si>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</si>
  <si>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</si>
  <si>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</si>
  <si>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</si>
  <si>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</si>
  <si>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</si>
  <si>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</si>
  <si>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</si>
  <si>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</si>
  <si>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</si>
  <si>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</si>
  <si>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</si>
  <si>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</si>
  <si>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</si>
  <si>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</si>
  <si>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</si>
  <si>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</si>
  <si>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</si>
  <si>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</si>
  <si>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</si>
  <si>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</si>
  <si>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</si>
  <si>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</si>
  <si>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</si>
  <si>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</si>
  <si>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</si>
  <si>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</si>
  <si>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</si>
  <si>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</si>
  <si>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</si>
  <si>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</si>
  <si>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</si>
  <si>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</si>
  <si>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</si>
  <si>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</si>
  <si>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</si>
  <si>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</si>
  <si>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</si>
  <si>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</si>
  <si>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</si>
  <si>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</si>
  <si>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</si>
  <si>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</si>
  <si>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</si>
  <si>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</si>
  <si>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</si>
  <si>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</si>
  <si>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</si>
  <si>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</si>
  <si>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</si>
  <si>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</si>
  <si>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</si>
  <si>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</si>
  <si>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</si>
  <si>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</si>
  <si>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</si>
  <si>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</si>
  <si>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</si>
  <si>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</si>
  <si>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</si>
  <si>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</si>
  <si>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</si>
  <si>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</si>
  <si>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</si>
  <si>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</si>
  <si>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</si>
  <si>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</si>
  <si>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</si>
  <si>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</si>
  <si>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</si>
  <si>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</si>
  <si>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</si>
  <si>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</si>
  <si>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</si>
  <si>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</si>
  <si>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</si>
  <si>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</si>
  <si>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</si>
  <si>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</si>
  <si>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</si>
  <si>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</si>
  <si>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</si>
  <si>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</si>
  <si>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</si>
  <si>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</si>
  <si>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</si>
  <si>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</si>
  <si>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</si>
  <si>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</si>
  <si>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</si>
  <si>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</si>
  <si>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</si>
  <si>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</si>
  <si>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</si>
  <si>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</si>
  <si>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</si>
  <si>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</si>
  <si>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</si>
  <si>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</si>
  <si>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</si>
  <si>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</si>
  <si>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</si>
  <si>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</si>
  <si>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</si>
  <si>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</si>
  <si>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</si>
  <si>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</si>
  <si>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</si>
  <si>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</si>
  <si>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</si>
  <si>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</si>
  <si>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</si>
  <si>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</si>
  <si>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</si>
  <si>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</si>
  <si>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</si>
  <si>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</si>
  <si>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</si>
  <si>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</si>
  <si>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</si>
  <si>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</si>
  <si>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</si>
  <si>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</si>
  <si>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</si>
  <si>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</si>
  <si>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</si>
  <si>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</si>
  <si>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</si>
  <si>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</si>
  <si>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</si>
  <si>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</si>
  <si>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</si>
  <si>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</si>
  <si>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</si>
  <si>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</si>
  <si>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</si>
  <si>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</si>
  <si>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</si>
  <si>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</si>
  <si>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</si>
  <si>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</si>
  <si>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</si>
  <si>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</si>
  <si>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</si>
  <si>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</si>
  <si>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</si>
  <si>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</si>
  <si>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</si>
  <si>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</si>
  <si>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</si>
  <si>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</si>
  <si>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</si>
  <si>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</si>
  <si>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</si>
  <si>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</si>
  <si>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</si>
  <si>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</si>
  <si>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</si>
  <si>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</si>
  <si>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</si>
  <si>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</si>
  <si>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</si>
  <si>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</si>
  <si>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</si>
  <si>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</si>
  <si>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</si>
  <si>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</si>
  <si>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</si>
  <si>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</si>
  <si>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</si>
  <si>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</si>
  <si>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</si>
  <si>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</si>
  <si>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</si>
  <si>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</si>
  <si>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</si>
  <si>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</si>
  <si>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</si>
  <si>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</si>
  <si>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</si>
  <si>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</si>
  <si>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</si>
  <si>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</si>
  <si>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</si>
  <si>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</si>
  <si>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</si>
  <si>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</si>
  <si>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</si>
  <si>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</si>
  <si>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</si>
  <si>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</si>
  <si>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</si>
  <si>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</si>
  <si>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</si>
  <si>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</si>
  <si>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</si>
  <si>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</si>
  <si>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</si>
  <si>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</si>
  <si>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</si>
  <si>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</si>
  <si>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</si>
  <si>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</si>
  <si>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</si>
  <si>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</si>
  <si>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</si>
  <si>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</si>
  <si>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</si>
  <si>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</si>
  <si>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</si>
  <si>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</si>
  <si>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</si>
  <si>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</si>
  <si>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</si>
  <si>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</si>
  <si>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</si>
  <si>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</si>
  <si>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</si>
  <si>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</si>
  <si>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</si>
  <si>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</si>
  <si>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</si>
  <si>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</si>
  <si>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</si>
  <si>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</si>
  <si>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</si>
  <si>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</si>
  <si>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</si>
  <si>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</si>
  <si>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</si>
  <si>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</si>
  <si>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</si>
  <si>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</si>
  <si>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</si>
  <si>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</si>
  <si>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</si>
  <si>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</si>
  <si>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</si>
  <si>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</si>
  <si>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</si>
  <si>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</si>
  <si>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</si>
  <si>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</si>
  <si>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</si>
  <si>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</si>
  <si>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</si>
  <si>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</si>
  <si>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</si>
  <si>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</si>
  <si>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</si>
  <si>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</si>
  <si>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</si>
  <si>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</si>
  <si>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</si>
  <si>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</si>
  <si>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</si>
  <si>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</si>
  <si>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</si>
  <si>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</si>
  <si>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</si>
  <si>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</si>
  <si>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</si>
  <si>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</si>
  <si>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</si>
  <si>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</si>
  <si>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</si>
  <si>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</si>
  <si>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</si>
  <si>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</si>
  <si>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</si>
  <si>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</si>
  <si>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</si>
  <si>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</si>
  <si>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</si>
  <si>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</si>
  <si>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</si>
  <si>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</si>
  <si>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</si>
  <si>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</si>
  <si>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</si>
  <si>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</si>
  <si>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</si>
  <si>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</si>
  <si>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</si>
  <si>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</si>
  <si>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</si>
  <si>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</si>
  <si>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</si>
  <si>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</si>
  <si>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</si>
  <si>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</si>
  <si>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</si>
  <si>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</si>
  <si>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</si>
  <si>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</si>
  <si>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</si>
  <si>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</si>
  <si>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</si>
  <si>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</si>
  <si>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</si>
  <si>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</si>
  <si>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</si>
  <si>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</si>
  <si>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</si>
  <si>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</si>
  <si>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</si>
  <si>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</si>
  <si>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</si>
  <si>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</si>
  <si>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</si>
  <si>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</si>
  <si>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</si>
  <si>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</si>
  <si>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</si>
  <si>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</si>
  <si>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</si>
  <si>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</si>
  <si>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</si>
  <si>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</si>
  <si>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</si>
  <si>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</si>
  <si>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</si>
  <si>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</si>
  <si>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</si>
  <si>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</si>
  <si>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</si>
  <si>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</si>
  <si>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</si>
  <si>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</si>
  <si>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</si>
  <si>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</si>
  <si>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</si>
  <si>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</si>
  <si>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</si>
  <si>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</si>
  <si>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</si>
  <si>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</si>
  <si>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</si>
  <si>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</si>
  <si>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</si>
  <si>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</si>
  <si>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</si>
  <si>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</si>
  <si>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</si>
  <si>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</si>
  <si>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</si>
  <si>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</si>
  <si>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</si>
  <si>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</si>
  <si>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</si>
  <si>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</si>
  <si>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</si>
  <si>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</si>
  <si>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</si>
  <si>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</si>
  <si>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</si>
  <si>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</si>
  <si>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</si>
  <si>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</si>
  <si>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</si>
  <si>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</si>
  <si>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</si>
  <si>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</si>
  <si>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</si>
  <si>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</si>
  <si>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</si>
  <si>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</si>
  <si>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</si>
  <si>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</si>
  <si>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</si>
  <si>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</si>
  <si>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</si>
  <si>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</si>
  <si>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</si>
  <si>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</si>
  <si>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</si>
  <si>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</si>
  <si>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</si>
  <si>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</si>
  <si>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</si>
  <si>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</si>
  <si>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</si>
  <si>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</si>
  <si>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</si>
  <si>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</si>
  <si>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</si>
  <si>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</si>
  <si>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</si>
  <si>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</si>
  <si>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</si>
  <si>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</si>
  <si>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</si>
  <si>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</si>
  <si>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</si>
  <si>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</si>
  <si>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</si>
  <si>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</si>
  <si>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</si>
  <si>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</si>
  <si>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</si>
  <si>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</si>
  <si>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</si>
  <si>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</si>
  <si>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</si>
  <si>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</si>
  <si>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</si>
  <si>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</si>
  <si>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</si>
  <si>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</si>
  <si>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</si>
  <si>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</si>
  <si>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</si>
  <si>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</si>
  <si>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</si>
  <si>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</si>
  <si>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</si>
  <si>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</si>
  <si>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</si>
  <si>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</si>
  <si>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</si>
  <si>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</si>
  <si>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</si>
  <si>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</si>
  <si>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</si>
  <si>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</si>
  <si>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</si>
  <si>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</si>
  <si>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</si>
  <si>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</si>
  <si>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</si>
  <si>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</si>
  <si>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</si>
  <si>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</si>
  <si>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</si>
  <si>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</si>
  <si>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</si>
  <si>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</si>
  <si>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</si>
  <si>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</si>
  <si>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</si>
  <si>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</si>
  <si>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</si>
  <si>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</si>
  <si>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</si>
  <si>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</si>
  <si>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</si>
  <si>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</si>
  <si>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</si>
  <si>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</si>
  <si>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</si>
  <si>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</si>
  <si>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</si>
  <si>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</si>
  <si>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</si>
  <si>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</si>
  <si>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</si>
  <si>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</si>
  <si>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</si>
  <si>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</si>
  <si>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</si>
  <si>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</si>
  <si>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</si>
  <si>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</si>
  <si>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</si>
  <si>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</si>
  <si>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</si>
  <si>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</si>
  <si>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</si>
  <si>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</si>
  <si>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</si>
  <si>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</si>
  <si>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</si>
  <si>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</si>
  <si>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</si>
  <si>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</si>
  <si>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</si>
  <si>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</si>
  <si>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</si>
  <si>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</si>
  <si>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</si>
  <si>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</si>
  <si>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</si>
  <si>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</si>
  <si>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</si>
  <si>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</si>
  <si>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</si>
  <si>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</si>
  <si>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</si>
  <si>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</si>
  <si>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</si>
  <si>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</si>
  <si>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</si>
  <si>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</si>
  <si>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</si>
  <si>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</si>
  <si>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</si>
  <si>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</si>
  <si>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</si>
  <si>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</si>
  <si>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</si>
  <si>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</si>
  <si>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</si>
  <si>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</si>
  <si>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</si>
  <si>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</si>
  <si>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</si>
  <si>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</si>
  <si>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</si>
  <si>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</si>
  <si>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</si>
  <si>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</si>
  <si>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</si>
  <si>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</si>
  <si>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</si>
  <si>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</si>
  <si>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</si>
  <si>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</si>
  <si>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</si>
  <si>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</si>
  <si>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</si>
  <si>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</si>
  <si>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</si>
  <si>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</si>
  <si>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</si>
  <si>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</si>
  <si>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</si>
  <si>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</si>
  <si>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</si>
  <si>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</si>
  <si>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</si>
  <si>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</si>
  <si>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</si>
  <si>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</si>
  <si>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</si>
  <si>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</si>
  <si>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</si>
  <si>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</si>
  <si>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</si>
  <si>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</si>
  <si>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</si>
  <si>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</si>
  <si>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</si>
  <si>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</si>
  <si>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</si>
  <si>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</si>
  <si>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</si>
  <si>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</si>
  <si>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</si>
  <si>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</si>
  <si>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</si>
  <si>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</si>
  <si>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</si>
  <si>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</si>
  <si>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</si>
  <si>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</si>
  <si>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</si>
  <si>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</si>
  <si>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</si>
  <si>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</si>
  <si>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</si>
  <si>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</si>
  <si>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</si>
  <si>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</si>
  <si>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</si>
  <si>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</si>
  <si>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</si>
  <si>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</si>
  <si>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</si>
  <si>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</si>
  <si>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</si>
  <si>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</si>
  <si>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</si>
  <si>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</si>
  <si>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</si>
  <si>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</si>
  <si>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</si>
  <si>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</si>
  <si>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</si>
  <si>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</si>
  <si>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</si>
  <si>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</si>
  <si>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</si>
  <si>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</si>
  <si>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</si>
  <si>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</si>
  <si>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</si>
  <si>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</si>
  <si>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</si>
  <si>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</si>
  <si>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</si>
  <si>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</si>
  <si>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</si>
  <si>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</si>
  <si>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</si>
  <si>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</si>
  <si>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</si>
  <si>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</si>
  <si>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</si>
  <si>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</si>
  <si>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</si>
  <si>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</si>
  <si>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</si>
  <si>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</si>
  <si>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</si>
  <si>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</si>
  <si>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</si>
  <si>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</si>
  <si>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</si>
  <si>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</si>
  <si>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</si>
  <si>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</si>
  <si>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</si>
  <si>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</si>
  <si>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</si>
  <si>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</si>
  <si>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</si>
  <si>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</si>
  <si>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</si>
  <si>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</si>
  <si>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</si>
  <si>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</si>
  <si>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</si>
  <si>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</si>
  <si>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</si>
  <si>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</si>
  <si>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</si>
  <si>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</si>
  <si>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</si>
  <si>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</si>
  <si>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</si>
  <si>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</si>
  <si>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</si>
  <si>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</si>
  <si>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</si>
  <si>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</si>
  <si>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</si>
  <si>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</si>
  <si>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</si>
  <si>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</si>
  <si>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</si>
  <si>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</si>
  <si>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</si>
  <si>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</si>
  <si>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</si>
  <si>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</si>
  <si>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</si>
  <si>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</si>
  <si>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</si>
  <si>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</si>
  <si>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</si>
  <si>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</si>
  <si>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</si>
  <si>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</si>
  <si>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</si>
  <si>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</si>
  <si>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</si>
  <si>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</si>
  <si>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</si>
  <si>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</si>
  <si>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</si>
  <si>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</si>
  <si>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</si>
  <si>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</si>
  <si>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</si>
  <si>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</si>
  <si>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</si>
  <si>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</si>
  <si>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</si>
  <si>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</si>
  <si>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</si>
  <si>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</si>
  <si>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</si>
  <si>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</si>
  <si>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</si>
  <si>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</si>
  <si>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</si>
  <si>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</si>
  <si>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</si>
  <si>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</si>
  <si>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</si>
  <si>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</si>
  <si>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</si>
  <si>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</si>
  <si>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</si>
  <si>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</si>
  <si>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</si>
  <si>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</si>
  <si>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</si>
  <si>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</si>
  <si>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</si>
  <si>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</si>
  <si>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</si>
  <si>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</si>
  <si>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</si>
  <si>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</si>
  <si>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</si>
  <si>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</si>
  <si>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</si>
  <si>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</si>
  <si>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</si>
  <si>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</si>
  <si>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</si>
  <si>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</si>
  <si>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</si>
  <si>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</si>
  <si>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</si>
  <si>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</si>
  <si>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</si>
  <si>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</si>
  <si>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</si>
  <si>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</si>
  <si>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</si>
  <si>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</si>
  <si>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</si>
  <si>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</si>
  <si>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</si>
  <si>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</si>
  <si>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</si>
  <si>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</si>
  <si>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</si>
  <si>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</si>
  <si>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</si>
  <si>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</si>
  <si>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</si>
  <si>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</si>
  <si>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</si>
  <si>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</si>
  <si>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</si>
  <si>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</si>
  <si>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</si>
  <si>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</si>
  <si>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</si>
  <si>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</si>
  <si>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</si>
  <si>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</si>
  <si>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</si>
  <si>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</si>
  <si>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</si>
  <si>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</si>
  <si>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</si>
  <si>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</si>
  <si>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</si>
  <si>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</si>
  <si>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</si>
  <si>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</si>
  <si>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</si>
  <si>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</si>
  <si>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</si>
  <si>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</si>
  <si>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</si>
  <si>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</si>
  <si>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</si>
  <si>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</si>
  <si>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</si>
  <si>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</si>
  <si>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</si>
  <si>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</si>
  <si>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</si>
  <si>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</si>
  <si>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</si>
  <si>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</si>
  <si>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</si>
  <si>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</si>
  <si>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</si>
  <si>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</si>
  <si>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</si>
  <si>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</si>
  <si>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</si>
  <si>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</si>
  <si>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</si>
  <si>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</si>
  <si>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</si>
  <si>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</si>
  <si>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</si>
  <si>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</si>
  <si>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</si>
  <si>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</si>
  <si>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</si>
  <si>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</si>
  <si>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</si>
  <si>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</si>
  <si>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</si>
  <si>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</si>
  <si>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</si>
  <si>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</si>
  <si>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</si>
  <si>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</si>
  <si>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</si>
  <si>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</si>
  <si>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</si>
  <si>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</si>
  <si>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</si>
  <si>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</si>
  <si>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</si>
  <si>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</si>
  <si>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</si>
  <si>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</si>
  <si>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</si>
  <si>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</si>
  <si>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</si>
  <si>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</si>
  <si>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</si>
  <si>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</si>
  <si>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</si>
  <si>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</si>
  <si>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</si>
  <si>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</si>
  <si>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</si>
  <si>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</si>
  <si>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</si>
  <si>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</si>
  <si>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</si>
  <si>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</si>
  <si>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</si>
  <si>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</si>
  <si>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</si>
  <si>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</si>
  <si>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</si>
  <si>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</si>
  <si>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</si>
  <si>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</si>
  <si>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</si>
  <si>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</si>
  <si>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</si>
  <si>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</si>
  <si>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</si>
  <si>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</si>
  <si>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</si>
  <si>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</si>
  <si>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</si>
  <si>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</si>
  <si>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</si>
  <si>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</si>
  <si>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</si>
  <si>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</si>
  <si>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</si>
  <si>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</si>
  <si>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</si>
  <si>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</si>
  <si>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</si>
  <si>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</si>
  <si>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</si>
  <si>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</si>
  <si>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</si>
  <si>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</si>
  <si>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</si>
  <si>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</si>
  <si>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</si>
  <si>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</si>
  <si>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</si>
  <si>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</si>
  <si>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</si>
  <si>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</si>
  <si>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</si>
  <si>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</si>
  <si>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</si>
  <si>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</si>
  <si>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</si>
  <si>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</si>
  <si>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</si>
  <si>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</si>
  <si>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</si>
  <si>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</si>
  <si>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</si>
  <si>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</si>
  <si>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</si>
  <si>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</si>
  <si>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</si>
  <si>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</si>
  <si>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</si>
  <si>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</si>
  <si>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</si>
  <si>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</si>
  <si>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</si>
  <si>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</si>
  <si>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</si>
  <si>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</si>
  <si>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</si>
  <si>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</si>
  <si>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</si>
  <si>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</si>
  <si>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</si>
  <si>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</si>
  <si>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</si>
  <si>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</si>
  <si>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</si>
  <si>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</si>
  <si>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</si>
  <si>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</si>
  <si>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</si>
  <si>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</si>
  <si>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</si>
  <si>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</si>
  <si>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</si>
  <si>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</si>
  <si>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</si>
  <si>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</si>
  <si>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</si>
  <si>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</si>
  <si>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</si>
  <si>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</si>
  <si>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</si>
  <si>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</si>
  <si>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</si>
  <si>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</si>
  <si>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</si>
  <si>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</si>
  <si>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</si>
  <si>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</si>
  <si>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</si>
  <si>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</si>
  <si>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</si>
  <si>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</si>
  <si>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</si>
  <si>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</si>
  <si>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</si>
  <si>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</si>
  <si>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</si>
  <si>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</si>
  <si>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</si>
  <si>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</si>
  <si>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</si>
  <si>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</si>
  <si>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</si>
  <si>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</si>
  <si>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</si>
  <si>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</si>
  <si>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</si>
  <si>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</si>
  <si>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</si>
  <si>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</si>
  <si>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</si>
  <si>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</si>
  <si>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</si>
  <si>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</si>
  <si>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</si>
  <si>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</si>
  <si>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</si>
  <si>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</si>
  <si>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</si>
  <si>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</si>
  <si>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</si>
  <si>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</si>
  <si>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</si>
  <si>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</si>
  <si>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</si>
  <si>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</si>
  <si>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</si>
  <si>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</si>
  <si>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</si>
  <si>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</si>
  <si>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</si>
  <si>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</si>
  <si>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</si>
  <si>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</si>
  <si>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</si>
  <si>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</si>
  <si>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</si>
  <si>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</si>
  <si>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</si>
  <si>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</si>
  <si>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</si>
  <si>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</si>
  <si>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</si>
  <si>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</si>
  <si>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</si>
  <si>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</si>
  <si>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</si>
  <si>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</si>
  <si>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</si>
  <si>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</si>
  <si>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</si>
  <si>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</si>
  <si>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</si>
  <si>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</si>
  <si>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</si>
  <si>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</si>
  <si>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</si>
  <si>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</si>
  <si>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</si>
  <si>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</si>
  <si>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</si>
  <si>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</si>
  <si>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</si>
  <si>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</si>
  <si>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</si>
  <si>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</si>
  <si>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</si>
  <si>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</si>
  <si>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</si>
  <si>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</si>
  <si>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</si>
  <si>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</si>
  <si>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</si>
  <si>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</si>
  <si>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</si>
  <si>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</si>
  <si>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</si>
  <si>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</si>
  <si>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</si>
  <si>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</si>
  <si>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</si>
  <si>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</si>
  <si>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</si>
  <si>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</si>
  <si>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</si>
  <si>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</si>
  <si>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</si>
  <si>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</si>
  <si>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</si>
  <si>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</si>
  <si>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</si>
  <si>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</si>
  <si>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</si>
  <si>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</si>
  <si>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</si>
  <si>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</si>
  <si>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</si>
  <si>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</si>
  <si>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</si>
  <si>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</si>
  <si>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</si>
  <si>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</si>
  <si>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</si>
  <si>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</si>
  <si>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</si>
  <si>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</si>
  <si>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</si>
  <si>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</si>
  <si>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</si>
  <si>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</si>
  <si>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</si>
  <si>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</si>
  <si>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</si>
  <si>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</si>
  <si>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</si>
  <si>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</si>
  <si>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</si>
  <si>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</si>
  <si>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</si>
  <si>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</si>
  <si>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</si>
  <si>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</si>
  <si>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</si>
  <si>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</si>
  <si>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</si>
  <si>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</si>
  <si>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</si>
  <si>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</si>
  <si>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</si>
  <si>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</si>
  <si>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</si>
  <si>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</si>
  <si>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</si>
  <si>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</si>
  <si>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</si>
  <si>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</si>
  <si>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</si>
  <si>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</si>
  <si>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</si>
  <si>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</si>
  <si>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</si>
  <si>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</si>
  <si>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</si>
  <si>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</si>
  <si>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</si>
  <si>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</si>
  <si>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</si>
  <si>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</si>
  <si>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</si>
  <si>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</si>
  <si>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</si>
  <si>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</si>
  <si>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</si>
  <si>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</si>
  <si>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</si>
  <si>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</si>
  <si>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</si>
  <si>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</si>
  <si>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</si>
  <si>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</si>
  <si>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</si>
  <si>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</si>
  <si>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</si>
  <si>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</si>
  <si>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</si>
  <si>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</si>
  <si>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</si>
  <si>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</si>
  <si>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</si>
  <si>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</si>
  <si>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</si>
  <si>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</si>
  <si>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</si>
  <si>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</si>
  <si>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</si>
  <si>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</si>
  <si>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</si>
  <si>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</si>
  <si>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</si>
  <si>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</si>
  <si>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</si>
  <si>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</si>
  <si>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</si>
  <si>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</si>
  <si>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</si>
  <si>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</si>
  <si>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</si>
  <si>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</si>
  <si>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</si>
  <si>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</si>
  <si>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</si>
  <si>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</si>
  <si>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</si>
  <si>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</si>
  <si>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</si>
  <si>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</si>
  <si>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</si>
  <si>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</si>
  <si>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</si>
  <si>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</si>
  <si>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</si>
  <si>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</si>
  <si>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</si>
  <si>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</si>
  <si>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</si>
  <si>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</si>
  <si>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</si>
  <si>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</si>
  <si>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</si>
  <si>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</si>
  <si>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</si>
  <si>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</si>
  <si>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</si>
  <si>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</si>
  <si>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</si>
  <si>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</si>
  <si>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</si>
  <si>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</si>
  <si>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</si>
  <si>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</si>
  <si>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</si>
  <si>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</si>
  <si>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</si>
  <si>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</si>
  <si>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</si>
  <si>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</si>
  <si>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</si>
  <si>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</si>
  <si>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</si>
  <si>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</si>
  <si>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</si>
  <si>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</si>
  <si>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</si>
  <si>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</si>
  <si>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</si>
  <si>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</si>
  <si>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</si>
  <si>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</si>
  <si>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</si>
  <si>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</si>
  <si>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</si>
  <si>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</si>
  <si>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</si>
  <si>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</si>
  <si>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</si>
  <si>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</si>
  <si>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</si>
  <si>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</si>
  <si>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</si>
  <si>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</si>
  <si>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</si>
  <si>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</si>
  <si>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</si>
  <si>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</si>
  <si>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</si>
  <si>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</si>
  <si>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</si>
  <si>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</si>
  <si>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</si>
  <si>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</si>
  <si>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</si>
  <si>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</si>
  <si>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</si>
  <si>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</si>
  <si>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</si>
  <si>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</si>
  <si>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</si>
  <si>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</si>
  <si>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</si>
  <si>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</si>
  <si>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</si>
  <si>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</si>
  <si>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</si>
  <si>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</si>
  <si>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</si>
  <si>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</si>
  <si>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</si>
  <si>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</si>
  <si>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</si>
  <si>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</si>
  <si>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</si>
  <si>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</si>
  <si>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</si>
  <si>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</si>
  <si>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</si>
  <si>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</si>
  <si>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</si>
  <si>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</si>
  <si>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</si>
  <si>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</si>
  <si>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</si>
  <si>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</si>
  <si>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</si>
  <si>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</si>
  <si>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</si>
  <si>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</si>
  <si>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</si>
  <si>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</si>
  <si>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</si>
  <si>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</si>
  <si>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</si>
  <si>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</si>
  <si>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</si>
  <si>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</si>
  <si>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</si>
  <si>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</si>
  <si>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</si>
  <si>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</si>
  <si>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</si>
  <si>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</si>
  <si>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</si>
  <si>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</si>
  <si>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</si>
  <si>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</si>
  <si>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</si>
  <si>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</si>
  <si>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</si>
  <si>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</si>
  <si>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</si>
  <si>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</si>
  <si>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</si>
  <si>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</si>
  <si>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</si>
  <si>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</si>
  <si>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</si>
  <si>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</si>
  <si>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</si>
  <si>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</si>
  <si>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</si>
  <si>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</si>
  <si>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</si>
  <si>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</si>
  <si>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</si>
  <si>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</si>
  <si>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</si>
  <si>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</si>
  <si>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</si>
  <si>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</si>
  <si>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</si>
  <si>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</si>
  <si>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</si>
  <si>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</si>
  <si>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</si>
  <si>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</si>
  <si>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</si>
  <si>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</si>
  <si>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</si>
  <si>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</si>
  <si>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</si>
  <si>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</si>
  <si>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</si>
  <si>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</si>
  <si>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</si>
  <si>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</si>
  <si>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</si>
  <si>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</si>
  <si>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</si>
  <si>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</si>
  <si>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</si>
  <si>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</si>
  <si>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</si>
  <si>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</si>
  <si>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</si>
  <si>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</si>
  <si>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</si>
  <si>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</si>
  <si>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</si>
  <si>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</si>
  <si>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</si>
  <si>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</si>
  <si>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</si>
  <si>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</si>
  <si>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</si>
  <si>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</si>
  <si>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</si>
  <si>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</si>
  <si>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</si>
  <si>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</si>
  <si>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</si>
  <si>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</si>
  <si>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</si>
  <si>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</si>
  <si>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</si>
  <si>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</si>
  <si>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</si>
  <si>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</si>
  <si>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</si>
  <si>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</si>
  <si>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</si>
  <si>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</si>
  <si>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</si>
  <si>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</si>
  <si>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</si>
  <si>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</si>
  <si>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</si>
  <si>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</si>
  <si>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</si>
  <si>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</si>
  <si>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</si>
  <si>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</si>
  <si>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</si>
  <si>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</si>
  <si>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</si>
  <si>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</si>
  <si>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</si>
  <si>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</si>
  <si>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</si>
  <si>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</si>
  <si>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</si>
  <si>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</si>
  <si>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</si>
  <si>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</si>
  <si>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</si>
  <si>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</si>
  <si>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</si>
  <si>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</si>
  <si>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</si>
  <si>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</si>
  <si>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</si>
  <si>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</si>
  <si>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</si>
  <si>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</si>
  <si>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</si>
  <si>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</si>
  <si>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</si>
  <si>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</si>
  <si>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</si>
  <si>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</si>
  <si>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</si>
  <si>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</si>
  <si>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</si>
  <si>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</si>
  <si>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</si>
  <si>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</si>
  <si>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</si>
  <si>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</si>
  <si>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</si>
  <si>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</si>
  <si>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</si>
  <si>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</si>
  <si>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</si>
  <si>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</si>
  <si>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</si>
  <si>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</si>
  <si>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</si>
  <si>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</si>
  <si>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</si>
  <si>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</si>
  <si>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</si>
  <si>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</si>
  <si>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</si>
  <si>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</si>
  <si>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</si>
  <si>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</si>
  <si>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</si>
  <si>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</si>
  <si>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</si>
  <si>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</si>
  <si>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</si>
  <si>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</si>
  <si>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</si>
  <si>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</si>
  <si>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</si>
  <si>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</si>
  <si>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</si>
  <si>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</si>
  <si>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</si>
  <si>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</si>
  <si>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</si>
  <si>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</si>
  <si>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</si>
  <si>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</si>
  <si>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</si>
  <si>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</si>
  <si>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</si>
  <si>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</si>
  <si>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</si>
  <si>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</si>
  <si>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</si>
  <si>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</si>
  <si>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</si>
  <si>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</si>
  <si>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</si>
  <si>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</si>
  <si>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</si>
  <si>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</si>
  <si>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</si>
  <si>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</si>
  <si>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</si>
  <si>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</si>
  <si>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</si>
  <si>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</si>
  <si>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</si>
  <si>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</si>
  <si>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</si>
  <si>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</si>
  <si>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</si>
  <si>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</si>
  <si>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</si>
  <si>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</si>
  <si>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</si>
  <si>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</si>
  <si>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</si>
  <si>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</si>
  <si>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</si>
  <si>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</si>
  <si>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</si>
  <si>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</si>
  <si>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</si>
  <si>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</si>
  <si>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</si>
  <si>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</si>
  <si>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</si>
  <si>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</si>
  <si>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</si>
  <si>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</si>
  <si>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</si>
  <si>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</si>
  <si>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</si>
  <si>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</si>
  <si>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</si>
  <si>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</si>
  <si>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</si>
  <si>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</si>
  <si>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</si>
  <si>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</si>
  <si>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</si>
  <si>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</si>
  <si>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</si>
  <si>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</si>
  <si>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</si>
  <si>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</si>
  <si>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</si>
  <si>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</si>
  <si>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</si>
  <si>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</si>
  <si>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</si>
  <si>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</si>
  <si>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</si>
  <si>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</si>
  <si>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</si>
  <si>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</si>
  <si>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</si>
  <si>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</si>
  <si>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</si>
  <si>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</si>
  <si>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</si>
  <si>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</si>
  <si>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</si>
  <si>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</si>
  <si>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</si>
  <si>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</si>
  <si>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</si>
  <si>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</si>
  <si>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</si>
  <si>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</si>
  <si>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</si>
  <si>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</si>
  <si>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</si>
  <si>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</si>
  <si>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</si>
  <si>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</si>
  <si>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</si>
  <si>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</si>
  <si>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</si>
  <si>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</si>
  <si>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</si>
  <si>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</si>
  <si>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</si>
  <si>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</si>
  <si>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</si>
  <si>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</si>
  <si>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</si>
  <si>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</si>
  <si>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</si>
  <si>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</si>
  <si>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</si>
  <si>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</si>
  <si>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</si>
  <si>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</si>
  <si>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</si>
  <si>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</si>
  <si>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</si>
  <si>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</si>
  <si>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</si>
  <si>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</si>
  <si>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</si>
  <si>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</si>
  <si>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</si>
  <si>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</si>
  <si>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</si>
  <si>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</si>
  <si>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</si>
  <si>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</si>
  <si>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</si>
  <si>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</si>
  <si>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</si>
  <si>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</si>
  <si>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</si>
  <si>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</si>
  <si>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</si>
  <si>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</si>
  <si>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</si>
  <si>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</si>
  <si>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</si>
  <si>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</si>
  <si>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</si>
  <si>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</si>
  <si>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</si>
  <si>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</si>
  <si>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</si>
  <si>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</si>
  <si>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</si>
  <si>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</si>
  <si>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</si>
  <si>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</si>
  <si>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</si>
  <si>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</si>
  <si>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</si>
  <si>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</si>
  <si>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</si>
  <si>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</si>
  <si>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</si>
  <si>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</si>
  <si>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</si>
  <si>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</si>
  <si>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</si>
  <si>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</si>
  <si>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</si>
  <si>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</si>
  <si>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</si>
  <si>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</si>
  <si>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</si>
  <si>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</si>
  <si>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</si>
  <si>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</si>
  <si>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</si>
  <si>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</si>
  <si>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</si>
  <si>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</si>
  <si>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</si>
  <si>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</si>
  <si>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</si>
  <si>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</si>
  <si>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</si>
  <si>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</si>
  <si>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</si>
  <si>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</si>
  <si>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</si>
  <si>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</si>
  <si>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</si>
  <si>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</si>
  <si>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</si>
  <si>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</si>
  <si>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</si>
  <si>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</si>
  <si>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</si>
  <si>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</si>
  <si>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</si>
  <si>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</si>
  <si>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</si>
  <si>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</si>
  <si>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</si>
  <si>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</si>
  <si>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</si>
  <si>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</si>
  <si>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</si>
  <si>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</si>
  <si>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</si>
  <si>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</si>
  <si>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</si>
  <si>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</si>
  <si>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</si>
  <si>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</si>
  <si>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</si>
  <si>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</si>
  <si>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</si>
  <si>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</si>
  <si>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</si>
  <si>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</si>
  <si>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</si>
  <si>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</si>
  <si>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</si>
  <si>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</si>
  <si>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</si>
  <si>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</si>
  <si>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</si>
  <si>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</si>
  <si>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</si>
  <si>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</si>
  <si>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</si>
  <si>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</si>
  <si>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</si>
  <si>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</si>
  <si>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</si>
  <si>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</si>
  <si>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</si>
  <si>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</si>
  <si>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</si>
  <si>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</si>
  <si>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</si>
  <si>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</si>
  <si>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</si>
  <si>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</si>
  <si>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</si>
  <si>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</si>
  <si>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</si>
  <si>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</si>
  <si>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</si>
  <si>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</si>
  <si>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</si>
  <si>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</si>
  <si>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</si>
  <si>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</si>
  <si>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</si>
  <si>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</si>
  <si>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</si>
  <si>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</si>
  <si>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</si>
  <si>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</si>
  <si>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</si>
  <si>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</si>
  <si>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</si>
  <si>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</si>
  <si>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</si>
  <si>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</si>
  <si>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</si>
  <si>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</si>
  <si>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</si>
  <si>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</si>
  <si>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</si>
  <si>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</si>
  <si>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</si>
  <si>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</si>
  <si>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</si>
  <si>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</si>
  <si>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</si>
  <si>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</si>
  <si>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</si>
  <si>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</si>
  <si>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</si>
  <si>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</si>
  <si>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</si>
  <si>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</si>
  <si>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</si>
  <si>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</si>
  <si>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</si>
  <si>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</si>
  <si>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</si>
  <si>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</si>
  <si>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</si>
  <si>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</si>
  <si>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</si>
  <si>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</si>
  <si>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</si>
  <si>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</si>
  <si>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</si>
  <si>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</si>
  <si>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</si>
  <si>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</si>
  <si>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</si>
  <si>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</si>
  <si>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</si>
  <si>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</si>
  <si>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</si>
  <si>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</si>
  <si>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</si>
  <si>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</si>
  <si>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</si>
  <si>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</si>
  <si>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</si>
  <si>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</si>
  <si>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</si>
  <si>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</si>
  <si>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</si>
  <si>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</si>
  <si>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</si>
  <si>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</si>
  <si>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</si>
  <si>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</si>
  <si>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</si>
  <si>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</si>
  <si>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</si>
  <si>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</si>
  <si>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</si>
  <si>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</si>
  <si>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</si>
  <si>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</si>
  <si>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</si>
  <si>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</si>
  <si>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</si>
  <si>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</si>
  <si>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</si>
  <si>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</si>
  <si>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</si>
  <si>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</si>
  <si>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</si>
  <si>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</si>
  <si>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</si>
  <si>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</si>
  <si>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</si>
  <si>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</si>
  <si>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</si>
  <si>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</si>
  <si>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</si>
  <si>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</si>
  <si>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</si>
  <si>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</si>
  <si>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</si>
  <si>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</si>
  <si>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</si>
  <si>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</si>
  <si>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</si>
  <si>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</si>
  <si>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</si>
  <si>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</si>
  <si>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</si>
  <si>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</si>
  <si>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</si>
  <si>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</si>
  <si>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</si>
  <si>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</si>
  <si>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</si>
  <si>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</si>
  <si>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</si>
  <si>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</si>
  <si>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</si>
  <si>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</si>
  <si>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</si>
  <si>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</si>
  <si>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</si>
  <si>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</si>
  <si>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</si>
  <si>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</si>
  <si>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</si>
  <si>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</si>
  <si>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</si>
  <si>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</si>
  <si>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</si>
  <si>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</si>
  <si>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</si>
  <si>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</si>
  <si>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</si>
  <si>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</si>
  <si>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</si>
  <si>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</si>
  <si>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</si>
  <si>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</si>
  <si>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</si>
  <si>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</si>
  <si>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</si>
  <si>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</si>
  <si>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</si>
  <si>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</si>
  <si>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</si>
  <si>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</si>
  <si>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</si>
  <si>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</si>
  <si>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</si>
  <si>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</si>
  <si>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</si>
  <si>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</si>
  <si>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</si>
  <si>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</si>
  <si>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</si>
  <si>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</si>
  <si>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</si>
  <si>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</si>
  <si>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</si>
  <si>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</si>
  <si>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</si>
  <si>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</si>
  <si>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</si>
  <si>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</si>
  <si>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</si>
  <si>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</si>
  <si>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</si>
  <si>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</si>
  <si>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</si>
  <si>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</si>
  <si>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</si>
  <si>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</si>
  <si>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</si>
  <si>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</si>
  <si>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</si>
  <si>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</si>
  <si>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</si>
  <si>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</si>
  <si>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</si>
  <si>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</si>
  <si>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</si>
  <si>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</si>
  <si>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</si>
  <si>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</si>
  <si>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</si>
  <si>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</si>
  <si>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</si>
  <si>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</si>
  <si>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</si>
  <si>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</si>
  <si>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</si>
  <si>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</si>
  <si>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</si>
  <si>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</si>
  <si>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</si>
  <si>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</si>
  <si>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</si>
  <si>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</si>
  <si>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</si>
  <si>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</si>
  <si>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</si>
  <si>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</si>
  <si>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</si>
  <si>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</si>
  <si>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</si>
  <si>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</si>
  <si>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</si>
  <si>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</si>
  <si>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</si>
  <si>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</si>
  <si>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</si>
  <si>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</si>
  <si>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</si>
  <si>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</si>
  <si>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</si>
  <si>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</si>
  <si>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</si>
  <si>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</si>
  <si>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</si>
  <si>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</si>
  <si>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</si>
  <si>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</si>
  <si>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</si>
  <si>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</si>
  <si>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</si>
  <si>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</si>
  <si>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</si>
  <si>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</si>
  <si>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</si>
  <si>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</si>
  <si>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</si>
  <si>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</si>
  <si>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</si>
  <si>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</si>
  <si>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</si>
  <si>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</si>
  <si>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</si>
  <si>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</si>
  <si>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</si>
  <si>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</si>
  <si>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</si>
  <si>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</si>
  <si>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</si>
  <si>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</si>
  <si>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</si>
  <si>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</si>
  <si>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</si>
  <si>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</si>
  <si>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</si>
  <si>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</si>
  <si>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</si>
  <si>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</si>
  <si>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</si>
  <si>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</si>
  <si>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</si>
  <si>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</si>
  <si>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</si>
  <si>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</si>
  <si>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</si>
  <si>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</si>
  <si>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</si>
  <si>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</si>
  <si>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</si>
  <si>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</si>
  <si>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</si>
  <si>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</si>
  <si>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</si>
  <si>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</si>
  <si>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</si>
  <si>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</si>
  <si>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</si>
  <si>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</si>
  <si>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</si>
  <si>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</si>
  <si>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</si>
  <si>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</si>
  <si>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</si>
  <si>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</si>
  <si>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</si>
  <si>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</si>
  <si>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</si>
  <si>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</si>
  <si>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</si>
  <si>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</si>
  <si>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</si>
  <si>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</si>
  <si>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</si>
  <si>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</si>
  <si>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</si>
  <si>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</si>
  <si>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</si>
  <si>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</si>
  <si>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</si>
  <si>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</si>
  <si>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</si>
  <si>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</si>
  <si>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</si>
  <si>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</si>
  <si>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</si>
  <si>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</si>
  <si>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</si>
  <si>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</si>
  <si>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</si>
  <si>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</si>
  <si>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</si>
  <si>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</si>
  <si>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</si>
  <si>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</si>
  <si>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</si>
  <si>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</si>
  <si>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</si>
  <si>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</si>
  <si>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</si>
  <si>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</si>
  <si>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</si>
  <si>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</si>
  <si>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</si>
  <si>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</si>
  <si>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</si>
  <si>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</si>
  <si>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</si>
  <si>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</si>
  <si>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</si>
  <si>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</si>
  <si>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</si>
  <si>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</si>
  <si>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</si>
  <si>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</si>
  <si>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</si>
  <si>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</si>
  <si>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</si>
  <si>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</si>
  <si>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</si>
  <si>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</si>
  <si>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</si>
  <si>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</si>
  <si>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</si>
  <si>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</si>
  <si>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</si>
  <si>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</si>
  <si>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</si>
  <si>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</si>
  <si>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</si>
  <si>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</si>
  <si>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</si>
  <si>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</si>
  <si>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</si>
  <si>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</si>
  <si>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</si>
  <si>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</si>
  <si>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</si>
  <si>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</si>
  <si>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</si>
  <si>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</si>
  <si>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</si>
  <si>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</si>
  <si>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</si>
  <si>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</si>
  <si>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</si>
  <si>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</si>
  <si>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</si>
  <si>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</si>
  <si>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</si>
  <si>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</si>
  <si>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</si>
  <si>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</si>
  <si>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</si>
  <si>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</si>
  <si>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</si>
  <si>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</si>
  <si>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</si>
  <si>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</si>
  <si>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</si>
  <si>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</si>
  <si>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</si>
  <si>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</si>
  <si>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</si>
  <si>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</si>
  <si>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</si>
  <si>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</si>
  <si>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</si>
  <si>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</si>
  <si>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</si>
  <si>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</si>
  <si>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</si>
  <si>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</si>
  <si>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</si>
  <si>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</si>
  <si>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</si>
  <si>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</si>
  <si>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</si>
  <si>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</si>
  <si>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</si>
  <si>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</si>
  <si>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</si>
  <si>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</si>
  <si>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</si>
  <si>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</si>
  <si>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</si>
  <si>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</si>
  <si>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</si>
  <si>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</si>
  <si>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</si>
  <si>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</si>
  <si>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</si>
  <si>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</si>
  <si>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</si>
  <si>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</si>
  <si>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</si>
  <si>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</si>
  <si>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</si>
  <si>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</si>
  <si>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</si>
  <si>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</si>
  <si>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</si>
  <si>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</si>
  <si>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</si>
  <si>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</si>
  <si>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</si>
  <si>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</si>
  <si>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</si>
  <si>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</si>
  <si>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</si>
  <si>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</si>
  <si>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</si>
  <si>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</si>
  <si>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</si>
  <si>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</si>
  <si>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</si>
  <si>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</si>
  <si>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</si>
  <si>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</si>
  <si>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</si>
  <si>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</si>
  <si>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</si>
  <si>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</si>
  <si>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</si>
  <si>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</si>
  <si>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</si>
  <si>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</si>
  <si>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</si>
  <si>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</si>
  <si>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</si>
  <si>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</si>
  <si>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</si>
  <si>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</si>
  <si>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</si>
  <si>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</si>
  <si>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</si>
  <si>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</si>
  <si>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</si>
  <si>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</si>
  <si>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</si>
  <si>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</si>
  <si>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</si>
  <si>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</si>
  <si>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</si>
  <si>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</si>
  <si>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</si>
  <si>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</si>
  <si>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</si>
  <si>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</si>
  <si>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</si>
  <si>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</si>
  <si>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</si>
  <si>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</si>
  <si>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</si>
  <si>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</si>
  <si>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</si>
  <si>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</si>
  <si>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</si>
  <si>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</si>
  <si>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</si>
  <si>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</si>
  <si>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</si>
  <si>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</si>
  <si>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</si>
  <si>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</si>
  <si>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</si>
  <si>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</si>
  <si>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</si>
  <si>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</si>
  <si>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</si>
  <si>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</si>
  <si>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</si>
  <si>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</si>
  <si>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</si>
  <si>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</si>
  <si>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</si>
  <si>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</si>
  <si>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</si>
  <si>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</si>
  <si>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</si>
  <si>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</si>
  <si>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</si>
  <si>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</si>
  <si>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</si>
  <si>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</si>
  <si>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</si>
  <si>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</si>
  <si>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</si>
  <si>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</si>
  <si>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</si>
  <si>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</si>
  <si>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</si>
  <si>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</si>
  <si>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</si>
  <si>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</si>
  <si>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</si>
  <si>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</si>
  <si>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</si>
  <si>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</si>
  <si>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</si>
  <si>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</si>
  <si>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</si>
  <si>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</si>
  <si>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</si>
  <si>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</si>
  <si>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</si>
  <si>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</si>
  <si>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</si>
  <si>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</si>
  <si>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</si>
  <si>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</si>
  <si>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</si>
  <si>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</si>
  <si>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</si>
  <si>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</si>
  <si>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</si>
  <si>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</si>
  <si>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</si>
  <si>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</si>
  <si>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</si>
  <si>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</si>
  <si>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</si>
  <si>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</si>
  <si>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</si>
  <si>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</si>
  <si>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</si>
  <si>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</si>
  <si>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</si>
  <si>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</si>
  <si>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</si>
  <si>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</si>
  <si>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</si>
  <si>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</si>
  <si>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</si>
  <si>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</si>
  <si>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</si>
  <si>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</si>
  <si>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</si>
  <si>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</si>
  <si>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</si>
  <si>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</si>
  <si>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</si>
  <si>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</si>
  <si>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</si>
  <si>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</si>
  <si>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</si>
  <si>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</si>
  <si>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</si>
  <si>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</si>
  <si>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</si>
  <si>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</si>
  <si>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</si>
  <si>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</si>
  <si>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</si>
  <si>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</si>
  <si>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</si>
  <si>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</si>
  <si>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</si>
  <si>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</si>
  <si>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</si>
  <si>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</si>
  <si>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</si>
  <si>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</si>
  <si>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</si>
  <si>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</si>
  <si>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</si>
  <si>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</si>
  <si>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</si>
  <si>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</si>
  <si>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</si>
  <si>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</si>
  <si>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</si>
  <si>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</si>
  <si>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</si>
  <si>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</si>
  <si>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</si>
  <si>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</si>
  <si>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</si>
  <si>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</si>
  <si>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</si>
  <si>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</si>
  <si>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</si>
  <si>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</si>
  <si>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</si>
  <si>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</si>
  <si>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</si>
  <si>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</si>
  <si>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</si>
  <si>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</si>
  <si>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</si>
  <si>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</si>
  <si>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</si>
  <si>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</si>
  <si>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</si>
  <si>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</si>
  <si>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</si>
  <si>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</si>
  <si>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</si>
  <si>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</si>
  <si>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</si>
  <si>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</si>
  <si>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</si>
  <si>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</si>
  <si>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</si>
  <si>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</si>
  <si>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</si>
  <si>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</si>
  <si>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</si>
  <si>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</si>
  <si>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</si>
  <si>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</si>
  <si>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</si>
  <si>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</si>
  <si>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</si>
  <si>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</si>
  <si>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</si>
  <si>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</si>
  <si>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</si>
  <si>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</si>
  <si>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</si>
  <si>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</si>
  <si>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</si>
  <si>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</si>
  <si>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</si>
  <si>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</si>
  <si>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</si>
  <si>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</si>
  <si>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</si>
  <si>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</si>
  <si>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</si>
  <si>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</si>
  <si>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</si>
  <si>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</si>
  <si>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</si>
  <si>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</si>
  <si>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</si>
  <si>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</si>
  <si>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</si>
  <si>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</si>
  <si>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</si>
  <si>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</si>
  <si>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</si>
  <si>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</si>
  <si>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</si>
  <si>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</si>
  <si>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</si>
  <si>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</si>
  <si>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</si>
  <si>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</si>
  <si>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</si>
  <si>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</si>
  <si>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</si>
  <si>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</si>
  <si>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</si>
  <si>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</si>
  <si>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</si>
  <si>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</si>
  <si>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</si>
  <si>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</si>
  <si>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</si>
  <si>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</si>
  <si>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</si>
  <si>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</si>
  <si>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</si>
  <si>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</si>
  <si>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</si>
  <si>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</si>
  <si>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</si>
  <si>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</si>
  <si>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</si>
  <si>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</si>
  <si>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</si>
  <si>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</si>
  <si>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</si>
  <si>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</si>
  <si>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</si>
  <si>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</si>
  <si>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</si>
  <si>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</si>
  <si>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</si>
  <si>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</si>
  <si>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</si>
  <si>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</si>
  <si>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</si>
  <si>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</si>
  <si>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</si>
  <si>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</si>
  <si>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</si>
  <si>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</si>
  <si>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</si>
  <si>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</si>
  <si>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</si>
  <si>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</si>
  <si>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</si>
  <si>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</si>
  <si>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</si>
  <si>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</si>
  <si>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</si>
  <si>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</si>
  <si>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</si>
  <si>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</si>
  <si>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</si>
  <si>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</si>
  <si>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</si>
  <si>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</si>
  <si>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</si>
  <si>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</si>
  <si>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</si>
  <si>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</si>
  <si>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</si>
  <si>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</si>
  <si>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</si>
  <si>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</si>
  <si>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</si>
  <si>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</si>
  <si>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</si>
  <si>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</si>
  <si>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</si>
  <si>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</si>
  <si>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</si>
  <si>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</si>
  <si>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</si>
  <si>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</si>
  <si>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</si>
  <si>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</si>
  <si>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</si>
  <si>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</si>
  <si>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</si>
  <si>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</si>
  <si>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</si>
  <si>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</si>
  <si>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</si>
  <si>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</si>
  <si>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</si>
  <si>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</si>
  <si>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</si>
  <si>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</si>
  <si>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</si>
  <si>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</si>
  <si>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</si>
  <si>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</si>
  <si>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</si>
  <si>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</si>
  <si>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</si>
  <si>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</si>
  <si>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</si>
  <si>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</si>
  <si>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</si>
  <si>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</si>
  <si>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</si>
  <si>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</si>
  <si>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</si>
  <si>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</si>
  <si>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</si>
  <si>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</si>
  <si>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</si>
  <si>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</si>
  <si>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</si>
  <si>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</si>
  <si>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</si>
  <si>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</si>
  <si>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</si>
  <si>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</si>
  <si>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</si>
  <si>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</si>
  <si>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</si>
  <si>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</si>
  <si>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</si>
  <si>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</si>
  <si>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</si>
  <si>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</si>
  <si>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</si>
  <si>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</si>
  <si>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</si>
  <si>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</si>
  <si>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</si>
  <si>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</si>
  <si>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</si>
  <si>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</si>
  <si>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</si>
  <si>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</si>
  <si>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</si>
  <si>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</si>
  <si>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</si>
  <si>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</si>
  <si>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</si>
  <si>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</si>
  <si>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</si>
  <si>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</si>
  <si>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</si>
  <si>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</si>
  <si>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</si>
  <si>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</si>
  <si>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</si>
  <si>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</si>
  <si>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</si>
  <si>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</si>
  <si>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</si>
  <si>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</si>
  <si>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</si>
  <si>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</si>
  <si>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</si>
  <si>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</si>
  <si>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</si>
  <si>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</si>
  <si>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</si>
  <si>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</si>
  <si>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</si>
  <si>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</si>
  <si>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</si>
  <si>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</si>
  <si>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</si>
  <si>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</si>
  <si>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</si>
  <si>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</si>
  <si>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</si>
  <si>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</si>
  <si>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</si>
  <si>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</si>
  <si>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</si>
  <si>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</si>
  <si>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</si>
  <si>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</si>
  <si>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</si>
  <si>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</si>
  <si>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</si>
  <si>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</si>
  <si>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</si>
  <si>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</si>
  <si>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</si>
  <si>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</si>
  <si>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</si>
  <si>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</si>
  <si>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</si>
  <si>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</si>
  <si>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</si>
  <si>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</si>
  <si>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</si>
  <si>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</si>
  <si>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</si>
  <si>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</si>
  <si>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</si>
  <si>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</si>
  <si>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</si>
  <si>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</si>
  <si>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</si>
  <si>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</si>
  <si>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</si>
  <si>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</si>
  <si>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</si>
  <si>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</si>
  <si>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</si>
  <si>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</si>
  <si>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</si>
  <si>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</si>
  <si>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</si>
  <si>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</si>
  <si>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</si>
  <si>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</si>
  <si>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</si>
  <si>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</si>
  <si>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</si>
  <si>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</si>
  <si>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</si>
  <si>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</si>
  <si>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</si>
  <si>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</si>
  <si>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</si>
  <si>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</si>
  <si>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</si>
  <si>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</si>
  <si>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</si>
  <si>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</si>
  <si>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</si>
  <si>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</si>
  <si>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</si>
  <si>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</si>
  <si>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</si>
  <si>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</si>
  <si>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</si>
  <si>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</si>
  <si>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</si>
  <si>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</si>
  <si>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</si>
  <si>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</si>
  <si>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</si>
  <si>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</si>
  <si>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</si>
  <si>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</si>
  <si>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</si>
  <si>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</si>
  <si>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</si>
  <si>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</si>
  <si>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</si>
  <si>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</si>
  <si>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</si>
  <si>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</si>
  <si>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</si>
  <si>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</si>
  <si>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</si>
  <si>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</si>
  <si>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</si>
  <si>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</si>
  <si>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</si>
  <si>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</si>
  <si>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</si>
  <si>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</si>
  <si>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</si>
  <si>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</si>
  <si>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</si>
  <si>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</si>
  <si>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</si>
  <si>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</si>
  <si>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</si>
  <si>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</si>
  <si>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</si>
  <si>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</si>
  <si>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</si>
  <si>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</si>
  <si>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</si>
  <si>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</si>
  <si>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</si>
  <si>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</si>
  <si>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</si>
  <si>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</si>
  <si>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</si>
  <si>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</si>
  <si>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</si>
  <si>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</si>
  <si>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</si>
  <si>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</si>
  <si>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</si>
  <si>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</si>
  <si>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</si>
  <si>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</si>
  <si>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</si>
  <si>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</si>
  <si>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</si>
  <si>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</si>
  <si>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</si>
  <si>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</si>
  <si>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</si>
  <si>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</si>
  <si>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</si>
  <si>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</si>
  <si>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</si>
  <si>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</si>
  <si>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</si>
  <si>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</si>
  <si>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</si>
  <si>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</si>
  <si>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</si>
  <si>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</si>
  <si>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</si>
  <si>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</si>
  <si>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</si>
  <si>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</si>
  <si>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</si>
  <si>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</si>
  <si>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</si>
  <si>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</si>
  <si>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</si>
  <si>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</si>
  <si>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</si>
  <si>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</si>
  <si>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</si>
  <si>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</si>
  <si>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</si>
  <si>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</si>
  <si>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</si>
  <si>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</si>
  <si>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</si>
  <si>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</si>
  <si>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</si>
  <si>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</si>
  <si>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</si>
  <si>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</si>
  <si>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</si>
  <si>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</si>
  <si>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</si>
  <si>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</si>
  <si>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</si>
  <si>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</si>
  <si>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</si>
  <si>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</si>
  <si>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</si>
  <si>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</si>
  <si>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</si>
  <si>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</si>
  <si>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</si>
  <si>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</si>
  <si>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</si>
  <si>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</si>
  <si>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</si>
  <si>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</si>
  <si>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</si>
  <si>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</si>
  <si>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</si>
  <si>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</si>
  <si>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</si>
  <si>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</si>
  <si>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</si>
  <si>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</si>
  <si>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</si>
  <si>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</si>
  <si>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</si>
  <si>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</si>
  <si>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</si>
  <si>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</si>
  <si>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</si>
  <si>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</si>
  <si>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</si>
  <si>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</si>
  <si>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</si>
  <si>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</si>
  <si>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</si>
  <si>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</si>
  <si>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</si>
  <si>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</si>
  <si>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</si>
  <si>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</si>
  <si>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</si>
  <si>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</si>
  <si>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</si>
  <si>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</si>
  <si>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</si>
  <si>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</si>
  <si>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</si>
  <si>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</si>
  <si>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</si>
  <si>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</si>
  <si>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</si>
  <si>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</si>
  <si>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</si>
  <si>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</si>
  <si>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</si>
  <si>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</si>
  <si>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</si>
  <si>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</si>
  <si>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</si>
  <si>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</si>
  <si>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</si>
  <si>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</si>
  <si>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</si>
  <si>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</si>
  <si>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</si>
  <si>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</si>
  <si>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</si>
  <si>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</si>
  <si>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</si>
  <si>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</si>
  <si>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</si>
  <si>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</si>
  <si>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</si>
  <si>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</si>
  <si>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</si>
  <si>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</si>
  <si>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</si>
  <si>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</si>
  <si>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</si>
  <si>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</si>
  <si>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</si>
  <si>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</si>
  <si>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</si>
  <si>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</si>
  <si>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</si>
  <si>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</si>
  <si>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</si>
  <si>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</si>
  <si>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</si>
  <si>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</si>
  <si>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</si>
  <si>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</si>
  <si>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</si>
  <si>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</si>
  <si>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</si>
  <si>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</si>
  <si>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</si>
  <si>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</si>
  <si>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</si>
  <si>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</si>
  <si>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</si>
  <si>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</si>
  <si>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</si>
  <si>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</si>
  <si>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</si>
  <si>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</si>
  <si>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</si>
  <si>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</si>
  <si>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</si>
  <si>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</si>
  <si>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</si>
  <si>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</si>
  <si>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</si>
  <si>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</si>
  <si>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</si>
  <si>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</si>
  <si>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</si>
  <si>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</si>
  <si>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</si>
  <si>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</si>
  <si>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</si>
  <si>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</si>
  <si>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</si>
  <si>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</si>
  <si>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</si>
  <si>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</si>
  <si>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</si>
  <si>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</si>
  <si>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</si>
  <si>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</si>
  <si>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</si>
  <si>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</si>
  <si>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</si>
  <si>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</si>
  <si>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</si>
  <si>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</si>
  <si>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</si>
  <si>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</si>
  <si>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</si>
  <si>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</si>
  <si>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</si>
  <si>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</si>
  <si>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</si>
  <si>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</si>
  <si>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</si>
  <si>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</si>
  <si>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</si>
  <si>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</si>
  <si>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</si>
  <si>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</si>
  <si>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</si>
  <si>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</si>
  <si>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</si>
  <si>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</si>
  <si>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</si>
  <si>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</si>
  <si>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</si>
  <si>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</si>
  <si>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</si>
  <si>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</si>
  <si>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</si>
  <si>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</si>
  <si>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</si>
  <si>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</si>
  <si>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</si>
  <si>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</si>
  <si>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</si>
  <si>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</si>
  <si>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</si>
  <si>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</si>
  <si>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</si>
  <si>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</si>
  <si>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</si>
  <si>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</si>
  <si>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</si>
  <si>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</si>
  <si>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</si>
  <si>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</si>
  <si>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</si>
  <si>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</si>
  <si>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</si>
  <si>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</si>
  <si>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</si>
  <si>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</si>
  <si>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</si>
  <si>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</si>
  <si>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</si>
  <si>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</si>
  <si>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</si>
  <si>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</si>
  <si>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</si>
  <si>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</si>
  <si>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</si>
  <si>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</si>
  <si>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</si>
  <si>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</si>
  <si>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</si>
  <si>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</si>
  <si>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</si>
  <si>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</si>
  <si>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</si>
  <si>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</si>
  <si>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</si>
  <si>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</si>
  <si>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</si>
  <si>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</si>
  <si>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</si>
  <si>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</si>
  <si>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</si>
  <si>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</si>
  <si>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</si>
  <si>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</si>
  <si>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</si>
  <si>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</si>
  <si>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</si>
  <si>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</si>
  <si>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</si>
  <si>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</si>
  <si>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</si>
  <si>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</si>
  <si>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</si>
  <si>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</si>
  <si>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</si>
  <si>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</si>
  <si>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</si>
  <si>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</si>
  <si>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</si>
  <si>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</si>
  <si>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</si>
  <si>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</si>
  <si>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</si>
  <si>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</si>
  <si>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</si>
  <si>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</si>
  <si>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</si>
  <si>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</si>
  <si>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</si>
  <si>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</si>
  <si>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</si>
  <si>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</si>
  <si>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</si>
  <si>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</si>
  <si>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</si>
  <si>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</si>
  <si>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</si>
  <si>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</si>
  <si>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</si>
  <si>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</si>
  <si>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</si>
  <si>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</si>
  <si>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</si>
  <si>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</si>
  <si>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</si>
  <si>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</si>
  <si>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</si>
  <si>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</si>
  <si>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</si>
  <si>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</si>
  <si>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</si>
  <si>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</si>
  <si>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</si>
  <si>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</si>
  <si>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</si>
  <si>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</si>
  <si>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</si>
  <si>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</si>
  <si>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</si>
  <si>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</si>
  <si>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</si>
  <si>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</si>
  <si>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</si>
  <si>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</si>
  <si>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</si>
  <si>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</si>
  <si>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</si>
  <si>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</si>
  <si>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</si>
  <si>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</si>
  <si>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</si>
  <si>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</si>
  <si>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</si>
  <si>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</si>
  <si>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</si>
  <si>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</si>
  <si>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</si>
  <si>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</si>
  <si>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</si>
  <si>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</si>
  <si>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</si>
  <si>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</si>
  <si>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</si>
  <si>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</si>
  <si>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</si>
  <si>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</si>
  <si>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</si>
  <si>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</si>
  <si>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</si>
  <si>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</si>
  <si>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</si>
  <si>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</si>
  <si>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</si>
  <si>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</si>
  <si>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</si>
  <si>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</si>
  <si>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</si>
  <si>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</si>
  <si>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</si>
  <si>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</si>
  <si>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</si>
  <si>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</si>
  <si>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</si>
  <si>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</si>
  <si>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</si>
  <si>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</si>
  <si>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</si>
  <si>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</si>
  <si>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</si>
  <si>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</si>
  <si>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</si>
  <si>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</si>
  <si>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</si>
  <si>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</si>
  <si>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</si>
  <si>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</si>
  <si>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</si>
  <si>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</si>
  <si>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</si>
  <si>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</si>
  <si>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</si>
  <si>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</si>
  <si>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</si>
  <si>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</si>
  <si>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</si>
  <si>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</si>
  <si>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</si>
  <si>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</si>
  <si>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</si>
  <si>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</si>
  <si>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</si>
  <si>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</si>
  <si>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</si>
  <si>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</si>
  <si>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</si>
  <si>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</si>
  <si>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</si>
  <si>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</si>
  <si>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</si>
  <si>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</si>
  <si>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</si>
  <si>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</si>
  <si>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</si>
  <si>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</si>
  <si>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</si>
  <si>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</si>
  <si>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</si>
  <si>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</si>
  <si>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</si>
  <si>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</si>
  <si>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</si>
  <si>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</si>
  <si>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</si>
  <si>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</si>
  <si>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</si>
  <si>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</si>
  <si>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</si>
  <si>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</si>
  <si>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</si>
  <si>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</si>
  <si>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</si>
  <si>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</si>
  <si>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</si>
  <si>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</si>
  <si>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</si>
  <si>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</si>
  <si>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</si>
  <si>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</si>
  <si>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</si>
  <si>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</si>
  <si>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</si>
  <si>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</si>
  <si>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</si>
  <si>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</si>
  <si>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</si>
  <si>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</si>
  <si>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</si>
  <si>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</si>
  <si>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</si>
  <si>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</si>
  <si>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</si>
  <si>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</si>
  <si>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</si>
  <si>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</si>
  <si>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</si>
  <si>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</si>
  <si>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</si>
  <si>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</si>
  <si>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</si>
  <si>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</si>
  <si>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</si>
  <si>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</si>
  <si>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</si>
  <si>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</si>
  <si>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</si>
  <si>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</si>
  <si>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</si>
  <si>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</si>
  <si>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</si>
  <si>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</si>
  <si>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</si>
  <si>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</si>
  <si>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</si>
  <si>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</si>
  <si>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</si>
  <si>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</si>
  <si>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</si>
  <si>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</si>
  <si>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</si>
  <si>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</si>
  <si>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</si>
  <si>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</si>
  <si>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</si>
  <si>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</si>
  <si>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</si>
  <si>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</si>
  <si>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</si>
  <si>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</si>
  <si>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</si>
  <si>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</si>
  <si>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</si>
  <si>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</si>
  <si>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</si>
  <si>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</si>
  <si>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</si>
  <si>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</si>
  <si>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</si>
  <si>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</si>
  <si>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</si>
  <si>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</si>
  <si>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</si>
  <si>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</si>
  <si>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</si>
  <si>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</si>
  <si>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</si>
  <si>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</si>
  <si>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</si>
  <si>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</si>
  <si>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</si>
  <si>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</si>
  <si>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</si>
  <si>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</si>
  <si>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</si>
  <si>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</si>
  <si>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</si>
  <si>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</si>
  <si>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</si>
  <si>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</si>
  <si>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</si>
  <si>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</si>
  <si>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</si>
  <si>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</si>
  <si>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</si>
  <si>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</si>
  <si>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</si>
  <si>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</si>
  <si>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</si>
  <si>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</si>
  <si>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</si>
  <si>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</si>
  <si>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</si>
  <si>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</si>
  <si>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</si>
  <si>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</si>
  <si>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</si>
  <si>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</si>
  <si>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</si>
  <si>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</si>
  <si>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</si>
  <si>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</si>
  <si>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</si>
  <si>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</si>
  <si>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</si>
  <si>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</si>
  <si>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</si>
  <si>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</si>
  <si>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</si>
  <si>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</si>
  <si>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</si>
  <si>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</si>
  <si>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</si>
  <si>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</si>
  <si>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</si>
  <si>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</si>
  <si>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</si>
  <si>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</si>
  <si>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</si>
  <si>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</si>
  <si>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</si>
  <si>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</si>
  <si>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</si>
  <si>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</si>
  <si>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</si>
  <si>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</si>
  <si>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</si>
  <si>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</si>
  <si>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</si>
  <si>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</si>
  <si>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</si>
  <si>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</si>
  <si>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</si>
  <si>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</si>
  <si>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</si>
  <si>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</si>
  <si>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</si>
  <si>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</si>
  <si>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</si>
  <si>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</si>
  <si>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</si>
  <si>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</si>
  <si>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</si>
  <si>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</si>
  <si>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</si>
  <si>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</si>
  <si>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</si>
  <si>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</si>
  <si>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</si>
  <si>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</si>
  <si>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</si>
  <si>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</si>
  <si>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</si>
  <si>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</si>
  <si>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</si>
  <si>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</si>
  <si>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</si>
  <si>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</si>
  <si>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</si>
  <si>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</si>
  <si>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</si>
  <si>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</si>
  <si>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</si>
  <si>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</si>
  <si>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</si>
  <si>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</si>
  <si>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</si>
  <si>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</si>
  <si>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</si>
  <si>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</si>
  <si>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</si>
  <si>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</si>
  <si>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</si>
  <si>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</si>
  <si>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</si>
  <si>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</si>
  <si>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</si>
  <si>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</si>
  <si>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</si>
  <si>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</si>
  <si>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</si>
  <si>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</si>
  <si>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</si>
  <si>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</si>
  <si>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</si>
  <si>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</si>
  <si>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</si>
  <si>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</si>
  <si>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</si>
  <si>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</si>
  <si>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</si>
  <si>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</si>
  <si>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</si>
  <si>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</si>
  <si>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</si>
  <si>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</si>
  <si>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</si>
  <si>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</si>
  <si>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</si>
  <si>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</si>
  <si>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</si>
  <si>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</si>
  <si>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</si>
  <si>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</si>
  <si>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</si>
  <si>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</si>
  <si>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</si>
  <si>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</si>
  <si>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</si>
  <si>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</si>
  <si>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</si>
  <si>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</si>
  <si>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</si>
  <si>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</si>
  <si>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</si>
  <si>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</si>
  <si>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</si>
  <si>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</si>
  <si>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</si>
  <si>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</si>
  <si>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</si>
  <si>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</si>
  <si>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</si>
  <si>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</si>
  <si>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</si>
  <si>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</si>
  <si>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</si>
  <si>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</si>
  <si>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</si>
  <si>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</si>
  <si>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</si>
  <si>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</si>
  <si>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</si>
  <si>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</si>
  <si>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</si>
  <si>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</si>
  <si>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</si>
  <si>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</si>
  <si>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</si>
  <si>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</si>
  <si>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</si>
  <si>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</si>
  <si>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</si>
  <si>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</si>
  <si>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</si>
  <si>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</si>
  <si>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</si>
  <si>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</si>
  <si>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</si>
  <si>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</si>
  <si>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</si>
  <si>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</si>
  <si>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</si>
  <si>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</si>
  <si>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</si>
  <si>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</si>
  <si>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</si>
  <si>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</si>
  <si>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</si>
  <si>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</si>
  <si>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</si>
  <si>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</si>
  <si>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</si>
  <si>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</si>
  <si>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</si>
  <si>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</si>
  <si>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</si>
  <si>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</si>
  <si>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</si>
  <si>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</si>
  <si>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</si>
  <si>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</si>
  <si>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</si>
  <si>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</si>
  <si>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</si>
  <si>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</si>
  <si>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</si>
  <si>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</si>
  <si>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</si>
  <si>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</si>
  <si>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</si>
  <si>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</si>
  <si>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</si>
  <si>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</si>
  <si>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</si>
  <si>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</si>
  <si>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</si>
  <si>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</si>
  <si>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</si>
  <si>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</si>
  <si>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</si>
  <si>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</si>
  <si>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</si>
  <si>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</si>
  <si>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</si>
  <si>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</si>
  <si>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</si>
  <si>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</si>
  <si>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</si>
  <si>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</si>
  <si>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</si>
  <si>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</si>
  <si>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</si>
  <si>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</si>
  <si>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</si>
  <si>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</si>
  <si>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</si>
  <si>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</si>
  <si>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</si>
  <si>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</si>
  <si>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</si>
  <si>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</si>
  <si>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</si>
  <si>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</si>
  <si>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</si>
  <si>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</si>
  <si>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</si>
  <si>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</si>
  <si>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</si>
  <si>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</si>
  <si>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</si>
  <si>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</si>
  <si>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</si>
  <si>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</si>
  <si>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</si>
  <si>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</si>
  <si>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</si>
  <si>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</si>
  <si>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</si>
  <si>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</si>
  <si>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</si>
  <si>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</si>
  <si>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</si>
  <si>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</si>
  <si>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</si>
  <si>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</si>
  <si>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</si>
  <si>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</si>
  <si>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</si>
  <si>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</si>
  <si>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</si>
  <si>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</si>
  <si>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</si>
  <si>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</si>
  <si>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</si>
  <si>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</si>
  <si>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</si>
  <si>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</si>
  <si>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</si>
  <si>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</si>
  <si>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</si>
  <si>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</si>
  <si>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</si>
  <si>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</si>
  <si>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</si>
  <si>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</si>
  <si>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</si>
  <si>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</si>
  <si>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</si>
  <si>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</si>
  <si>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</si>
  <si>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</si>
  <si>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</si>
  <si>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</si>
  <si>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</si>
  <si>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</si>
  <si>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</si>
  <si>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</si>
  <si>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</si>
  <si>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</si>
  <si>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</si>
  <si>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</si>
  <si>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</si>
  <si>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</si>
  <si>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</si>
  <si>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</si>
  <si>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</si>
  <si>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</si>
  <si>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</si>
  <si>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</si>
  <si>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</si>
  <si>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</si>
  <si>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</si>
  <si>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</si>
  <si>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</si>
  <si>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</si>
  <si>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</si>
  <si>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</si>
  <si>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</si>
  <si>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</si>
  <si>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</si>
  <si>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</si>
  <si>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</si>
  <si>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</si>
  <si>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</si>
  <si>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</si>
  <si>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</si>
  <si>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</si>
  <si>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</si>
  <si>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</si>
  <si>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</si>
  <si>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</si>
  <si>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</si>
  <si>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</si>
  <si>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</si>
  <si>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</si>
  <si>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</si>
  <si>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</si>
  <si>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</si>
  <si>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</si>
  <si>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</si>
  <si>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</si>
  <si>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</si>
  <si>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</si>
  <si>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</si>
  <si>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</si>
  <si>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</si>
  <si>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</si>
  <si>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</si>
  <si>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</si>
  <si>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</si>
  <si>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</si>
  <si>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</si>
  <si>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</si>
  <si>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</si>
  <si>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</si>
  <si>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</si>
  <si>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</si>
  <si>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</si>
  <si>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</si>
  <si>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</si>
  <si>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</si>
  <si>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</si>
  <si>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</si>
  <si>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</si>
  <si>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</si>
  <si>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</si>
  <si>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</si>
  <si>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</si>
  <si>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</si>
  <si>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</si>
  <si>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</si>
  <si>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</si>
  <si>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</si>
  <si>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</si>
  <si>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</si>
  <si>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</si>
  <si>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</si>
  <si>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</si>
  <si>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</si>
  <si>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</si>
  <si>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</si>
  <si>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</si>
  <si>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</si>
  <si>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</si>
  <si>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</si>
  <si>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</si>
  <si>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</si>
  <si>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</si>
  <si>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</si>
  <si>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</si>
  <si>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</si>
  <si>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</si>
  <si>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</si>
  <si>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</si>
  <si>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</si>
  <si>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</si>
  <si>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</si>
  <si>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</si>
  <si>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</si>
  <si>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</si>
  <si>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</si>
  <si>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</si>
  <si>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</si>
  <si>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</si>
  <si>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</si>
  <si>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</si>
  <si>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</si>
  <si>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</si>
  <si>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</si>
  <si>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</si>
  <si>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</si>
  <si>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</si>
  <si>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</si>
  <si>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</si>
  <si>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</si>
  <si>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</si>
  <si>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</si>
  <si>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</si>
  <si>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</si>
  <si>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</si>
  <si>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</si>
  <si>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</si>
  <si>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</si>
  <si>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</si>
  <si>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</si>
  <si>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</si>
  <si>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</si>
  <si>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</si>
  <si>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</si>
  <si>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</si>
  <si>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</si>
  <si>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</si>
  <si>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</si>
  <si>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</si>
  <si>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</si>
  <si>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</si>
  <si>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</si>
  <si>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</si>
  <si>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</si>
  <si>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</si>
  <si>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</si>
  <si>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</si>
  <si>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</si>
  <si>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</si>
  <si>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</si>
  <si>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</si>
  <si>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</si>
  <si>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</si>
  <si>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</si>
  <si>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</si>
  <si>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</si>
  <si>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</si>
  <si>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</si>
  <si>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</si>
  <si>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</si>
  <si>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</si>
  <si>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</si>
  <si>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</si>
  <si>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</si>
  <si>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</si>
  <si>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</si>
  <si>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</si>
  <si>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</si>
  <si>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</si>
  <si>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</si>
  <si>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</si>
  <si>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</si>
  <si>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</si>
  <si>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</si>
  <si>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</si>
  <si>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</si>
  <si>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</si>
  <si>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</si>
  <si>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</si>
  <si>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</si>
  <si>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</si>
  <si>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</si>
  <si>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</si>
  <si>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</si>
  <si>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</si>
  <si>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</si>
  <si>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</si>
  <si>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</si>
  <si>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</si>
  <si>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</si>
  <si>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</si>
  <si>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</si>
  <si>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</si>
  <si>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</si>
  <si>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</si>
  <si>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</si>
  <si>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</si>
  <si>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</si>
  <si>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</si>
  <si>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</si>
  <si>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</si>
  <si>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</si>
  <si>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</si>
  <si>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</si>
  <si>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</si>
  <si>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</si>
  <si>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</si>
  <si>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</si>
  <si>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</si>
  <si>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</si>
  <si>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</si>
  <si>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</si>
  <si>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</si>
  <si>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</si>
  <si>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</si>
  <si>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</si>
  <si>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</si>
  <si>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</si>
  <si>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</si>
  <si>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</si>
  <si>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</si>
  <si>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</si>
  <si>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</si>
  <si>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</si>
  <si>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</si>
  <si>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</si>
  <si>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</si>
  <si>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</si>
  <si>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</si>
  <si>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</si>
  <si>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</si>
  <si>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</si>
  <si>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</si>
  <si>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</si>
  <si>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</si>
  <si>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</si>
  <si>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</si>
  <si>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</si>
  <si>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</si>
  <si>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</si>
  <si>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</si>
  <si>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</si>
  <si>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</si>
  <si>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</si>
  <si>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</si>
  <si>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</si>
  <si>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</si>
  <si>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</si>
  <si>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</si>
  <si>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</si>
  <si>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</si>
  <si>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</si>
  <si>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</si>
  <si>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</si>
  <si>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</si>
  <si>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</si>
  <si>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</si>
  <si>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</si>
  <si>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</si>
  <si>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</si>
  <si>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</si>
  <si>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</si>
  <si>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</si>
  <si>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</si>
  <si>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</si>
  <si>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</si>
  <si>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</si>
  <si>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</si>
  <si>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</si>
  <si>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</si>
  <si>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</si>
  <si>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</si>
  <si>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</si>
  <si>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</si>
  <si>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</si>
  <si>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</si>
  <si>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</si>
  <si>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</si>
  <si>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</si>
  <si>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</si>
  <si>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</si>
  <si>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</si>
  <si>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</si>
  <si>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</si>
  <si>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</si>
  <si>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</si>
  <si>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</si>
  <si>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</si>
  <si>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</si>
  <si>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</si>
  <si>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</si>
  <si>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</si>
  <si>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</si>
  <si>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</si>
  <si>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</si>
  <si>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</si>
  <si>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</si>
  <si>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</si>
  <si>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</si>
  <si>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</si>
  <si>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</si>
  <si>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</si>
  <si>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</si>
  <si>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</si>
  <si>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</si>
  <si>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</si>
  <si>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</si>
  <si>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</si>
  <si>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</si>
  <si>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</si>
  <si>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</si>
  <si>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</si>
  <si>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</si>
  <si>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</si>
  <si>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</si>
  <si>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</si>
  <si>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</si>
  <si>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</si>
  <si>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</si>
  <si>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</si>
  <si>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</si>
  <si>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</si>
  <si>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</si>
  <si>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</si>
  <si>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</si>
  <si>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</si>
  <si>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</si>
  <si>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</si>
  <si>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</si>
  <si>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</si>
  <si>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</si>
  <si>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</si>
  <si>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</si>
  <si>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</si>
  <si>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</si>
  <si>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</si>
  <si>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</si>
  <si>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</si>
  <si>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</si>
  <si>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</si>
  <si>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</si>
  <si>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</si>
  <si>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</si>
  <si>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</si>
  <si>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</si>
  <si>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</si>
  <si>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</si>
  <si>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</si>
  <si>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</si>
  <si>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</si>
  <si>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</si>
  <si>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</si>
  <si>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</si>
  <si>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</si>
  <si>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</si>
  <si>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</si>
  <si>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</si>
  <si>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</si>
  <si>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</si>
  <si>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</si>
  <si>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</si>
  <si>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</si>
  <si>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</si>
  <si>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</si>
  <si>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</si>
  <si>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</si>
  <si>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</si>
  <si>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</si>
  <si>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</si>
  <si>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</si>
  <si>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</si>
  <si>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</si>
  <si>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</si>
  <si>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</si>
  <si>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</si>
  <si>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</si>
  <si>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</si>
  <si>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</si>
  <si>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</si>
  <si>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</si>
  <si>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</si>
  <si>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</si>
  <si>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</si>
  <si>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</si>
  <si>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</si>
  <si>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</si>
  <si>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</si>
  <si>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</si>
  <si>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</si>
  <si>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</si>
  <si>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</si>
  <si>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</si>
  <si>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</si>
  <si>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</si>
  <si>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</si>
  <si>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</si>
  <si>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</si>
  <si>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</si>
  <si>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</si>
  <si>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</si>
  <si>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</si>
  <si>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</si>
  <si>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</si>
  <si>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</si>
  <si>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</si>
  <si>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</si>
  <si>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</si>
  <si>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</si>
  <si>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</si>
  <si>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</si>
  <si>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</si>
  <si>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</si>
  <si>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</si>
  <si>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</si>
  <si>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</si>
  <si>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</si>
  <si>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</si>
  <si>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</si>
  <si>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</si>
  <si>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</si>
  <si>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</si>
  <si>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</si>
  <si>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</si>
  <si>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</si>
  <si>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</si>
  <si>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</si>
  <si>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</si>
  <si>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</si>
  <si>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</si>
  <si>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</si>
  <si>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</si>
  <si>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</si>
  <si>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</si>
  <si>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</si>
  <si>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</si>
  <si>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</si>
  <si>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</si>
  <si>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</si>
  <si>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</si>
  <si>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</si>
  <si>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</si>
  <si>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</si>
  <si>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</si>
  <si>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</si>
  <si>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</si>
  <si>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</si>
  <si>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</si>
  <si>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</si>
  <si>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</si>
  <si>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</si>
  <si>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</si>
  <si>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</si>
  <si>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</si>
  <si>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</si>
  <si>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</si>
  <si>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</si>
  <si>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</si>
  <si>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</si>
  <si>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</si>
  <si>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</si>
  <si>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</si>
  <si>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</si>
  <si>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</si>
  <si>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</si>
  <si>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</si>
  <si>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</si>
  <si>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</si>
  <si>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</si>
  <si>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</si>
  <si>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</si>
  <si>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</si>
  <si>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</si>
  <si>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</si>
  <si>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</si>
  <si>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</si>
  <si>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</si>
  <si>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</si>
  <si>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</si>
  <si>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</si>
  <si>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</si>
  <si>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</si>
  <si>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</si>
  <si>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</si>
  <si>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</si>
  <si>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</si>
  <si>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</si>
  <si>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</si>
  <si>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</si>
  <si>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</si>
  <si>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</si>
  <si>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</si>
  <si>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</si>
  <si>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</si>
  <si>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</si>
  <si>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</si>
  <si>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</si>
  <si>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</si>
  <si>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</si>
  <si>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</si>
  <si>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</si>
  <si>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</si>
  <si>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</si>
  <si>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</si>
  <si>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</si>
  <si>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</si>
  <si>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</si>
  <si>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</si>
  <si>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</si>
  <si>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</si>
  <si>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</si>
  <si>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</si>
  <si>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</si>
  <si>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</si>
  <si>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</si>
  <si>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</si>
  <si>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</si>
  <si>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</si>
  <si>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</si>
  <si>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</si>
  <si>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</si>
  <si>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</si>
  <si>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</si>
  <si>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</si>
  <si>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</si>
  <si>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</si>
  <si>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</si>
  <si>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</si>
  <si>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</si>
  <si>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</si>
  <si>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</si>
  <si>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</si>
  <si>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</si>
  <si>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</si>
  <si>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</si>
  <si>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</si>
  <si>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</si>
  <si>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</si>
  <si>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</si>
  <si>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</si>
  <si>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</si>
  <si>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</si>
  <si>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</si>
  <si>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</si>
  <si>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</si>
  <si>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</si>
  <si>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</si>
  <si>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</si>
  <si>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</si>
  <si>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</si>
  <si>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</si>
  <si>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</si>
  <si>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</si>
  <si>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</si>
  <si>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</si>
  <si>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</si>
  <si>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</si>
  <si>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</si>
  <si>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</si>
  <si>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</si>
  <si>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</si>
  <si>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</si>
  <si>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</si>
  <si>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</si>
  <si>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</si>
  <si>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</si>
  <si>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</si>
  <si>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</si>
  <si>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</si>
  <si>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</si>
  <si>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</si>
  <si>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</si>
  <si>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</si>
  <si>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</si>
  <si>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</si>
  <si>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</si>
  <si>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</si>
  <si>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</si>
  <si>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</si>
  <si>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</si>
  <si>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</si>
  <si>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</si>
  <si>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</si>
  <si>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</si>
  <si>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</si>
  <si>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</si>
  <si>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</si>
  <si>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</si>
  <si>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</si>
  <si>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</si>
  <si>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</si>
  <si>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</si>
  <si>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</si>
  <si>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</si>
  <si>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</si>
  <si>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</si>
  <si>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</si>
  <si>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</si>
  <si>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</si>
  <si>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</si>
  <si>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</si>
  <si>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</si>
  <si>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</si>
  <si>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</si>
  <si>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</si>
  <si>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</si>
  <si>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</si>
  <si>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</si>
  <si>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</si>
  <si>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</si>
  <si>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</si>
  <si>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</si>
  <si>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</si>
  <si>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</si>
  <si>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</si>
  <si>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</si>
  <si>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</si>
  <si>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</si>
  <si>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</si>
  <si>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</si>
  <si>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</si>
  <si>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</si>
  <si>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</si>
  <si>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</si>
  <si>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</si>
  <si>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</si>
  <si>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</si>
  <si>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</si>
  <si>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</si>
  <si>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</si>
  <si>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</si>
  <si>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</si>
  <si>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</si>
  <si>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</si>
  <si>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</si>
  <si>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</si>
  <si>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</si>
  <si>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</si>
  <si>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</si>
  <si>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</si>
  <si>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</si>
  <si>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</si>
  <si>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</si>
  <si>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</si>
  <si>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</si>
  <si>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</si>
  <si>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</si>
  <si>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</si>
  <si>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</si>
  <si>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</si>
  <si>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</si>
  <si>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</si>
  <si>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</si>
  <si>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</si>
  <si>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</si>
  <si>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</si>
  <si>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</si>
  <si>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</si>
  <si>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</si>
  <si>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</si>
  <si>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</si>
  <si>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</si>
  <si>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</si>
  <si>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</si>
  <si>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</si>
  <si>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</si>
  <si>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</si>
  <si>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</si>
  <si>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</si>
  <si>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</si>
  <si>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</si>
  <si>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</si>
  <si>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</si>
  <si>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</si>
  <si>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</si>
  <si>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</si>
  <si>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</si>
  <si>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</si>
  <si>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</si>
  <si>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</si>
  <si>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</si>
  <si>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</si>
  <si>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</si>
  <si>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</si>
  <si>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</si>
  <si>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</si>
  <si>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</si>
  <si>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</si>
  <si>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</si>
  <si>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</si>
  <si>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</si>
  <si>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</si>
  <si>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</si>
  <si>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</si>
  <si>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</si>
  <si>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</si>
  <si>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</si>
  <si>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</si>
  <si>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</si>
  <si>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</si>
  <si>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</si>
  <si>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</si>
  <si>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</si>
  <si>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</si>
  <si>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</si>
  <si>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</si>
  <si>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</si>
  <si>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</si>
  <si>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</si>
  <si>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</si>
  <si>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</si>
  <si>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</si>
  <si>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</si>
  <si>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</si>
  <si>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</si>
  <si>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</si>
  <si>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</si>
  <si>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</si>
  <si>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</si>
  <si>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</si>
  <si>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</si>
  <si>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</si>
  <si>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</si>
  <si>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</si>
  <si>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</si>
  <si>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</si>
  <si>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</si>
  <si>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</si>
  <si>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</si>
  <si>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</si>
  <si>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</si>
  <si>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</si>
  <si>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</si>
  <si>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</si>
  <si>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</si>
  <si>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</si>
  <si>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</si>
  <si>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</si>
  <si>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</si>
  <si>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</si>
  <si>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</si>
  <si>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</si>
  <si>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</si>
  <si>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</si>
  <si>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</si>
  <si>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</si>
  <si>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</si>
  <si>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</si>
  <si>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</si>
  <si>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</si>
  <si>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</si>
  <si>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</si>
  <si>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</si>
  <si>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</si>
  <si>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</si>
  <si>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</si>
  <si>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</si>
  <si>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</si>
  <si>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</si>
  <si>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</si>
  <si>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</si>
  <si>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</si>
  <si>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</si>
  <si>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</si>
  <si>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</si>
  <si>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</si>
  <si>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</si>
  <si>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</si>
  <si>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</si>
  <si>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</si>
  <si>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</si>
  <si>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</si>
  <si>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</si>
  <si>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</si>
  <si>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</si>
  <si>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</si>
  <si>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</si>
  <si>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</si>
  <si>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</si>
  <si>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</si>
  <si>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</si>
  <si>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</si>
  <si>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</si>
  <si>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</si>
  <si>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</si>
  <si>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</si>
  <si>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</si>
  <si>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</si>
  <si>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</si>
  <si>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</si>
  <si>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</si>
  <si>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</si>
  <si>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</si>
  <si>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</si>
  <si>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</si>
  <si>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</si>
  <si>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</si>
  <si>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</si>
  <si>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</si>
  <si>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</si>
  <si>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</si>
  <si>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</si>
  <si>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</si>
  <si>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</si>
  <si>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</si>
  <si>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</si>
  <si>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</si>
  <si>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</si>
  <si>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</si>
  <si>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</si>
  <si>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</si>
  <si>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</si>
  <si>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</si>
  <si>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</si>
  <si>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</si>
  <si>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</si>
  <si>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</si>
  <si>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</si>
  <si>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</si>
  <si>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</si>
  <si>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</si>
  <si>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</si>
  <si>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</si>
  <si>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</si>
  <si>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</si>
  <si>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</si>
  <si>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</si>
  <si>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</si>
  <si>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</si>
  <si>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</si>
  <si>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</si>
  <si>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</si>
  <si>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</si>
  <si>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</si>
  <si>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</si>
  <si>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</si>
  <si>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</si>
  <si>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</si>
  <si>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</si>
  <si>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</si>
  <si>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</si>
  <si>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</si>
  <si>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</si>
  <si>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</si>
  <si>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</si>
  <si>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</si>
  <si>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</si>
  <si>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</si>
  <si>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</si>
  <si>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</si>
  <si>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</si>
  <si>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</si>
  <si>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</si>
  <si>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</si>
  <si>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</si>
  <si>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</si>
  <si>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</si>
  <si>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</si>
  <si>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</si>
  <si>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</si>
  <si>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</si>
  <si>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</si>
  <si>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</si>
  <si>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</si>
  <si>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</si>
  <si>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</si>
  <si>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</si>
  <si>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</si>
  <si>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</si>
  <si>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</si>
  <si>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</si>
  <si>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</si>
  <si>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</si>
  <si>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</si>
  <si>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</si>
  <si>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</si>
  <si>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</si>
  <si>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</si>
  <si>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</si>
  <si>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</si>
  <si>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</si>
  <si>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</si>
  <si>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</si>
  <si>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</si>
  <si>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</si>
  <si>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</si>
  <si>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</si>
  <si>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</si>
  <si>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</si>
  <si>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</si>
  <si>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</si>
  <si>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</si>
  <si>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</si>
  <si>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</si>
  <si>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</si>
  <si>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</si>
  <si>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</si>
  <si>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</si>
  <si>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</si>
  <si>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</si>
  <si>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</si>
  <si>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</si>
  <si>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</si>
  <si>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</si>
  <si>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</si>
  <si>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</si>
  <si>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</si>
  <si>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</si>
  <si>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</si>
  <si>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</si>
  <si>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</si>
  <si>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</si>
  <si>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</si>
  <si>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</si>
  <si>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</si>
  <si>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</si>
  <si>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</si>
  <si>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</si>
  <si>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</si>
  <si>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</si>
  <si>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</si>
  <si>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</si>
  <si>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</si>
  <si>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</si>
  <si>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</si>
  <si>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</si>
  <si>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</si>
  <si>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</si>
  <si>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</si>
  <si>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</si>
  <si>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</si>
  <si>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</si>
  <si>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</si>
  <si>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</si>
  <si>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</si>
  <si>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</si>
  <si>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</si>
  <si>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</si>
  <si>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</si>
  <si>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</si>
  <si>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</si>
  <si>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</si>
  <si>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</si>
  <si>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</si>
  <si>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</si>
  <si>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</si>
  <si>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</si>
  <si>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</si>
  <si>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</si>
  <si>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</si>
  <si>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</si>
  <si>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</si>
  <si>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</si>
  <si>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</si>
  <si>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</si>
  <si>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</si>
  <si>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</si>
  <si>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</si>
  <si>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</si>
  <si>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</si>
  <si>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</si>
  <si>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</si>
  <si>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</si>
  <si>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</si>
  <si>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</si>
  <si>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</si>
  <si>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</si>
  <si>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</si>
  <si>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</si>
  <si>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</si>
  <si>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</si>
  <si>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</si>
  <si>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</si>
  <si>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</si>
  <si>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</si>
  <si>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</si>
  <si>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</si>
  <si>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</si>
  <si>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</si>
  <si>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</si>
  <si>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</si>
  <si>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</si>
  <si>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</si>
  <si>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</si>
  <si>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</si>
  <si>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</si>
  <si>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</si>
  <si>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</si>
  <si>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</si>
  <si>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</si>
  <si>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</si>
  <si>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</si>
  <si>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</si>
  <si>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</si>
  <si>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</si>
  <si>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</si>
  <si>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</si>
  <si>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</si>
  <si>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</si>
  <si>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</si>
  <si>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</si>
  <si>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</si>
  <si>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</si>
  <si>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</si>
  <si>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</si>
  <si>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</si>
  <si>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</si>
  <si>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</si>
  <si>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</si>
  <si>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</si>
  <si>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</si>
  <si>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</si>
  <si>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</si>
  <si>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</si>
  <si>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</si>
  <si>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</si>
  <si>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</si>
  <si>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</si>
  <si>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</si>
  <si>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</si>
  <si>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</si>
  <si>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</si>
  <si>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</si>
  <si>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</si>
  <si>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</si>
  <si>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</si>
  <si>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</si>
  <si>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</si>
  <si>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</si>
  <si>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</si>
  <si>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</si>
  <si>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</si>
  <si>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</si>
  <si>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</si>
  <si>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</si>
  <si>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</si>
  <si>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</si>
  <si>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</si>
  <si>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</si>
  <si>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</si>
  <si>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</si>
  <si>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</si>
  <si>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</si>
  <si>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</si>
  <si>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</si>
  <si>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</si>
  <si>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</si>
  <si>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</si>
  <si>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</si>
  <si>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</si>
  <si>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</si>
  <si>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</si>
  <si>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</si>
  <si>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</si>
  <si>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</si>
  <si>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</si>
  <si>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</si>
  <si>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</si>
  <si>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</si>
  <si>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</si>
  <si>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</si>
  <si>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</si>
  <si>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</si>
  <si>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</si>
  <si>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</si>
  <si>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</si>
  <si>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</si>
  <si>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</si>
  <si>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</si>
  <si>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</si>
  <si>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</si>
  <si>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</si>
  <si>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</si>
  <si>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</si>
  <si>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</si>
  <si>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</si>
  <si>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</si>
  <si>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</si>
  <si>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</si>
  <si>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</si>
  <si>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</si>
  <si>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</si>
  <si>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</si>
  <si>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</si>
  <si>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</si>
  <si>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</si>
  <si>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</si>
  <si>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</si>
  <si>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</si>
  <si>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</si>
  <si>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</si>
  <si>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</si>
  <si>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</si>
  <si>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</si>
  <si>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</si>
  <si>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</si>
  <si>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</si>
  <si>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</si>
  <si>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</si>
  <si>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</si>
  <si>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</si>
  <si>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</si>
  <si>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</si>
  <si>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</si>
  <si>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</si>
  <si>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</si>
  <si>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</si>
  <si>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</si>
  <si>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</si>
  <si>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</si>
  <si>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</si>
  <si>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</si>
  <si>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</si>
  <si>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</si>
  <si>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</si>
  <si>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</si>
  <si>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</si>
  <si>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</si>
  <si>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</si>
  <si>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</si>
  <si>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</si>
  <si>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</si>
  <si>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</si>
  <si>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</si>
  <si>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</si>
  <si>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</si>
  <si>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</si>
  <si>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</si>
  <si>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</si>
  <si>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</si>
  <si>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</si>
  <si>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</si>
  <si>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</si>
  <si>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</si>
  <si>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</si>
  <si>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</si>
  <si>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</si>
  <si>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</si>
  <si>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</si>
  <si>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</si>
  <si>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</si>
  <si>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</si>
  <si>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</si>
  <si>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</si>
  <si>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</si>
  <si>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</si>
  <si>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</si>
  <si>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</si>
  <si>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</si>
  <si>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</si>
  <si>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</si>
  <si>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</si>
  <si>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</si>
  <si>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</si>
  <si>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</si>
  <si>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</si>
  <si>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</si>
  <si>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</si>
  <si>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</si>
  <si>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</si>
  <si>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</si>
  <si>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</si>
  <si>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</si>
  <si>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</si>
  <si>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</si>
  <si>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</si>
  <si>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</si>
  <si>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</si>
  <si>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</si>
  <si>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</si>
  <si>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</si>
  <si>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</si>
  <si>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</si>
  <si>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</si>
  <si>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</si>
  <si>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</si>
  <si>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</si>
  <si>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</si>
  <si>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</si>
  <si>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</si>
  <si>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</si>
  <si>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</si>
  <si>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</si>
  <si>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</si>
  <si>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</si>
  <si>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</si>
  <si>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</si>
  <si>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</si>
  <si>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</si>
  <si>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</si>
  <si>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</si>
  <si>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</si>
  <si>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</si>
  <si>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</si>
  <si>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</si>
  <si>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</si>
  <si>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</si>
  <si>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</si>
  <si>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</si>
  <si>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</si>
  <si>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</si>
  <si>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</si>
  <si>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</si>
  <si>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</si>
  <si>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</si>
  <si>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</si>
  <si>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</si>
  <si>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</si>
  <si>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</si>
  <si>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</si>
  <si>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</si>
  <si>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</si>
  <si>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</si>
  <si>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</si>
  <si>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</si>
  <si>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</si>
  <si>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</si>
  <si>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</si>
  <si>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</si>
  <si>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</si>
  <si>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</si>
  <si>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</si>
  <si>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</si>
  <si>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</si>
  <si>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</si>
  <si>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</si>
  <si>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</si>
  <si>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</si>
  <si>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</si>
  <si>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</si>
  <si>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</si>
  <si>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</si>
  <si>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</si>
  <si>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</si>
  <si>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</si>
  <si>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</si>
  <si>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</si>
  <si>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</si>
  <si>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</si>
  <si>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</si>
  <si>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</si>
  <si>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</si>
  <si>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</si>
  <si>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</si>
  <si>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</si>
  <si>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</si>
  <si>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</si>
  <si>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</si>
  <si>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</si>
  <si>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</si>
  <si>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</si>
  <si>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</si>
  <si>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</si>
  <si>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</si>
  <si>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</si>
  <si>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</si>
  <si>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</si>
  <si>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</si>
  <si>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</si>
  <si>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</si>
  <si>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</si>
  <si>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</si>
  <si>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</si>
  <si>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</si>
  <si>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</si>
  <si>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</si>
  <si>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</si>
  <si>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</si>
  <si>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</si>
  <si>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</si>
  <si>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</si>
  <si>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</si>
  <si>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</si>
  <si>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</si>
  <si>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</si>
  <si>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</si>
  <si>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</si>
  <si>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</si>
  <si>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</si>
  <si>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</si>
  <si>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</si>
  <si>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</si>
  <si>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</si>
  <si>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</si>
  <si>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</si>
  <si>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</si>
  <si>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</si>
  <si>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</si>
  <si>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</si>
  <si>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</si>
  <si>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</si>
  <si>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</si>
  <si>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</si>
  <si>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</si>
  <si>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</si>
  <si>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</si>
  <si>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</si>
  <si>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</si>
  <si>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</si>
  <si>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</si>
  <si>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</si>
  <si>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</si>
  <si>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</si>
  <si>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</si>
  <si>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</si>
  <si>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</si>
  <si>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</si>
  <si>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</si>
  <si>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</si>
  <si>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</si>
  <si>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</si>
  <si>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</si>
  <si>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</si>
  <si>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</si>
  <si>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</si>
  <si>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</si>
  <si>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</si>
  <si>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</si>
  <si>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</si>
  <si>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</si>
  <si>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</si>
  <si>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</si>
  <si>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</si>
  <si>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</si>
  <si>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</si>
  <si>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</si>
  <si>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</si>
  <si>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</si>
  <si>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</si>
  <si>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</si>
  <si>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</si>
  <si>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</si>
  <si>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</si>
  <si>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</si>
  <si>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</si>
  <si>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</si>
  <si>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</si>
  <si>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</si>
  <si>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</si>
  <si>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</si>
  <si>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</si>
  <si>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</si>
  <si>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</si>
  <si>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</si>
  <si>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</si>
  <si>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</si>
  <si>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</si>
  <si>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</si>
  <si>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</si>
  <si>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</si>
  <si>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</si>
  <si>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</si>
  <si>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</si>
  <si>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</si>
  <si>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</si>
  <si>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</si>
  <si>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</si>
  <si>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</si>
  <si>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</si>
  <si>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</si>
  <si>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</si>
  <si>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</si>
  <si>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</si>
  <si>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</si>
  <si>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</si>
  <si>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</si>
  <si>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</si>
  <si>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</si>
  <si>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</si>
  <si>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</si>
  <si>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</si>
  <si>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</si>
  <si>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</si>
  <si>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</si>
  <si>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</si>
  <si>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</si>
  <si>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</si>
  <si>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</si>
  <si>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</si>
  <si>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</si>
  <si>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</si>
  <si>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</si>
  <si>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</si>
  <si>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</si>
  <si>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</si>
  <si>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</si>
  <si>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</si>
  <si>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</si>
  <si>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</si>
  <si>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</si>
  <si>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</si>
  <si>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</si>
  <si>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</si>
  <si>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</si>
  <si>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</si>
  <si>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</si>
  <si>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</si>
  <si>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</si>
  <si>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</si>
  <si>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</si>
  <si>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</si>
  <si>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</si>
  <si>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</si>
  <si>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</si>
  <si>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</si>
  <si>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</si>
  <si>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</si>
  <si>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</si>
  <si>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</si>
  <si>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</si>
  <si>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</si>
  <si>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</si>
  <si>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</si>
  <si>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</si>
  <si>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</si>
  <si>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</si>
  <si>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</si>
  <si>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</si>
  <si>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</si>
  <si>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</si>
  <si>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</si>
  <si>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</si>
  <si>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</si>
  <si>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</si>
  <si>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</si>
  <si>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</si>
  <si>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</si>
  <si>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</si>
  <si>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</si>
  <si>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</si>
  <si>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</si>
  <si>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</si>
  <si>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</si>
  <si>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</si>
  <si>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</si>
  <si>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</si>
  <si>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</si>
  <si>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</si>
  <si>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</si>
  <si>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</si>
  <si>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</si>
  <si>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</si>
  <si>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</si>
  <si>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</si>
  <si>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</si>
  <si>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</si>
  <si>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</si>
  <si>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</si>
  <si>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</si>
  <si>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</si>
  <si>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</si>
  <si>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</si>
  <si>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</si>
  <si>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</si>
  <si>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</si>
  <si>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</si>
  <si>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</si>
  <si>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</si>
  <si>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</si>
  <si>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</si>
  <si>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</si>
  <si>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</si>
  <si>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</si>
  <si>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</si>
  <si>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</si>
  <si>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</si>
  <si>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</si>
  <si>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</si>
  <si>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</si>
  <si>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</si>
  <si>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</si>
  <si>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</si>
  <si>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</si>
  <si>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</si>
  <si>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</si>
  <si>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</si>
  <si>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</si>
  <si>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</si>
  <si>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</si>
  <si>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</si>
  <si>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</si>
  <si>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</si>
  <si>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</si>
  <si>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</si>
  <si>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</si>
  <si>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</si>
  <si>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</si>
  <si>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</si>
  <si>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</si>
  <si>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</si>
  <si>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</si>
  <si>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</si>
  <si>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</si>
  <si>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</si>
  <si>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</si>
  <si>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</si>
  <si>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</si>
  <si>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</si>
  <si>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</si>
  <si>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</si>
  <si>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</si>
  <si>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</si>
  <si>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</si>
  <si>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</si>
  <si>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</si>
  <si>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</si>
  <si>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</si>
  <si>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</si>
  <si>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</si>
  <si>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</si>
  <si>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</si>
  <si>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</si>
  <si>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</si>
  <si>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</si>
  <si>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</si>
  <si>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</si>
  <si>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</si>
  <si>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</si>
  <si>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</si>
  <si>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</si>
  <si>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</si>
  <si>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</si>
  <si>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</si>
  <si>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</si>
  <si>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</si>
  <si>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</si>
  <si>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</si>
  <si>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</si>
  <si>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</si>
  <si>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</si>
  <si>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</si>
  <si>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</si>
  <si>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</si>
  <si>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</si>
  <si>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</si>
  <si>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</si>
  <si>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</si>
  <si>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</si>
  <si>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</si>
  <si>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</si>
  <si>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</si>
  <si>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</si>
  <si>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</si>
  <si>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</si>
  <si>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</si>
  <si>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</si>
  <si>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</si>
  <si>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</si>
  <si>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</si>
  <si>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</si>
  <si>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</si>
  <si>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</si>
  <si>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</si>
  <si>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</si>
  <si>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</si>
  <si>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</si>
  <si>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</si>
  <si>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</si>
  <si>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</si>
  <si>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</si>
  <si>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</si>
  <si>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</si>
  <si>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</si>
  <si>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</si>
  <si>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</si>
  <si>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</si>
  <si>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</si>
  <si>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</si>
  <si>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</si>
  <si>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</si>
  <si>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</si>
  <si>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</si>
  <si>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</si>
  <si>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</si>
  <si>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</si>
  <si>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</si>
  <si>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</si>
  <si>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</si>
  <si>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</si>
  <si>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</si>
  <si>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</si>
  <si>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</si>
  <si>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</si>
  <si>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</si>
  <si>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</si>
  <si>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</si>
  <si>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</si>
  <si>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</si>
  <si>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</si>
  <si>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</si>
  <si>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</si>
  <si>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</si>
  <si>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</si>
  <si>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</si>
  <si>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</si>
  <si>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</si>
  <si>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</si>
  <si>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</si>
  <si>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</si>
  <si>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</si>
  <si>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</si>
  <si>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</si>
  <si>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</si>
  <si>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</si>
  <si>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</si>
  <si>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</si>
  <si>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</si>
  <si>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</si>
  <si>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</si>
  <si>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</si>
  <si>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</si>
  <si>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</si>
  <si>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</si>
  <si>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</si>
  <si>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</si>
  <si>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</si>
  <si>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</si>
  <si>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</si>
  <si>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</si>
  <si>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</si>
  <si>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</si>
  <si>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</si>
  <si>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</si>
  <si>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</si>
  <si>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</si>
  <si>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</si>
  <si>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</si>
  <si>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</si>
  <si>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</si>
  <si>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</si>
  <si>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</si>
  <si>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</si>
  <si>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</si>
  <si>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</si>
  <si>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</si>
  <si>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</si>
  <si>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</si>
  <si>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</si>
  <si>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</si>
  <si>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</si>
  <si>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</si>
  <si>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</si>
  <si>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</si>
  <si>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</si>
  <si>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</si>
  <si>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</si>
  <si>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</si>
  <si>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</si>
  <si>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</si>
  <si>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</si>
  <si>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</si>
  <si>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</si>
  <si>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</si>
  <si>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</si>
  <si>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</si>
  <si>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</si>
  <si>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</si>
  <si>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</si>
  <si>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</si>
  <si>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</si>
  <si>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</si>
  <si>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</si>
  <si>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</si>
  <si>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</si>
  <si>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</si>
  <si>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</si>
  <si>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</si>
  <si>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</si>
  <si>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</si>
  <si>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</si>
  <si>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</si>
  <si>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</si>
  <si>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</si>
  <si>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</si>
  <si>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</si>
  <si>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</si>
  <si>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</si>
  <si>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</si>
  <si>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</si>
  <si>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</si>
  <si>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</si>
  <si>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</si>
  <si>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</si>
  <si>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</si>
  <si>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</si>
  <si>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</si>
  <si>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</si>
  <si>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</si>
  <si>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</si>
  <si>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</si>
  <si>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</si>
  <si>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</si>
  <si>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</si>
  <si>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</si>
  <si>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</si>
  <si>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</si>
  <si>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</si>
  <si>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</si>
  <si>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</si>
  <si>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</si>
  <si>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</si>
  <si>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</si>
  <si>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</si>
  <si>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</si>
  <si>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</si>
  <si>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</si>
  <si>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</si>
  <si>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</si>
  <si>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</si>
  <si>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</si>
  <si>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</si>
  <si>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</si>
  <si>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</si>
  <si>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</si>
  <si>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</si>
  <si>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</si>
  <si>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</si>
  <si>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</si>
  <si>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</si>
  <si>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</si>
  <si>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</si>
  <si>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</si>
  <si>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</si>
  <si>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</si>
  <si>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</si>
  <si>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</si>
  <si>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</si>
  <si>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</si>
  <si>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</si>
  <si>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</si>
  <si>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</si>
  <si>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</si>
  <si>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</si>
  <si>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</si>
  <si>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</si>
  <si>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</si>
  <si>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</si>
  <si>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</si>
  <si>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</si>
  <si>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</si>
  <si>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</si>
  <si>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</si>
  <si>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</si>
  <si>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</si>
  <si>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</si>
  <si>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</si>
  <si>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</si>
  <si>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</si>
  <si>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</si>
  <si>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</si>
  <si>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</si>
  <si>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</si>
  <si>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</si>
  <si>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</si>
  <si>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</si>
  <si>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</si>
  <si>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</si>
  <si>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</si>
  <si>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</si>
  <si>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</si>
  <si>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</si>
  <si>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</si>
  <si>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</si>
  <si>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</si>
  <si>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</si>
  <si>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</si>
  <si>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</si>
  <si>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</si>
  <si>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</si>
  <si>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</si>
  <si>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</si>
  <si>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</si>
  <si>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</si>
  <si>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</si>
  <si>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</si>
  <si>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</si>
  <si>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</si>
  <si>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</si>
  <si>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</si>
  <si>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</si>
  <si>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</si>
  <si>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</si>
  <si>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</si>
  <si>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</si>
  <si>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</si>
  <si>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</si>
  <si>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</si>
  <si>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</si>
  <si>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</si>
  <si>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</si>
  <si>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</si>
  <si>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</si>
  <si>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</si>
  <si>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</si>
  <si>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</si>
  <si>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</si>
  <si>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</si>
  <si>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</si>
  <si>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</si>
  <si>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</si>
  <si>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</si>
  <si>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</si>
  <si>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</si>
  <si>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</si>
  <si>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</si>
  <si>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</si>
  <si>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</si>
  <si>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</si>
  <si>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</si>
  <si>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</si>
  <si>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</si>
  <si>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</si>
  <si>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</si>
  <si>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</si>
  <si>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</si>
  <si>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</si>
  <si>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</si>
  <si>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</si>
  <si>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</si>
  <si>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</si>
  <si>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</si>
  <si>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</si>
  <si>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</si>
  <si>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</si>
  <si>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</si>
  <si>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</si>
  <si>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</si>
  <si>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</si>
  <si>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</si>
  <si>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</si>
  <si>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</si>
  <si>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</si>
  <si>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</si>
  <si>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</si>
  <si>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</si>
  <si>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</si>
  <si>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</si>
  <si>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</si>
  <si>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</si>
  <si>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</si>
  <si>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</si>
  <si>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</si>
  <si>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</si>
  <si>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</si>
  <si>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</si>
  <si>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</si>
  <si>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</si>
  <si>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</si>
  <si>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</si>
  <si>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</si>
  <si>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</si>
  <si>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</si>
  <si>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</si>
  <si>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</si>
  <si>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</si>
  <si>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</si>
  <si>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</si>
  <si>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</si>
  <si>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</si>
  <si>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</si>
  <si>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</si>
  <si>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</si>
  <si>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</si>
  <si>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</si>
  <si>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</si>
  <si>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</si>
  <si>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</si>
  <si>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</si>
  <si>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</si>
  <si>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</si>
  <si>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</si>
  <si>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</si>
  <si>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</si>
  <si>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</si>
  <si>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</si>
  <si>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</si>
  <si>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</si>
  <si>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</si>
  <si>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</si>
  <si>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</si>
  <si>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</si>
  <si>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</si>
  <si>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</si>
  <si>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</si>
  <si>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</si>
  <si>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</si>
  <si>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</si>
  <si>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</si>
  <si>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</si>
  <si>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</si>
  <si>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</si>
  <si>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</si>
  <si>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</si>
  <si>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</si>
  <si>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</si>
  <si>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</si>
  <si>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</si>
  <si>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</si>
  <si>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</si>
  <si>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</si>
  <si>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</si>
  <si>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</si>
  <si>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</si>
  <si>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</si>
  <si>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</si>
  <si>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</si>
  <si>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</si>
  <si>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</si>
  <si>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</si>
  <si>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</si>
  <si>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</si>
  <si>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</si>
  <si>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</si>
  <si>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</si>
  <si>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</si>
  <si>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</si>
  <si>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</si>
  <si>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</si>
  <si>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</si>
  <si>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</si>
  <si>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</si>
  <si>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</si>
  <si>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</si>
  <si>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</si>
  <si>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</si>
  <si>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</si>
  <si>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</si>
  <si>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</si>
  <si>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</si>
  <si>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</si>
  <si>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</si>
  <si>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</si>
  <si>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</si>
  <si>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</si>
  <si>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</si>
  <si>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</si>
  <si>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</si>
  <si>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</si>
  <si>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</si>
  <si>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</si>
  <si>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</si>
  <si>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</si>
  <si>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</si>
  <si>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</si>
  <si>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</si>
  <si>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</si>
  <si>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</si>
  <si>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</si>
  <si>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</si>
  <si>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</si>
  <si>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</si>
  <si>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</si>
  <si>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</si>
  <si>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</si>
  <si>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</si>
  <si>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</si>
  <si>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</si>
  <si>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</si>
  <si>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</si>
  <si>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</si>
  <si>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</si>
  <si>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</si>
  <si>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</si>
  <si>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</si>
  <si>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</si>
  <si>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</si>
  <si>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</si>
  <si>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</si>
  <si>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</si>
  <si>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</si>
  <si>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</si>
  <si>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</si>
  <si>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</si>
  <si>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</si>
  <si>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</si>
  <si>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</si>
  <si>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</si>
  <si>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</si>
  <si>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</si>
  <si>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</si>
  <si>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</si>
  <si>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</si>
  <si>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</si>
  <si>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</si>
  <si>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</si>
  <si>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</si>
  <si>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</si>
  <si>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</si>
  <si>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</si>
  <si>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</si>
  <si>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</si>
  <si>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</si>
  <si>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</si>
  <si>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</si>
  <si>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</si>
  <si>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</si>
  <si>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</si>
  <si>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</si>
  <si>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</si>
  <si>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</si>
  <si>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</si>
  <si>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</si>
  <si>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</si>
  <si>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</si>
  <si>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</si>
  <si>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</si>
  <si>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</si>
  <si>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</si>
  <si>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</si>
  <si>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</si>
  <si>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</si>
  <si>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</si>
  <si>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</si>
  <si>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</si>
  <si>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</si>
  <si>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</si>
  <si>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</si>
  <si>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</si>
  <si>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</si>
  <si>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</si>
  <si>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</si>
  <si>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</si>
  <si>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</si>
  <si>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</si>
  <si>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</si>
  <si>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</si>
  <si>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</si>
  <si>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</si>
  <si>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</si>
  <si>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</si>
  <si>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</si>
  <si>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</si>
  <si>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</si>
  <si>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</si>
  <si>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</si>
  <si>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</si>
  <si>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</si>
  <si>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</si>
  <si>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</si>
  <si>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</si>
  <si>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</si>
  <si>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</si>
  <si>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</si>
  <si>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</si>
  <si>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</si>
  <si>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</si>
  <si>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</si>
  <si>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</si>
  <si>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</si>
  <si>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</si>
  <si>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</si>
  <si>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</si>
  <si>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</si>
  <si>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</si>
  <si>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</si>
  <si>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</si>
  <si>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</si>
  <si>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</si>
  <si>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</si>
  <si>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</si>
  <si>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</si>
  <si>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</si>
  <si>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</si>
  <si>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</si>
  <si>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</si>
  <si>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</si>
  <si>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</si>
  <si>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</si>
  <si>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</si>
  <si>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</si>
  <si>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</si>
  <si>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</si>
  <si>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</si>
  <si>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</si>
  <si>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</si>
  <si>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</si>
  <si>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</si>
  <si>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</si>
  <si>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</si>
  <si>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</si>
  <si>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</si>
  <si>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</si>
  <si>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</si>
  <si>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</si>
  <si>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</si>
  <si>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</si>
  <si>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</si>
  <si>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</si>
  <si>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</si>
  <si>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</si>
  <si>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</si>
  <si>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</si>
  <si>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</si>
  <si>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</si>
  <si>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</si>
  <si>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</si>
  <si>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</si>
  <si>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</si>
  <si>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</si>
  <si>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</si>
  <si>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</si>
  <si>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</si>
  <si>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</si>
  <si>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</si>
  <si>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</si>
  <si>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</si>
  <si>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</si>
  <si>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</si>
  <si>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</si>
  <si>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</si>
  <si>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</si>
  <si>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</si>
  <si>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</si>
  <si>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</si>
  <si>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</si>
  <si>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</si>
  <si>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</si>
  <si>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</si>
  <si>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</si>
  <si>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</si>
  <si>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</si>
  <si>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</si>
  <si>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</si>
  <si>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</si>
  <si>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</si>
  <si>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</si>
  <si>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</si>
  <si>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</si>
  <si>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</si>
  <si>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</si>
  <si>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</si>
  <si>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</si>
  <si>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</si>
  <si>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</si>
  <si>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</si>
  <si>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</si>
  <si>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</si>
  <si>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</si>
  <si>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</si>
  <si>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</si>
  <si>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</si>
  <si>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</si>
  <si>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</si>
  <si>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</si>
  <si>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</si>
  <si>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</si>
  <si>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</si>
  <si>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</si>
  <si>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</si>
  <si>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</si>
  <si>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</si>
  <si>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</si>
  <si>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</si>
  <si>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</si>
  <si>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</si>
  <si>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</si>
  <si>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</si>
  <si>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</si>
  <si>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</si>
  <si>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</si>
  <si>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</si>
  <si>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</si>
  <si>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</si>
  <si>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</si>
  <si>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</si>
  <si>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</si>
  <si>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</si>
  <si>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</si>
  <si>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</si>
  <si>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</si>
  <si>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</si>
  <si>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</si>
  <si>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</si>
  <si>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</si>
  <si>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</si>
  <si>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</si>
  <si>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</si>
  <si>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</si>
  <si>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</si>
  <si>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</si>
  <si>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</si>
  <si>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</si>
  <si>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</si>
  <si>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</si>
  <si>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</si>
  <si>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</si>
  <si>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</si>
  <si>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</si>
  <si>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</si>
  <si>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</si>
  <si>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</si>
  <si>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</si>
  <si>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</si>
  <si>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</si>
  <si>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</si>
  <si>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</si>
  <si>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</si>
  <si>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</si>
  <si>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</si>
  <si>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</si>
  <si>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</si>
  <si>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</si>
  <si>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</si>
  <si>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</si>
  <si>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</si>
  <si>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</si>
  <si>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</si>
  <si>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</si>
  <si>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</si>
  <si>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</si>
  <si>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</si>
  <si>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</si>
  <si>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</si>
  <si>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</si>
  <si>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</si>
  <si>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</si>
  <si>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</si>
  <si>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</si>
  <si>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</si>
  <si>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</si>
  <si>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</si>
  <si>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</si>
  <si>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</si>
  <si>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</si>
  <si>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</si>
  <si>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</si>
  <si>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</si>
  <si>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</si>
  <si>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</si>
  <si>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</si>
  <si>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</si>
  <si>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</si>
  <si>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</si>
  <si>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</si>
  <si>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</si>
  <si>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</si>
  <si>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</si>
  <si>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</si>
  <si>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</si>
  <si>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</si>
  <si>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</si>
  <si>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</si>
  <si>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</si>
  <si>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</si>
  <si>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</si>
  <si>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</si>
  <si>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</si>
  <si>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</si>
  <si>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</si>
  <si>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</si>
  <si>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</si>
  <si>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</si>
  <si>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</si>
  <si>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</si>
  <si>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</si>
  <si>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</si>
  <si>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</si>
  <si>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</si>
  <si>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</si>
  <si>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</si>
  <si>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</si>
  <si>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</si>
  <si>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</si>
  <si>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</si>
  <si>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</si>
  <si>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</si>
  <si>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</si>
  <si>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</si>
  <si>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</si>
  <si>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</si>
  <si>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</si>
  <si>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</si>
  <si>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</si>
  <si>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</si>
  <si>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</si>
  <si>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</si>
  <si>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</si>
  <si>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</si>
  <si>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</si>
  <si>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</si>
  <si>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</si>
  <si>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</si>
  <si>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</si>
  <si>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</si>
  <si>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</si>
  <si>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</si>
  <si>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</si>
  <si>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</si>
  <si>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</si>
  <si>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</si>
  <si>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</si>
  <si>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</si>
  <si>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</si>
  <si>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</si>
  <si>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</si>
  <si>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</si>
  <si>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</si>
  <si>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</si>
  <si>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</si>
  <si>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</si>
  <si>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</si>
  <si>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</si>
  <si>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</si>
  <si>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</si>
  <si>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</si>
  <si>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</si>
  <si>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</si>
  <si>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</si>
  <si>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</si>
  <si>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</si>
  <si>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</si>
  <si>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</si>
  <si>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</si>
  <si>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</si>
  <si>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</si>
  <si>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</si>
  <si>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</si>
  <si>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</si>
  <si>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</si>
  <si>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</si>
  <si>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</si>
  <si>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</si>
  <si>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</si>
  <si>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</si>
  <si>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</si>
  <si>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</si>
  <si>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</si>
  <si>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</si>
  <si>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</si>
  <si>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</si>
  <si>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</si>
  <si>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</si>
  <si>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</si>
  <si>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</si>
  <si>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</si>
  <si>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</si>
  <si>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</si>
  <si>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</si>
  <si>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</si>
  <si>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</si>
  <si>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</si>
  <si>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</si>
  <si>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</si>
  <si>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</si>
  <si>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</si>
  <si>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</si>
  <si>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</si>
  <si>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</si>
  <si>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</si>
  <si>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</si>
  <si>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</si>
  <si>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</si>
  <si>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</si>
  <si>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</si>
  <si>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</si>
  <si>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</si>
  <si>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</si>
  <si>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</si>
  <si>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</si>
  <si>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</si>
  <si>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</si>
  <si>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</si>
  <si>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</si>
  <si>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</si>
  <si>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</si>
  <si>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</si>
  <si>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</si>
  <si>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</si>
  <si>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</si>
  <si>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</si>
  <si>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</si>
  <si>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</si>
  <si>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</si>
  <si>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</si>
  <si>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</si>
  <si>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</si>
  <si>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</si>
  <si>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</si>
  <si>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</si>
  <si>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</si>
  <si>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</si>
  <si>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</si>
  <si>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</si>
  <si>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</si>
  <si>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</si>
  <si>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</si>
  <si>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</si>
  <si>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</si>
  <si>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</si>
  <si>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</si>
  <si>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</si>
  <si>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</si>
  <si>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</si>
  <si>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</si>
  <si>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</si>
  <si>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</si>
  <si>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</si>
  <si>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</si>
  <si>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</si>
  <si>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</si>
  <si>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</si>
  <si>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</si>
  <si>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</si>
  <si>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</si>
  <si>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</si>
  <si>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</si>
  <si>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</si>
  <si>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</si>
  <si>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</si>
  <si>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</si>
  <si>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</si>
  <si>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</si>
  <si>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</si>
  <si>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</si>
  <si>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</si>
  <si>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</si>
  <si>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</si>
  <si>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</si>
  <si>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</si>
  <si>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</si>
  <si>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</si>
  <si>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</si>
  <si>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</si>
  <si>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</si>
  <si>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</si>
  <si>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</si>
  <si>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</si>
  <si>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</si>
  <si>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</si>
  <si>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</si>
  <si>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</si>
  <si>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</si>
  <si>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</si>
  <si>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</si>
  <si>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</si>
  <si>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</si>
  <si>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</si>
  <si>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</si>
  <si>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</si>
  <si>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</si>
  <si>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</si>
  <si>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</si>
  <si>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</si>
  <si>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</si>
  <si>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</si>
  <si>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</si>
  <si>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</si>
  <si>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</si>
  <si>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</si>
  <si>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</si>
  <si>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</si>
  <si>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</si>
  <si>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</si>
  <si>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</si>
  <si>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</si>
  <si>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</si>
  <si>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</si>
  <si>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</si>
  <si>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</si>
  <si>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</si>
  <si>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</si>
  <si>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</si>
  <si>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</si>
  <si>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</si>
  <si>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</si>
  <si>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</si>
  <si>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</si>
  <si>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</si>
  <si>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</si>
  <si>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</si>
  <si>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</si>
  <si>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</si>
  <si>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</si>
  <si>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</si>
  <si>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</si>
  <si>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</si>
  <si>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</si>
  <si>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</si>
  <si>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</si>
  <si>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</si>
  <si>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</si>
  <si>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</si>
  <si>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</si>
  <si>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</si>
  <si>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</si>
  <si>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</si>
  <si>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</si>
  <si>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</si>
  <si>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</si>
  <si>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</si>
  <si>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</si>
  <si>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</si>
  <si>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</si>
  <si>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</si>
  <si>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</si>
  <si>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</si>
  <si>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</si>
  <si>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</si>
  <si>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</si>
  <si>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</si>
  <si>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</si>
  <si>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</si>
  <si>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</si>
  <si>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</si>
  <si>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</si>
  <si>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</si>
  <si>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</si>
  <si>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</si>
  <si>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</si>
  <si>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</si>
  <si>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</si>
  <si>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</si>
  <si>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</si>
  <si>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</si>
  <si>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</si>
  <si>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</si>
  <si>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</si>
  <si>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</si>
  <si>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</si>
  <si>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</si>
  <si>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</si>
  <si>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</si>
  <si>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</si>
  <si>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</si>
  <si>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</si>
  <si>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</si>
  <si>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</si>
  <si>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</si>
  <si>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</si>
  <si>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</si>
  <si>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</si>
  <si>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</si>
  <si>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</si>
  <si>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</si>
  <si>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</si>
  <si>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</si>
  <si>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</si>
  <si>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</si>
  <si>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</si>
  <si>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</si>
  <si>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</si>
  <si>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</si>
  <si>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</si>
  <si>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</si>
  <si>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</si>
  <si>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</si>
  <si>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</si>
  <si>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</si>
  <si>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</si>
  <si>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</si>
  <si>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</si>
  <si>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</si>
  <si>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</si>
  <si>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</si>
  <si>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</si>
  <si>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</si>
  <si>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</si>
  <si>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</si>
  <si>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</si>
  <si>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</si>
  <si>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</si>
  <si>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</si>
  <si>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</si>
  <si>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</si>
  <si>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</si>
  <si>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</si>
  <si>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</si>
  <si>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</si>
  <si>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</si>
  <si>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</si>
  <si>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</si>
  <si>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</si>
  <si>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</si>
  <si>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</si>
  <si>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</si>
  <si>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</si>
  <si>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</si>
  <si>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</si>
  <si>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</si>
  <si>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</si>
  <si>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</si>
  <si>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</si>
  <si>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</si>
  <si>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</si>
  <si>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</si>
  <si>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</si>
  <si>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</si>
  <si>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</si>
  <si>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</si>
  <si>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</si>
  <si>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</si>
  <si>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</si>
  <si>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</si>
  <si>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</si>
  <si>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</si>
  <si>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</si>
  <si>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</si>
  <si>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</si>
  <si>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</si>
  <si>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</si>
  <si>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</si>
  <si>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</si>
  <si>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</si>
  <si>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</si>
  <si>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</si>
  <si>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</si>
  <si>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</si>
  <si>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</si>
  <si>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</si>
  <si>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</si>
  <si>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</si>
  <si>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</si>
  <si>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</si>
  <si>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</si>
  <si>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</si>
  <si>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</si>
  <si>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</si>
  <si>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</si>
  <si>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</si>
  <si>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</si>
  <si>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</si>
  <si>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</si>
  <si>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</si>
  <si>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</si>
  <si>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</si>
  <si>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</si>
  <si>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</si>
  <si>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</si>
  <si>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</si>
  <si>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</si>
  <si>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</si>
  <si>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</si>
  <si>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</si>
  <si>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</si>
  <si>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</si>
  <si>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</si>
  <si>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</si>
  <si>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</si>
  <si>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</si>
  <si>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</si>
  <si>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</si>
  <si>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</si>
  <si>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</si>
  <si>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</si>
  <si>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</si>
  <si>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</si>
  <si>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</si>
  <si>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</si>
  <si>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</si>
  <si>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</si>
  <si>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</si>
  <si>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</si>
  <si>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</si>
  <si>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</si>
  <si>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</si>
  <si>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</si>
  <si>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</si>
  <si>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</si>
  <si>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</si>
  <si>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</si>
  <si>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</si>
  <si>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</si>
  <si>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</si>
  <si>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</si>
  <si>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</si>
  <si>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</si>
  <si>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</si>
  <si>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</si>
  <si>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</si>
  <si>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</si>
  <si>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</si>
  <si>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</si>
  <si>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</si>
  <si>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</si>
  <si>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</si>
  <si>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</si>
  <si>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</si>
  <si>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</si>
  <si>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</si>
  <si>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</si>
  <si>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</si>
  <si>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</si>
  <si>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</si>
  <si>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</si>
  <si>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</si>
  <si>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</si>
  <si>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</si>
  <si>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</si>
  <si>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</si>
  <si>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</si>
  <si>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</si>
  <si>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</si>
  <si>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</si>
  <si>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</si>
  <si>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</si>
  <si>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</si>
  <si>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</si>
  <si>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</si>
  <si>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</si>
  <si>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</si>
  <si>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</si>
  <si>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</si>
  <si>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</si>
  <si>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</si>
  <si>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</si>
  <si>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</si>
  <si>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</si>
  <si>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</si>
  <si>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</si>
  <si>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</si>
  <si>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</si>
  <si>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</si>
  <si>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</si>
  <si>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</si>
  <si>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</si>
  <si>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</si>
  <si>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</si>
  <si>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</si>
  <si>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</si>
  <si>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</si>
  <si>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</si>
  <si>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</si>
  <si>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</si>
  <si>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</si>
  <si>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</si>
  <si>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</si>
  <si>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</si>
  <si>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</si>
  <si>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</si>
  <si>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</si>
  <si>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</si>
  <si>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</si>
  <si>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</si>
  <si>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</si>
  <si>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</si>
  <si>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</si>
  <si>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</si>
  <si>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</si>
  <si>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</si>
  <si>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</si>
  <si>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</si>
  <si>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</si>
  <si>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</si>
  <si>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</si>
  <si>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</si>
  <si>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</si>
  <si>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</si>
  <si>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</si>
  <si>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</si>
  <si>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</si>
  <si>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</si>
  <si>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</si>
  <si>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</si>
  <si>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</si>
  <si>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</si>
  <si>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</si>
  <si>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</si>
  <si>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</si>
  <si>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</si>
  <si>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</si>
  <si>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</si>
  <si>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</si>
  <si>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</si>
  <si>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</si>
  <si>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</si>
  <si>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</si>
  <si>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</si>
  <si>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</si>
  <si>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</si>
  <si>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</si>
  <si>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</si>
  <si>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</si>
  <si>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</si>
  <si>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</si>
  <si>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</si>
  <si>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</si>
  <si>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</si>
  <si>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</si>
  <si>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</si>
  <si>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</si>
  <si>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</si>
  <si>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</si>
  <si>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</si>
  <si>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</si>
  <si>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</si>
  <si>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</si>
  <si>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</si>
  <si>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</si>
  <si>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</si>
  <si>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</si>
  <si>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</si>
  <si>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</si>
  <si>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</si>
  <si>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</si>
  <si>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</si>
  <si>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</si>
  <si>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</si>
  <si>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</si>
  <si>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</si>
  <si>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</si>
  <si>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</si>
  <si>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</si>
  <si>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</si>
  <si>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</si>
  <si>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</si>
  <si>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</si>
  <si>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</si>
  <si>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</si>
  <si>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</si>
  <si>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</si>
  <si>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</si>
  <si>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</si>
  <si>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</si>
  <si>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</si>
  <si>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</si>
  <si>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</si>
  <si>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</si>
  <si>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</si>
  <si>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</si>
  <si>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</si>
  <si>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</si>
  <si>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</si>
  <si>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</si>
  <si>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</si>
  <si>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</si>
  <si>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</si>
  <si>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</si>
  <si>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</si>
  <si>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</si>
  <si>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</si>
  <si>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</si>
  <si>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</si>
  <si>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</si>
  <si>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</si>
  <si>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</si>
  <si>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</si>
  <si>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</si>
  <si>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</si>
  <si>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</si>
  <si>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</si>
  <si>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</si>
  <si>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</si>
  <si>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</si>
  <si>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</si>
  <si>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</si>
  <si>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</si>
  <si>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</si>
  <si>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</si>
  <si>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</si>
  <si>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</si>
  <si>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</si>
  <si>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</si>
  <si>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</si>
  <si>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</si>
  <si>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</si>
  <si>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</si>
  <si>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</si>
  <si>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</si>
  <si>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</si>
  <si>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</si>
  <si>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</si>
  <si>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</si>
  <si>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</si>
  <si>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</si>
  <si>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</si>
  <si>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</si>
  <si>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</si>
  <si>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</si>
  <si>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</si>
  <si>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</si>
  <si>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</si>
  <si>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</si>
  <si>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</si>
  <si>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</si>
  <si>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</si>
  <si>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</si>
  <si>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</si>
  <si>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</si>
  <si>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</si>
  <si>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</si>
  <si>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</si>
  <si>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</si>
  <si>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</si>
  <si>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</si>
  <si>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</si>
  <si>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</si>
  <si>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</si>
  <si>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</si>
  <si>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</si>
  <si>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</si>
  <si>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</si>
  <si>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</si>
  <si>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</si>
  <si>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</si>
  <si>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</si>
  <si>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</si>
  <si>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</si>
  <si>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</si>
  <si>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</si>
  <si>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</si>
  <si>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</si>
  <si>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</si>
  <si>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</si>
  <si>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</si>
  <si>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</si>
  <si>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</si>
  <si>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</si>
  <si>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</si>
  <si>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</si>
  <si>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</si>
  <si>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</si>
  <si>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</si>
  <si>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</si>
  <si>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</si>
  <si>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</si>
  <si>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</si>
  <si>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</si>
  <si>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</si>
  <si>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</si>
  <si>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</si>
  <si>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</si>
  <si>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</si>
  <si>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</si>
  <si>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</si>
  <si>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</si>
  <si>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</si>
  <si>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</si>
  <si>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</si>
  <si>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</si>
  <si>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</si>
  <si>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</si>
  <si>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</si>
  <si>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</si>
  <si>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</si>
  <si>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</si>
  <si>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</si>
  <si>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</si>
  <si>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</si>
  <si>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</si>
  <si>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</si>
  <si>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</si>
  <si>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</si>
  <si>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</si>
  <si>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</si>
  <si>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</si>
  <si>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</si>
  <si>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</si>
  <si>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</si>
  <si>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</si>
  <si>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</si>
  <si>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</si>
  <si>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</si>
  <si>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</si>
  <si>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</si>
  <si>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</si>
  <si>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</si>
  <si>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</si>
  <si>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</si>
  <si>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</si>
  <si>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</si>
  <si>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</si>
  <si>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</si>
  <si>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</si>
  <si>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</si>
  <si>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</si>
  <si>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</si>
  <si>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</si>
  <si>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</si>
  <si>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</si>
  <si>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</si>
  <si>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</si>
  <si>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</si>
  <si>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</si>
  <si>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</si>
  <si>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</si>
  <si>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</si>
  <si>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</si>
  <si>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</si>
  <si>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</si>
  <si>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</si>
  <si>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</si>
  <si>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</si>
  <si>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</si>
  <si>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</si>
  <si>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</si>
  <si>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</si>
  <si>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</si>
  <si>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</si>
  <si>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</si>
  <si>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</si>
  <si>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</si>
  <si>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</si>
  <si>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</si>
  <si>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</si>
  <si>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</si>
  <si>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</si>
  <si>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</si>
  <si>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</si>
  <si>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</si>
  <si>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</si>
  <si>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</si>
  <si>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</si>
  <si>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</si>
  <si>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</si>
  <si>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</si>
  <si>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</si>
  <si>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</si>
  <si>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</si>
  <si>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</si>
  <si>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</si>
  <si>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</si>
  <si>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</si>
  <si>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</si>
  <si>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</si>
  <si>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</si>
  <si>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</si>
  <si>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</si>
  <si>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</si>
  <si>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</si>
  <si>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</si>
  <si>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</si>
  <si>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</si>
  <si>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</si>
  <si>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</si>
  <si>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</si>
  <si>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</si>
  <si>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</si>
  <si>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</si>
  <si>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</si>
  <si>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</si>
  <si>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</si>
  <si>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</si>
  <si>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</si>
  <si>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</si>
  <si>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</si>
  <si>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</si>
  <si>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</si>
  <si>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</si>
  <si>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</si>
  <si>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</si>
  <si>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</si>
  <si>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</si>
  <si>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</si>
  <si>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</si>
  <si>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</si>
  <si>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</si>
  <si>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</si>
  <si>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</si>
  <si>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</si>
  <si>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</si>
  <si>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</si>
  <si>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</si>
  <si>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</si>
  <si>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</si>
  <si>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</si>
  <si>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</si>
  <si>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</si>
  <si>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</si>
  <si>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</si>
  <si>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</si>
  <si>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</si>
  <si>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</si>
  <si>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</si>
  <si>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</si>
  <si>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</si>
  <si>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</si>
  <si>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</si>
  <si>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</si>
  <si>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</si>
  <si>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</si>
  <si>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</si>
  <si>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</si>
  <si>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</si>
  <si>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</si>
  <si>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</si>
  <si>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</si>
  <si>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</si>
  <si>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</si>
  <si>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</si>
  <si>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</si>
  <si>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</si>
  <si>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</si>
  <si>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</si>
  <si>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</si>
  <si>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</si>
  <si>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</si>
  <si>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</si>
  <si>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</si>
  <si>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</si>
  <si>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</si>
  <si>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</si>
  <si>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</si>
  <si>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</si>
  <si>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</si>
  <si>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</si>
  <si>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</si>
  <si>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</si>
  <si>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</si>
  <si>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</si>
  <si>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</si>
  <si>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</si>
  <si>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</si>
  <si>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</si>
  <si>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</si>
  <si>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</si>
  <si>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</si>
  <si>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</si>
  <si>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</si>
  <si>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</si>
  <si>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</si>
  <si>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</si>
  <si>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</si>
  <si>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</si>
  <si>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</si>
  <si>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</si>
  <si>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</si>
  <si>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</si>
  <si>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</si>
  <si>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</si>
  <si>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</si>
  <si>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</si>
  <si>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</si>
  <si>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</si>
  <si>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</si>
  <si>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</si>
  <si>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</si>
  <si>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</si>
  <si>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</si>
  <si>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</si>
  <si>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</si>
  <si>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</si>
  <si>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</si>
  <si>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</si>
  <si>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</si>
  <si>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</si>
  <si>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</si>
  <si>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</si>
  <si>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</si>
  <si>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</si>
  <si>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</si>
  <si>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</si>
  <si>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</si>
  <si>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</si>
  <si>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</si>
  <si>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</si>
  <si>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</si>
  <si>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</si>
  <si>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</si>
  <si>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</si>
  <si>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</si>
  <si>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</si>
  <si>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</si>
  <si>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</si>
  <si>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</si>
  <si>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</si>
  <si>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</si>
  <si>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</si>
  <si>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</si>
  <si>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</si>
  <si>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</si>
  <si>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</si>
  <si>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</si>
  <si>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</si>
  <si>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</si>
  <si>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</si>
  <si>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</si>
  <si>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</si>
  <si>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</si>
  <si>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</si>
  <si>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</si>
  <si>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</si>
  <si>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</si>
  <si>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</si>
  <si>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</si>
  <si>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</si>
  <si>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</si>
  <si>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</si>
  <si>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</si>
  <si>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</si>
  <si>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</si>
  <si>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</si>
  <si>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</si>
  <si>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</si>
  <si>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</si>
  <si>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</si>
  <si>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</si>
  <si>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</si>
  <si>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</si>
  <si>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</si>
  <si>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</si>
  <si>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</si>
  <si>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</si>
  <si>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</si>
  <si>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</si>
  <si>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</si>
  <si>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</si>
  <si>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</si>
  <si>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</si>
  <si>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</si>
  <si>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</si>
  <si>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</si>
  <si>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</si>
  <si>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</si>
  <si>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</si>
  <si>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</si>
  <si>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</si>
  <si>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</si>
  <si>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</si>
  <si>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</si>
  <si>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</si>
  <si>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</si>
  <si>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</si>
  <si>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</si>
  <si>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</si>
  <si>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</si>
  <si>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</si>
  <si>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</si>
  <si>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</si>
  <si>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</si>
  <si>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</si>
  <si>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</si>
  <si>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</si>
  <si>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</si>
  <si>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</si>
  <si>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</si>
  <si>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</si>
  <si>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</si>
  <si>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</si>
  <si>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</si>
  <si>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</si>
  <si>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</si>
  <si>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</si>
  <si>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</si>
  <si>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</si>
  <si>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</si>
  <si>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</si>
  <si>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</si>
  <si>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</si>
  <si>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</si>
  <si>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</si>
  <si>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</si>
  <si>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</si>
  <si>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</si>
  <si>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</si>
  <si>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</si>
  <si>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</si>
  <si>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</si>
  <si>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</si>
  <si>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</si>
  <si>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</si>
  <si>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</si>
  <si>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</si>
  <si>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</si>
  <si>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</si>
  <si>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</si>
  <si>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</si>
  <si>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</si>
  <si>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</si>
  <si>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</si>
  <si>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</si>
  <si>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</si>
  <si>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</si>
  <si>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</si>
  <si>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</si>
  <si>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</si>
  <si>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</si>
  <si>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</si>
  <si>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</si>
  <si>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</si>
  <si>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</si>
  <si>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</si>
  <si>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</si>
  <si>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</si>
  <si>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</si>
  <si>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</si>
  <si>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</si>
  <si>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</si>
  <si>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</si>
  <si>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</si>
  <si>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</si>
  <si>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</si>
  <si>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</si>
  <si>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</si>
  <si>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</si>
  <si>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</si>
  <si>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</si>
  <si>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</si>
  <si>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</si>
  <si>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</si>
  <si>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</si>
  <si>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</si>
  <si>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</si>
  <si>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</si>
  <si>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</si>
  <si>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</si>
  <si>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</si>
  <si>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</si>
  <si>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</si>
  <si>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</si>
  <si>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</si>
  <si>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</si>
  <si>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</si>
  <si>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</si>
  <si>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</si>
  <si>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</si>
  <si>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</si>
  <si>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</si>
  <si>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</si>
  <si>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</si>
  <si>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</si>
  <si>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</si>
  <si>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</si>
  <si>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</si>
  <si>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</si>
  <si>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</si>
  <si>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</si>
  <si>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</si>
  <si>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</si>
  <si>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</si>
  <si>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</si>
  <si>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</si>
  <si>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</si>
  <si>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</si>
  <si>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</si>
  <si>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</si>
  <si>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</si>
  <si>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</si>
  <si>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</si>
  <si>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</si>
  <si>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</si>
  <si>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</si>
  <si>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</si>
  <si>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</si>
  <si>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</si>
  <si>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</si>
  <si>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</si>
  <si>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</si>
  <si>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</si>
  <si>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</si>
  <si>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</si>
  <si>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</si>
  <si>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</si>
  <si>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</si>
  <si>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</si>
  <si>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</si>
  <si>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</si>
  <si>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</si>
  <si>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</si>
  <si>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</si>
  <si>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</si>
  <si>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</si>
  <si>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</si>
  <si>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</si>
  <si>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</si>
  <si>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</si>
  <si>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</si>
  <si>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</si>
  <si>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</si>
  <si>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</si>
  <si>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</si>
  <si>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</si>
  <si>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</si>
  <si>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</si>
  <si>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</si>
  <si>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</si>
  <si>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</si>
  <si>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</si>
  <si>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</si>
  <si>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</si>
  <si>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</si>
  <si>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</si>
  <si>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</si>
  <si>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</si>
  <si>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</si>
  <si>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</si>
  <si>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</si>
  <si>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</si>
  <si>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</si>
  <si>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</si>
  <si>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</si>
  <si>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</si>
  <si>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</si>
  <si>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</si>
  <si>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</si>
  <si>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</si>
  <si>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</si>
  <si>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</si>
  <si>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</si>
  <si>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</si>
  <si>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</si>
  <si>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</si>
  <si>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</si>
  <si>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</si>
  <si>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</si>
  <si>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</si>
  <si>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</si>
  <si>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</si>
  <si>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</si>
  <si>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</si>
  <si>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</si>
  <si>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</si>
  <si>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</si>
  <si>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</si>
  <si>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</si>
  <si>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</si>
  <si>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</si>
  <si>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</si>
  <si>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</si>
  <si>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</si>
  <si>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</si>
  <si>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</si>
  <si>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</si>
  <si>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</si>
  <si>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</si>
  <si>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</si>
  <si>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</si>
  <si>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</si>
  <si>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</si>
  <si>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</si>
  <si>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</si>
  <si>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</si>
  <si>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</si>
  <si>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</si>
  <si>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</si>
  <si>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</si>
  <si>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</si>
  <si>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</si>
  <si>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</si>
  <si>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</si>
  <si>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</si>
  <si>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</si>
  <si>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</si>
  <si>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</si>
  <si>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</si>
  <si>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</si>
  <si>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</si>
  <si>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</si>
  <si>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</si>
  <si>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</si>
  <si>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</si>
  <si>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</si>
  <si>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</si>
  <si>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</si>
  <si>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</si>
  <si>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</si>
  <si>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</si>
  <si>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</si>
  <si>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</si>
  <si>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</si>
  <si>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</si>
  <si>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</si>
  <si>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</si>
  <si>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</si>
  <si>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</si>
  <si>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</si>
  <si>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</si>
  <si>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</si>
  <si>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</si>
  <si>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</si>
  <si>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</si>
  <si>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</si>
  <si>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</si>
  <si>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</si>
  <si>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</si>
  <si>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</si>
  <si>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</si>
  <si>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</si>
  <si>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</si>
  <si>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</si>
  <si>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</si>
  <si>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</si>
  <si>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</si>
  <si>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</si>
  <si>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</si>
  <si>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</si>
  <si>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</si>
  <si>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</si>
  <si>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</si>
  <si>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</si>
  <si>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</si>
  <si>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</si>
  <si>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</si>
  <si>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</si>
  <si>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</si>
  <si>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</si>
  <si>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</si>
  <si>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</si>
  <si>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</si>
  <si>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</si>
  <si>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</si>
  <si>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</si>
  <si>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</si>
  <si>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</si>
  <si>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</si>
  <si>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</si>
  <si>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</si>
  <si>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</si>
  <si>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</si>
  <si>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</si>
  <si>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</si>
  <si>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</si>
  <si>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</si>
  <si>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</si>
  <si>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</si>
  <si>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</si>
  <si>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</si>
  <si>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</si>
  <si>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</si>
  <si>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</si>
  <si>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</si>
  <si>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</si>
  <si>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</si>
  <si>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</si>
  <si>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</si>
  <si>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</si>
  <si>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</si>
  <si>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</si>
  <si>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</si>
  <si>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</si>
  <si>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</si>
  <si>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</si>
  <si>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</si>
  <si>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</si>
  <si>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</si>
  <si>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</si>
  <si>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</si>
  <si>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</si>
  <si>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</si>
  <si>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</si>
  <si>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</si>
  <si>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</si>
  <si>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</si>
  <si>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</si>
  <si>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</si>
  <si>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</si>
  <si>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</si>
  <si>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</si>
  <si>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</si>
  <si>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</si>
  <si>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</si>
  <si>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</si>
  <si>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</si>
  <si>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</si>
  <si>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</si>
  <si>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</si>
  <si>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</si>
  <si>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</si>
  <si>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</si>
  <si>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</si>
  <si>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</si>
  <si>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</si>
  <si>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</si>
  <si>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</si>
  <si>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</si>
  <si>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</si>
  <si>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</si>
  <si>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</si>
  <si>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</si>
  <si>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</si>
  <si>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</si>
  <si>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</si>
  <si>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</si>
  <si>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</si>
  <si>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</si>
  <si>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</si>
  <si>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</si>
  <si>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</si>
  <si>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</si>
  <si>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</si>
  <si>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</si>
  <si>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</si>
  <si>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</si>
  <si>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</si>
  <si>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</si>
  <si>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</si>
  <si>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</si>
  <si>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</si>
  <si>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</si>
  <si>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</si>
  <si>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</si>
  <si>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</si>
  <si>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</si>
  <si>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</si>
  <si>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</si>
  <si>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</si>
  <si>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</si>
  <si>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</si>
  <si>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</si>
  <si>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</si>
  <si>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</si>
  <si>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</si>
  <si>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</si>
  <si>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</si>
  <si>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</si>
  <si>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</si>
  <si>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</si>
  <si>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</si>
  <si>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</si>
  <si>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</si>
  <si>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</si>
  <si>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</si>
  <si>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</si>
  <si>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</si>
  <si>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</si>
  <si>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</si>
  <si>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</si>
  <si>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</si>
  <si>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</si>
  <si>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</si>
  <si>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</si>
  <si>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</si>
  <si>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</si>
  <si>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</si>
  <si>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</si>
  <si>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</si>
  <si>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</si>
  <si>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</si>
  <si>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</si>
  <si>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</si>
  <si>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</si>
  <si>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</si>
  <si>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</si>
  <si>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</si>
  <si>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</si>
  <si>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</si>
  <si>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</si>
  <si>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</si>
  <si>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</si>
  <si>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</si>
  <si>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</si>
  <si>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</si>
  <si>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</si>
  <si>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</si>
  <si>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</si>
  <si>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</si>
  <si>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</si>
  <si>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</si>
  <si>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</si>
  <si>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</si>
  <si>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</si>
  <si>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</si>
  <si>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</si>
  <si>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</si>
  <si>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</si>
  <si>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</si>
  <si>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</si>
  <si>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</si>
  <si>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</si>
  <si>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</si>
  <si>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</si>
  <si>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</si>
  <si>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</si>
  <si>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</si>
  <si>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</si>
  <si>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</si>
  <si>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</si>
  <si>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</si>
  <si>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</si>
  <si>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</si>
  <si>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</si>
  <si>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</si>
  <si>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</si>
  <si>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</si>
  <si>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</si>
  <si>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</si>
  <si>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</si>
  <si>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</si>
  <si>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</si>
  <si>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</si>
  <si>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</si>
  <si>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</si>
  <si>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</si>
  <si>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</si>
  <si>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</si>
  <si>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</si>
  <si>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</si>
  <si>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</si>
  <si>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</si>
  <si>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</si>
  <si>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</si>
  <si>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</si>
  <si>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</si>
  <si>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</si>
  <si>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</si>
  <si>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</si>
  <si>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</si>
  <si>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</si>
  <si>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</si>
  <si>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</si>
  <si>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</si>
  <si>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</si>
  <si>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</si>
  <si>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</si>
  <si>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</si>
  <si>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</si>
  <si>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</si>
  <si>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</si>
  <si>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</si>
  <si>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</si>
  <si>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</si>
  <si>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</si>
  <si>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</si>
  <si>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</si>
  <si>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</si>
  <si>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</si>
  <si>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</si>
  <si>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</si>
  <si>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</si>
  <si>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</si>
  <si>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</si>
  <si>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</si>
  <si>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</si>
  <si>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</si>
  <si>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</si>
  <si>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</si>
  <si>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</si>
  <si>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</si>
  <si>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</si>
  <si>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</si>
  <si>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</si>
  <si>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</si>
  <si>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</si>
  <si>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</si>
  <si>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</si>
  <si>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</si>
  <si>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</si>
  <si>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</si>
  <si>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</si>
  <si>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</si>
  <si>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</si>
  <si>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</si>
  <si>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</si>
  <si>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</si>
  <si>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</si>
  <si>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</si>
  <si>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</si>
  <si>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</si>
  <si>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</si>
  <si>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</si>
  <si>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</si>
  <si>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</si>
  <si>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</si>
  <si>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</si>
  <si>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</si>
  <si>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</si>
  <si>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</si>
  <si>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</si>
  <si>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</si>
  <si>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</si>
  <si>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</si>
  <si>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</si>
  <si>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</si>
  <si>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</si>
  <si>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</si>
  <si>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</si>
  <si>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</si>
  <si>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</si>
  <si>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</si>
  <si>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</si>
  <si>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</si>
  <si>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</si>
  <si>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</si>
  <si>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</si>
  <si>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</si>
  <si>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</si>
  <si>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</si>
  <si>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</si>
  <si>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</si>
  <si>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</si>
  <si>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</si>
  <si>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</si>
  <si>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</si>
  <si>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</si>
  <si>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</si>
  <si>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</si>
  <si>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</si>
  <si>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</si>
  <si>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</si>
  <si>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</si>
  <si>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</si>
  <si>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</si>
  <si>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</si>
  <si>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</si>
  <si>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</si>
  <si>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</si>
  <si>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</si>
  <si>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</si>
  <si>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</si>
  <si>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</si>
  <si>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</si>
  <si>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</si>
  <si>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</si>
  <si>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</si>
  <si>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</si>
  <si>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</si>
  <si>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</si>
  <si>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</si>
  <si>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</si>
  <si>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</si>
  <si>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</si>
  <si>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</si>
  <si>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</si>
  <si>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</si>
  <si>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</si>
  <si>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</si>
  <si>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</si>
  <si>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</si>
  <si>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</si>
  <si>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</si>
  <si>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</si>
  <si>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</si>
  <si>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</si>
  <si>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</si>
  <si>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</si>
  <si>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</si>
  <si>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</si>
  <si>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</si>
  <si>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</si>
  <si>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</si>
  <si>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</si>
  <si>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</si>
  <si>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</si>
  <si>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</si>
  <si>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</si>
  <si>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</si>
  <si>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</si>
  <si>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</si>
  <si>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</si>
  <si>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</si>
  <si>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</si>
  <si>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</si>
  <si>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</si>
  <si>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</si>
  <si>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</si>
  <si>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</si>
  <si>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</si>
  <si>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</si>
  <si>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</si>
  <si>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</si>
  <si>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</si>
  <si>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</si>
  <si>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</si>
  <si>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</si>
  <si>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</si>
  <si>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</si>
  <si>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</si>
  <si>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</si>
  <si>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</si>
  <si>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</si>
  <si>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</si>
  <si>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</si>
  <si>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</si>
  <si>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</si>
  <si>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</si>
  <si>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</si>
  <si>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</si>
  <si>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</si>
  <si>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</si>
  <si>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</si>
  <si>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</si>
  <si>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</si>
  <si>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</si>
  <si>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</si>
  <si>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</si>
  <si>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</si>
  <si>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</si>
  <si>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</si>
  <si>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</si>
  <si>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</si>
  <si>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</si>
  <si>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</si>
  <si>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</si>
  <si>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</si>
  <si>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</si>
  <si>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</si>
  <si>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</si>
  <si>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</si>
  <si>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</si>
  <si>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</si>
  <si>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</si>
  <si>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</si>
  <si>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</si>
  <si>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</si>
  <si>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</si>
  <si>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</si>
  <si>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</si>
  <si>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</si>
  <si>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</si>
  <si>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</si>
  <si>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</si>
  <si>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</si>
  <si>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</si>
  <si>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</si>
  <si>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</si>
  <si>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</si>
  <si>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</si>
  <si>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</si>
  <si>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</si>
  <si>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</si>
  <si>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</si>
  <si>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</si>
  <si>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</si>
  <si>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</si>
  <si>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</si>
  <si>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</si>
  <si>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</si>
  <si>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</si>
  <si>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</si>
  <si>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</si>
  <si>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</si>
  <si>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</si>
  <si>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</si>
  <si>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</si>
  <si>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</si>
  <si>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</si>
  <si>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</si>
  <si>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</si>
  <si>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</si>
  <si>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</si>
  <si>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</si>
  <si>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</si>
  <si>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</si>
  <si>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</si>
  <si>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</si>
  <si>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</si>
  <si>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</si>
  <si>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</si>
  <si>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</si>
  <si>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</si>
  <si>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</si>
  <si>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</si>
  <si>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</si>
  <si>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</si>
  <si>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</si>
  <si>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</si>
  <si>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</si>
  <si>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</si>
  <si>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</si>
  <si>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</si>
  <si>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</si>
  <si>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</si>
  <si>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</si>
  <si>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</si>
  <si>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</si>
  <si>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</si>
  <si>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</si>
  <si>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</si>
  <si>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</si>
  <si>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</si>
  <si>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</si>
  <si>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</si>
  <si>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</si>
  <si>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</si>
  <si>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</si>
  <si>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</si>
  <si>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</si>
  <si>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</si>
  <si>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</si>
  <si>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</si>
  <si>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</si>
  <si>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</si>
  <si>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</si>
  <si>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</si>
  <si>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</si>
  <si>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</si>
  <si>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</si>
  <si>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</si>
  <si>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</si>
  <si>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</si>
  <si>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</si>
  <si>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</si>
  <si>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</si>
  <si>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</si>
  <si>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</si>
  <si>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</si>
  <si>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</si>
  <si>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</si>
  <si>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</si>
  <si>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</si>
  <si>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</si>
  <si>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</si>
  <si>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</si>
  <si>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</si>
  <si>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</si>
  <si>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</si>
  <si>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</si>
  <si>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</si>
  <si>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</si>
  <si>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</si>
  <si>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</si>
  <si>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</si>
  <si>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</si>
  <si>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</si>
  <si>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</si>
  <si>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</si>
  <si>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</si>
  <si>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</si>
  <si>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</si>
  <si>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</si>
  <si>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</si>
  <si>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</si>
  <si>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</si>
  <si>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</si>
  <si>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</si>
  <si>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</si>
  <si>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</si>
  <si>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</si>
  <si>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</si>
  <si>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</si>
  <si>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</si>
  <si>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</si>
  <si>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</si>
  <si>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</si>
  <si>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</si>
  <si>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</si>
  <si>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</si>
  <si>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</si>
  <si>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</si>
  <si>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</si>
  <si>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</si>
  <si>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</si>
  <si>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</si>
  <si>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</si>
  <si>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</si>
  <si>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</si>
  <si>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</si>
  <si>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</si>
  <si>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</si>
  <si>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</si>
  <si>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</si>
  <si>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</si>
  <si>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</si>
  <si>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</si>
  <si>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</si>
  <si>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</si>
  <si>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</si>
  <si>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</si>
  <si>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</si>
  <si>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</si>
  <si>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</si>
  <si>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</si>
  <si>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</si>
  <si>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</si>
  <si>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</si>
  <si>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</si>
  <si>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</si>
  <si>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</si>
  <si>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</si>
  <si>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</si>
  <si>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</si>
  <si>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</si>
  <si>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</si>
  <si>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</si>
  <si>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</si>
  <si>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</si>
  <si>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</si>
  <si>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</si>
  <si>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</si>
  <si>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</si>
  <si>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</si>
  <si>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</si>
  <si>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</si>
  <si>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</si>
  <si>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</si>
  <si>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</si>
  <si>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</si>
  <si>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</si>
  <si>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</si>
  <si>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</si>
  <si>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</si>
  <si>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</si>
  <si>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</si>
  <si>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</si>
  <si>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</si>
  <si>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</si>
  <si>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</si>
  <si>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</si>
  <si>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</si>
  <si>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</si>
  <si>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</si>
  <si>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</si>
  <si>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</si>
  <si>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</si>
  <si>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</si>
  <si>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</si>
  <si>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</si>
  <si>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</si>
  <si>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</si>
  <si>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</si>
  <si>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</si>
  <si>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</si>
  <si>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</si>
  <si>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</si>
  <si>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</si>
  <si>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</si>
  <si>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</si>
  <si>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</si>
  <si>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</si>
  <si>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</si>
  <si>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</si>
  <si>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</si>
  <si>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</si>
  <si>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</si>
  <si>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</si>
  <si>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</si>
  <si>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</si>
  <si>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</si>
  <si>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</si>
  <si>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</si>
  <si>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</si>
  <si>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</si>
  <si>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</si>
  <si>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</si>
  <si>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</si>
  <si>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</si>
  <si>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</si>
  <si>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</si>
  <si>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</si>
  <si>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</si>
  <si>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</si>
  <si>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</si>
  <si>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</si>
  <si>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</si>
  <si>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</si>
  <si>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</si>
  <si>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</si>
  <si>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</si>
  <si>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</si>
  <si>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</si>
  <si>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</si>
  <si>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</si>
  <si>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</si>
  <si>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</si>
  <si>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</si>
  <si>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</si>
  <si>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</si>
  <si>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</si>
  <si>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</si>
  <si>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</si>
  <si>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</si>
  <si>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</si>
  <si>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</si>
  <si>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</si>
  <si>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</si>
  <si>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</si>
  <si>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</si>
  <si>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</si>
  <si>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</si>
  <si>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</si>
  <si>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</si>
  <si>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</si>
  <si>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</si>
  <si>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</si>
  <si>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</si>
  <si>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</si>
  <si>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</si>
  <si>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</si>
  <si>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</si>
  <si>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</si>
  <si>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</si>
  <si>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</si>
  <si>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</si>
  <si>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</si>
  <si>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</si>
  <si>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</si>
  <si>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</si>
  <si>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</si>
  <si>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</si>
  <si>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</si>
  <si>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</si>
  <si>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</si>
  <si>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</si>
  <si>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</si>
  <si>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</si>
  <si>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</si>
  <si>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</si>
  <si>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</si>
  <si>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</si>
  <si>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</si>
  <si>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</si>
  <si>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</si>
  <si>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</si>
  <si>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</si>
  <si>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</si>
  <si>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</si>
  <si>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</si>
  <si>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</si>
  <si>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</si>
  <si>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</si>
  <si>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</si>
  <si>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</si>
  <si>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</si>
  <si>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</si>
  <si>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</si>
  <si>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</si>
  <si>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</si>
  <si>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</si>
  <si>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</si>
  <si>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</si>
  <si>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</si>
  <si>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</si>
  <si>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</si>
  <si>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</si>
  <si>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</si>
  <si>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</si>
  <si>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</si>
  <si>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</si>
  <si>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</si>
  <si>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</si>
  <si>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</si>
  <si>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</si>
  <si>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</si>
  <si>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</si>
  <si>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</si>
  <si>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</si>
  <si>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</si>
  <si>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</si>
  <si>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</si>
  <si>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</si>
  <si>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</si>
  <si>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</si>
  <si>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</si>
  <si>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</si>
  <si>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</si>
  <si>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</si>
  <si>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</si>
  <si>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</si>
  <si>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</si>
  <si>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</si>
  <si>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</si>
  <si>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</si>
  <si>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</si>
  <si>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</si>
  <si>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</si>
  <si>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</si>
  <si>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</si>
  <si>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</si>
  <si>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</si>
  <si>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</si>
  <si>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</si>
  <si>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</si>
  <si>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</si>
  <si>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</si>
  <si>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</si>
  <si>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</si>
  <si>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</si>
  <si>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</si>
  <si>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</si>
  <si>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</si>
  <si>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</si>
  <si>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</si>
  <si>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</si>
  <si>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</si>
  <si>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</si>
  <si>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</si>
  <si>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</si>
  <si>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</si>
  <si>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</si>
  <si>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</si>
  <si>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</si>
  <si>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</si>
  <si>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</si>
  <si>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</si>
  <si>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</si>
  <si>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</si>
  <si>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</si>
  <si>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</si>
  <si>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</si>
  <si>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</si>
  <si>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</si>
  <si>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</si>
  <si>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</si>
  <si>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</si>
  <si>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</si>
  <si>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</si>
  <si>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</si>
  <si>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</si>
  <si>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</si>
  <si>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</si>
  <si>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</si>
  <si>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</si>
  <si>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</si>
  <si>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</si>
  <si>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</si>
  <si>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</si>
  <si>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</si>
  <si>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</si>
  <si>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</si>
  <si>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</si>
  <si>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</si>
  <si>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</si>
  <si>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</si>
  <si>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</si>
  <si>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</si>
  <si>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</si>
  <si>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</si>
  <si>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</si>
  <si>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</si>
  <si>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</si>
  <si>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</si>
  <si>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</si>
  <si>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</si>
  <si>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</si>
  <si>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</si>
  <si>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</si>
  <si>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</si>
  <si>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</si>
  <si>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</si>
  <si>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</si>
  <si>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</si>
  <si>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</si>
  <si>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</si>
  <si>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</si>
  <si>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</si>
  <si>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</si>
  <si>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</si>
  <si>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</si>
  <si>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</si>
  <si>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</si>
  <si>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</si>
  <si>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</si>
  <si>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</si>
  <si>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</si>
  <si>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</si>
  <si>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</si>
  <si>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</si>
  <si>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</si>
  <si>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</si>
  <si>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</si>
  <si>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</si>
  <si>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</si>
  <si>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</si>
  <si>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</si>
  <si>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</si>
  <si>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</si>
  <si>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</si>
  <si>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</si>
  <si>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</si>
  <si>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</si>
  <si>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</si>
  <si>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</si>
  <si>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</si>
  <si>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</si>
  <si>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</si>
  <si>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</si>
  <si>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</si>
  <si>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</si>
  <si>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</si>
  <si>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</si>
  <si>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</si>
  <si>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</si>
  <si>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</si>
  <si>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</si>
  <si>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</si>
  <si>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</si>
  <si>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</si>
  <si>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</si>
  <si>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</si>
  <si>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</si>
  <si>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</si>
  <si>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</si>
  <si>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</si>
  <si>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</si>
  <si>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</si>
  <si>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</si>
  <si>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</si>
  <si>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</si>
  <si>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</si>
  <si>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</si>
  <si>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</si>
  <si>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</si>
  <si>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</si>
  <si>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</si>
  <si>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</si>
  <si>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</si>
  <si>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</si>
  <si>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</si>
  <si>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</si>
  <si>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</si>
  <si>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</si>
  <si>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</si>
  <si>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</si>
  <si>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</si>
  <si>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</si>
  <si>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</si>
  <si>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</si>
  <si>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</si>
  <si>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</si>
  <si>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</si>
  <si>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</si>
  <si>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</si>
  <si>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</si>
  <si>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</si>
  <si>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</si>
  <si>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</si>
  <si>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</si>
  <si>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</si>
  <si>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</si>
  <si>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</si>
  <si>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</si>
  <si>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</si>
  <si>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</si>
  <si>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</si>
  <si>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</si>
  <si>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</si>
  <si>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</si>
  <si>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</si>
  <si>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</si>
  <si>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</si>
  <si>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</si>
  <si>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</si>
  <si>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</si>
  <si>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</si>
  <si>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</si>
  <si>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</si>
  <si>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</si>
  <si>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</si>
  <si>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</si>
  <si>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</si>
  <si>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</si>
  <si>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</si>
  <si>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</si>
  <si>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</si>
  <si>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</si>
  <si>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</si>
  <si>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</si>
  <si>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</si>
  <si>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</si>
  <si>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</si>
  <si>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</si>
  <si>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</si>
  <si>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</si>
  <si>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</si>
  <si>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</si>
  <si>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</si>
  <si>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</si>
  <si>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</si>
  <si>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</si>
  <si>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</si>
  <si>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</si>
  <si>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</si>
  <si>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</si>
  <si>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</si>
  <si>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</si>
  <si>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</si>
  <si>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</si>
  <si>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</si>
  <si>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</si>
  <si>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</si>
  <si>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</si>
  <si>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</si>
  <si>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</si>
  <si>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</si>
  <si>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</si>
  <si>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</si>
  <si>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</si>
  <si>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</si>
  <si>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</si>
  <si>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</si>
  <si>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</si>
  <si>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</si>
  <si>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</si>
  <si>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</si>
  <si>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</si>
  <si>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</si>
  <si>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</si>
  <si>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</si>
  <si>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</si>
  <si>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</si>
  <si>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</si>
  <si>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</si>
  <si>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</si>
  <si>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</si>
  <si>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</si>
  <si>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</si>
  <si>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</si>
  <si>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</si>
  <si>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</si>
  <si>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</si>
  <si>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</si>
  <si>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</si>
  <si>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</si>
  <si>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</si>
  <si>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</si>
  <si>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</si>
  <si>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</si>
  <si>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</si>
  <si>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</si>
  <si>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</si>
  <si>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</si>
  <si>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</si>
  <si>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</si>
  <si>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</si>
  <si>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</si>
  <si>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</si>
  <si>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</si>
  <si>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</si>
  <si>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</si>
  <si>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</si>
  <si>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</si>
  <si>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</si>
  <si>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</si>
  <si>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</si>
  <si>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</si>
  <si>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</si>
  <si>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</si>
  <si>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</si>
  <si>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</si>
  <si>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</si>
  <si>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</si>
  <si>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</si>
  <si>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</si>
  <si>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</si>
  <si>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</si>
  <si>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</si>
  <si>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</si>
  <si>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</si>
  <si>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</si>
  <si>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</si>
  <si>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</si>
  <si>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</si>
  <si>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</si>
  <si>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</si>
  <si>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</si>
  <si>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</si>
  <si>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</si>
  <si>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</si>
  <si>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</si>
  <si>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</si>
  <si>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</si>
  <si>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</si>
  <si>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</si>
  <si>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</si>
  <si>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</si>
  <si>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</si>
  <si>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</si>
  <si>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</si>
  <si>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</si>
  <si>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</si>
  <si>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</si>
  <si>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</si>
  <si>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</si>
  <si>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</si>
  <si>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</si>
  <si>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</si>
  <si>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</si>
  <si>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</si>
  <si>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</si>
  <si>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</si>
  <si>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</si>
  <si>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</si>
  <si>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</si>
  <si>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</si>
  <si>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</si>
  <si>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</si>
  <si>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</si>
  <si>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</si>
  <si>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</si>
  <si>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</si>
  <si>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</si>
  <si>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</si>
  <si>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</si>
  <si>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</si>
  <si>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</si>
  <si>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</si>
  <si>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</si>
  <si>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</si>
  <si>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</si>
  <si>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</si>
  <si>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</si>
  <si>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</si>
  <si>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</si>
  <si>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</si>
  <si>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</si>
  <si>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</si>
  <si>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</si>
  <si>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</si>
  <si>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</si>
  <si>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</si>
  <si>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</si>
  <si>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</si>
  <si>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</si>
  <si>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</si>
  <si>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</si>
  <si>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</si>
  <si>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</si>
  <si>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</si>
  <si>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</si>
  <si>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</si>
  <si>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</si>
  <si>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</si>
  <si>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</si>
  <si>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</si>
  <si>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</si>
  <si>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</si>
  <si>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</si>
  <si>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</si>
  <si>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</si>
  <si>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</si>
  <si>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</si>
  <si>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</si>
  <si>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</si>
  <si>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</si>
  <si>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</si>
  <si>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</si>
  <si>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</si>
  <si>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</si>
  <si>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</si>
  <si>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</si>
  <si>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</si>
  <si>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</si>
  <si>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</si>
  <si>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</si>
  <si>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</si>
  <si>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</si>
  <si>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</si>
  <si>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</si>
  <si>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</si>
  <si>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</si>
  <si>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</si>
  <si>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</si>
  <si>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</si>
  <si>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</si>
  <si>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</si>
  <si>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</si>
  <si>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</si>
  <si>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</si>
  <si>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</si>
  <si>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</si>
  <si>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</si>
  <si>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</si>
  <si>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</si>
  <si>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</si>
  <si>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</si>
  <si>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</si>
  <si>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</si>
  <si>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</si>
  <si>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</si>
  <si>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</si>
  <si>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</si>
  <si>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</si>
  <si>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</si>
  <si>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</si>
  <si>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</si>
  <si>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</si>
  <si>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</si>
  <si>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</si>
  <si>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</si>
  <si>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</si>
  <si>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</si>
  <si>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</si>
  <si>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</si>
  <si>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</si>
  <si>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</si>
  <si>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</si>
  <si>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</si>
  <si>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</si>
  <si>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</si>
  <si>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</si>
  <si>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</si>
  <si>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</si>
  <si>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</si>
  <si>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</si>
  <si>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</si>
  <si>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</si>
  <si>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</si>
  <si>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</si>
  <si>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</si>
  <si>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</si>
  <si>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</si>
  <si>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</si>
  <si>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</si>
  <si>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</si>
  <si>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</si>
  <si>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</si>
  <si>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</si>
  <si>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</si>
  <si>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</si>
  <si>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</si>
  <si>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</si>
  <si>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</si>
  <si>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</si>
  <si>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</si>
  <si>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</si>
  <si>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</si>
  <si>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</si>
  <si>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</si>
  <si>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</si>
  <si>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</si>
  <si>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</si>
  <si>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</si>
  <si>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</si>
  <si>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</si>
  <si>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</si>
  <si>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</si>
  <si>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</si>
  <si>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</si>
  <si>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</si>
  <si>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</si>
  <si>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</si>
  <si>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</si>
  <si>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</si>
  <si>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</si>
  <si>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</si>
  <si>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</si>
  <si>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</si>
  <si>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</si>
  <si>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</si>
  <si>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</si>
  <si>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</si>
  <si>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</si>
  <si>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</si>
  <si>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</si>
  <si>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</si>
  <si>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</si>
  <si>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</si>
  <si>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</si>
  <si>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</si>
  <si>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</si>
  <si>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</si>
  <si>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</si>
  <si>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</si>
  <si>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</si>
  <si>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</si>
  <si>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</si>
  <si>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</si>
  <si>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</si>
  <si>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</si>
  <si>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</si>
  <si>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</si>
  <si>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</si>
  <si>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</si>
  <si>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</si>
  <si>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</si>
  <si>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</si>
  <si>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</si>
  <si>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</si>
  <si>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</si>
  <si>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</si>
  <si>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</si>
  <si>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</si>
  <si>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</si>
  <si>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</si>
  <si>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</si>
  <si>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</si>
  <si>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</si>
  <si>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</si>
  <si>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</si>
  <si>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</si>
  <si>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</si>
  <si>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</si>
  <si>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</si>
  <si>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</si>
  <si>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</si>
  <si>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</si>
  <si>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</si>
  <si>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</si>
  <si>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</si>
  <si>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</si>
  <si>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</si>
  <si>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</si>
  <si>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</si>
  <si>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</si>
  <si>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</si>
  <si>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</si>
  <si>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</si>
  <si>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</si>
  <si>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</si>
  <si>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</si>
  <si>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</si>
  <si>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</si>
  <si>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</si>
  <si>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</si>
  <si>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</si>
  <si>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</si>
  <si>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</si>
  <si>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</si>
  <si>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</si>
  <si>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</si>
  <si>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</si>
  <si>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</si>
  <si>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</si>
  <si>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</si>
  <si>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</si>
  <si>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</si>
  <si>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</si>
  <si>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</si>
  <si>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</si>
  <si>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</si>
  <si>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</si>
  <si>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</si>
  <si>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</si>
  <si>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</si>
  <si>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</si>
  <si>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</si>
  <si>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</si>
  <si>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</si>
  <si>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</si>
  <si>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</si>
  <si>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</si>
  <si>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</si>
  <si>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</si>
  <si>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</si>
  <si>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</si>
  <si>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</si>
  <si>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</si>
  <si>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</si>
  <si>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</si>
  <si>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</si>
  <si>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</si>
  <si>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</si>
  <si>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</si>
  <si>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</si>
  <si>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</si>
  <si>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</si>
  <si>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</si>
  <si>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</si>
  <si>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</si>
  <si>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</si>
  <si>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</si>
  <si>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</si>
  <si>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</si>
  <si>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</si>
  <si>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</si>
  <si>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</si>
  <si>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</si>
  <si>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</si>
  <si>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</si>
  <si>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</si>
  <si>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</si>
  <si>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</si>
  <si>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</si>
  <si>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</si>
  <si>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</si>
  <si>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</si>
  <si>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</si>
  <si>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</si>
  <si>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</si>
  <si>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</si>
  <si>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</si>
  <si>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</si>
  <si>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</si>
  <si>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</si>
  <si>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</si>
  <si>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</si>
  <si>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</si>
  <si>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</si>
  <si>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</si>
  <si>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</si>
  <si>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</si>
  <si>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</si>
  <si>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</si>
  <si>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</si>
  <si>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</si>
  <si>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</si>
  <si>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</si>
  <si>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</si>
  <si>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</si>
  <si>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</si>
  <si>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</si>
  <si>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</si>
  <si>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</si>
  <si>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</si>
  <si>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</si>
  <si>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</si>
  <si>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</si>
  <si>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</si>
  <si>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</si>
  <si>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</si>
  <si>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</si>
  <si>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</si>
  <si>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</si>
  <si>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</si>
  <si>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</si>
  <si>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</si>
  <si>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</si>
  <si>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</si>
  <si>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</si>
  <si>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</si>
  <si>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</si>
  <si>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</si>
  <si>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</si>
  <si>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</si>
  <si>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</si>
  <si>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</si>
  <si>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</si>
  <si>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</si>
  <si>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</si>
  <si>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</si>
  <si>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</si>
  <si>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</si>
  <si>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</si>
  <si>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</si>
  <si>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</si>
  <si>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</si>
  <si>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</si>
  <si>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</si>
  <si>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</si>
  <si>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</si>
  <si>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</si>
  <si>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</si>
  <si>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</si>
  <si>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</si>
  <si>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</si>
  <si>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</si>
  <si>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</si>
  <si>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</si>
  <si>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</si>
  <si>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</si>
  <si>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</si>
  <si>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</si>
  <si>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</si>
  <si>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</si>
  <si>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</si>
  <si>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</si>
  <si>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</si>
  <si>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</si>
  <si>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</si>
  <si>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</si>
  <si>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</si>
  <si>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</si>
  <si>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</si>
  <si>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</si>
  <si>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</si>
  <si>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</si>
  <si>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</si>
  <si>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</si>
  <si>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</si>
  <si>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</si>
  <si>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</si>
  <si>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</si>
  <si>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</si>
  <si>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</si>
  <si>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</si>
  <si>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</si>
  <si>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</si>
  <si>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</si>
  <si>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</si>
  <si>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</si>
  <si>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</si>
  <si>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</si>
  <si>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</si>
  <si>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</si>
  <si>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</si>
  <si>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</si>
  <si>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</si>
  <si>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</si>
  <si>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</si>
  <si>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</si>
  <si>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</si>
  <si>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</si>
  <si>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</si>
  <si>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</si>
  <si>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</si>
  <si>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</si>
  <si>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</si>
  <si>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</si>
  <si>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</si>
  <si>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</si>
  <si>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</si>
  <si>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</si>
  <si>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</si>
  <si>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</si>
  <si>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</si>
  <si>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</si>
  <si>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</si>
  <si>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</si>
  <si>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</si>
  <si>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</si>
  <si>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</si>
  <si>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</si>
  <si>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</si>
  <si>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</si>
  <si>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</si>
  <si>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</si>
  <si>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</si>
  <si>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</si>
  <si>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</si>
  <si>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</si>
  <si>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</si>
  <si>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</si>
  <si>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</si>
  <si>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</si>
  <si>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</si>
  <si>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</si>
  <si>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</si>
  <si>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</si>
  <si>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</si>
  <si>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</si>
  <si>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</si>
  <si>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</si>
  <si>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</si>
  <si>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</si>
  <si>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</si>
  <si>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</si>
  <si>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</si>
  <si>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</si>
  <si>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</si>
  <si>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</si>
  <si>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</si>
  <si>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</si>
  <si>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</si>
  <si>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</si>
  <si>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</si>
  <si>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</si>
  <si>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</si>
  <si>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</si>
  <si>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</si>
  <si>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</si>
  <si>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</si>
  <si>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</si>
  <si>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</si>
  <si>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</si>
  <si>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</si>
  <si>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</si>
  <si>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</si>
  <si>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</si>
  <si>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</si>
  <si>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</si>
  <si>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</si>
  <si>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</si>
  <si>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</si>
  <si>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</si>
  <si>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</si>
  <si>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</si>
  <si>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</si>
  <si>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</si>
  <si>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</si>
  <si>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</si>
  <si>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</si>
  <si>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</si>
  <si>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</si>
  <si>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</si>
  <si>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</si>
  <si>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</si>
  <si>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</si>
  <si>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</si>
  <si>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</si>
  <si>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</si>
  <si>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</si>
  <si>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</si>
  <si>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</si>
  <si>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</si>
  <si>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</si>
  <si>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</si>
  <si>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</si>
  <si>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</si>
  <si>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</si>
  <si>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</si>
  <si>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</si>
  <si>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</si>
  <si>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</si>
  <si>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</si>
  <si>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</si>
  <si>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</si>
  <si>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</si>
  <si>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</si>
  <si>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</si>
  <si>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</si>
  <si>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</si>
  <si>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</si>
  <si>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</si>
  <si>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</si>
  <si>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</si>
  <si>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</si>
  <si>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</si>
  <si>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</si>
  <si>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</si>
  <si>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</si>
  <si>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</si>
  <si>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</si>
  <si>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</si>
  <si>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</si>
  <si>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</si>
  <si>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</si>
  <si>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</si>
  <si>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</si>
  <si>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</si>
  <si>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</si>
  <si>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</si>
  <si>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</si>
  <si>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</si>
  <si>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</si>
  <si>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</si>
  <si>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</si>
  <si>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</si>
  <si>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</si>
  <si>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</si>
  <si>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</si>
  <si>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</si>
  <si>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</si>
  <si>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</si>
  <si>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</si>
  <si>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</si>
  <si>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</si>
  <si>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</si>
  <si>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</si>
  <si>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</si>
  <si>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</si>
  <si>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</si>
  <si>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</si>
  <si>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</si>
  <si>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</si>
  <si>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</si>
  <si>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</si>
  <si>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</si>
  <si>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</si>
  <si>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</si>
  <si>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</si>
  <si>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</si>
  <si>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</si>
  <si>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</si>
  <si>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</si>
  <si>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</si>
  <si>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</si>
  <si>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</si>
  <si>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</si>
  <si>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</si>
  <si>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</si>
  <si>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</si>
  <si>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</si>
  <si>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</si>
  <si>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</si>
  <si>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</si>
  <si>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</si>
  <si>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</si>
  <si>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</si>
  <si>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</si>
  <si>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</si>
  <si>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</si>
  <si>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</si>
  <si>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</si>
  <si>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</si>
  <si>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</si>
  <si>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</si>
  <si>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</si>
  <si>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</si>
  <si>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</si>
  <si>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</si>
  <si>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</si>
  <si>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</si>
  <si>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</si>
  <si>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</si>
  <si>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</si>
  <si>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</si>
  <si>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</si>
  <si>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</si>
  <si>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</si>
  <si>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</si>
  <si>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</si>
  <si>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</si>
  <si>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</si>
  <si>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</si>
  <si>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</si>
  <si>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</si>
  <si>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</si>
  <si>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</si>
  <si>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</si>
  <si>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</si>
  <si>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</si>
  <si>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</si>
  <si>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</si>
  <si>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</si>
  <si>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</si>
  <si>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</si>
  <si>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</si>
  <si>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</si>
  <si>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</si>
  <si>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</si>
  <si>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</si>
  <si>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</si>
  <si>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</si>
  <si>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</si>
  <si>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</si>
  <si>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</si>
  <si>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</si>
  <si>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</si>
  <si>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</si>
  <si>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</si>
  <si>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</si>
  <si>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</si>
  <si>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</si>
  <si>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</si>
  <si>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</si>
  <si>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</si>
  <si>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</si>
  <si>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</si>
  <si>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</si>
  <si>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</si>
  <si>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</si>
  <si>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</si>
  <si>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</si>
  <si>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</si>
  <si>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</si>
  <si>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</si>
  <si>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</si>
  <si>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</si>
  <si>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</si>
  <si>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</si>
  <si>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</si>
  <si>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</si>
  <si>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</si>
  <si>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</si>
  <si>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</si>
  <si>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</si>
  <si>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</si>
  <si>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</si>
  <si>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</si>
  <si>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</si>
  <si>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</si>
  <si>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</si>
  <si>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</si>
  <si>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</si>
  <si>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</si>
  <si>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</si>
  <si>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</si>
  <si>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</si>
  <si>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</si>
  <si>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</si>
  <si>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</si>
  <si>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</si>
  <si>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</si>
  <si>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</si>
  <si>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</si>
  <si>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</si>
  <si>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</si>
  <si>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</si>
  <si>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</si>
  <si>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</si>
  <si>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</si>
  <si>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</si>
  <si>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</si>
  <si>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</si>
  <si>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</si>
  <si>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</si>
  <si>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</si>
  <si>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</si>
  <si>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</si>
  <si>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</si>
  <si>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</si>
  <si>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</si>
  <si>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</si>
  <si>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</si>
  <si>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</si>
  <si>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</si>
  <si>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</si>
  <si>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</si>
  <si>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</si>
  <si>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</si>
  <si>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</si>
  <si>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</si>
  <si>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</si>
  <si>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</si>
  <si>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</si>
  <si>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</si>
  <si>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</si>
  <si>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</si>
  <si>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</si>
  <si>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</si>
  <si>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</si>
  <si>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</si>
  <si>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</si>
  <si>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</si>
  <si>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</si>
  <si>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</si>
  <si>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</si>
  <si>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</si>
  <si>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</si>
  <si>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</si>
  <si>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</si>
  <si>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</si>
  <si>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</si>
  <si>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</si>
  <si>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</si>
  <si>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</si>
  <si>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</si>
  <si>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</si>
  <si>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</si>
  <si>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</si>
  <si>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</si>
  <si>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</si>
  <si>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</si>
  <si>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</si>
  <si>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</si>
  <si>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</si>
  <si>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</si>
  <si>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</si>
  <si>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</si>
  <si>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</si>
  <si>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</si>
  <si>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</si>
  <si>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</si>
  <si>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</si>
  <si>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</si>
  <si>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</si>
  <si>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</si>
  <si>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</si>
  <si>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</si>
  <si>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</si>
  <si>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</si>
  <si>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</si>
  <si>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</si>
  <si>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</si>
  <si>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</si>
  <si>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</si>
  <si>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</si>
  <si>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</si>
  <si>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</si>
  <si>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</si>
  <si>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</si>
  <si>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</si>
  <si>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</si>
  <si>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</si>
  <si>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</si>
  <si>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</si>
  <si>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</si>
  <si>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</si>
  <si>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</si>
  <si>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</si>
  <si>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</si>
  <si>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</si>
  <si>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</si>
  <si>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</si>
  <si>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</si>
  <si>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</si>
  <si>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</si>
  <si>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</si>
  <si>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</si>
  <si>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</si>
  <si>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</si>
  <si>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</si>
  <si>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</si>
  <si>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</si>
  <si>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</si>
  <si>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</si>
  <si>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</si>
  <si>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</si>
  <si>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</si>
  <si>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</si>
  <si>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</si>
  <si>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</si>
  <si>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</si>
  <si>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</si>
  <si>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</si>
  <si>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</si>
  <si>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</si>
  <si>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</si>
  <si>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</si>
  <si>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</si>
  <si>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</si>
  <si>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</si>
  <si>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</si>
  <si>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</si>
  <si>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</si>
  <si>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</si>
  <si>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</si>
  <si>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</si>
  <si>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</si>
  <si>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</si>
  <si>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</si>
  <si>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</si>
  <si>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</si>
  <si>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</si>
  <si>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</si>
  <si>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</si>
  <si>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</si>
  <si>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</si>
  <si>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</si>
  <si>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</si>
  <si>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</si>
  <si>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</si>
  <si>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</si>
  <si>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</si>
  <si>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</si>
  <si>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</si>
  <si>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</si>
  <si>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</si>
  <si>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</si>
  <si>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</si>
  <si>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</si>
  <si>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</si>
  <si>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</si>
  <si>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</si>
  <si>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</si>
  <si>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</si>
  <si>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</si>
  <si>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</si>
  <si>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</si>
  <si>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</si>
  <si>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</si>
  <si>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</si>
  <si>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</si>
  <si>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</si>
  <si>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</si>
  <si>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</si>
  <si>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</si>
  <si>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</si>
  <si>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</si>
  <si>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</si>
  <si>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</si>
  <si>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</si>
  <si>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</si>
  <si>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</si>
  <si>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</si>
  <si>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</si>
  <si>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</si>
  <si>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</si>
  <si>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</si>
  <si>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</si>
  <si>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</si>
  <si>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</si>
  <si>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</si>
  <si>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</si>
  <si>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</si>
  <si>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</si>
  <si>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</si>
  <si>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</si>
  <si>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</si>
  <si>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</si>
  <si>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</si>
  <si>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</si>
  <si>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</si>
  <si>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</si>
  <si>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</si>
  <si>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</si>
  <si>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</si>
  <si>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</si>
  <si>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</si>
  <si>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</si>
  <si>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</si>
  <si>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</si>
  <si>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</si>
  <si>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</si>
  <si>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</si>
  <si>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</si>
  <si>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</si>
  <si>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</si>
  <si>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</si>
  <si>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</si>
  <si>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</si>
  <si>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</si>
  <si>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</si>
  <si>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</si>
  <si>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</si>
  <si>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</si>
  <si>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</si>
  <si>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</si>
  <si>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</si>
  <si>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</si>
  <si>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</si>
  <si>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</si>
  <si>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</si>
  <si>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</si>
  <si>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</si>
  <si>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</si>
  <si>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</si>
  <si>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</si>
  <si>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</si>
  <si>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</si>
  <si>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</si>
  <si>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</si>
  <si>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</si>
  <si>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</si>
  <si>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</si>
  <si>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</si>
  <si>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</si>
  <si>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</si>
  <si>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</si>
  <si>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</si>
  <si>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</si>
  <si>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</si>
  <si>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</si>
  <si>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</si>
  <si>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</si>
  <si>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</si>
  <si>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</si>
  <si>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</si>
  <si>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</si>
  <si>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</si>
  <si>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</si>
  <si>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</si>
  <si>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</si>
  <si>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</si>
  <si>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</si>
  <si>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</si>
  <si>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</si>
  <si>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</si>
  <si>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</si>
  <si>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</si>
  <si>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</si>
  <si>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</si>
  <si>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</si>
  <si>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</si>
  <si>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</si>
  <si>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</si>
  <si>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</si>
  <si>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</si>
  <si>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</si>
  <si>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</si>
  <si>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</si>
  <si>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</si>
  <si>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</si>
  <si>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</si>
  <si>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</si>
  <si>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</si>
  <si>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</si>
  <si>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</si>
  <si>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</si>
  <si>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</si>
  <si>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</si>
  <si>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</si>
  <si>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</si>
  <si>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</si>
  <si>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</si>
  <si>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</si>
  <si>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</si>
  <si>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</si>
  <si>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</si>
  <si>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</si>
  <si>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</si>
  <si>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</si>
  <si>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</si>
  <si>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</si>
  <si>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</si>
  <si>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</si>
  <si>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</si>
  <si>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</si>
  <si>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</si>
  <si>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</si>
  <si>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</si>
  <si>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</si>
  <si>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</si>
  <si>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</si>
  <si>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</si>
  <si>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</si>
  <si>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</si>
  <si>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</si>
  <si>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</si>
  <si>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</si>
  <si>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</si>
  <si>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</si>
  <si>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</si>
  <si>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</si>
  <si>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</si>
  <si>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</si>
  <si>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</si>
  <si>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</si>
  <si>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</si>
  <si>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</si>
  <si>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</si>
  <si>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</si>
  <si>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</si>
  <si>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</si>
  <si>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</si>
  <si>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</si>
  <si>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</si>
  <si>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</si>
  <si>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</si>
  <si>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</si>
  <si>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</si>
  <si>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</si>
  <si>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</si>
  <si>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</si>
  <si>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</si>
  <si>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</si>
  <si>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</si>
  <si>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</si>
  <si>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</si>
  <si>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</si>
  <si>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</si>
  <si>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</si>
  <si>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</si>
  <si>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</si>
  <si>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</si>
  <si>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</si>
  <si>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</si>
  <si>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</si>
  <si>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</si>
  <si>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</si>
  <si>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</si>
  <si>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</si>
  <si>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</si>
  <si>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</si>
  <si>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</si>
  <si>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</si>
  <si>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</si>
  <si>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</si>
  <si>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</si>
  <si>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</si>
  <si>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</si>
  <si>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</si>
  <si>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</si>
  <si>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</si>
  <si>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</si>
  <si>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</si>
  <si>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</si>
  <si>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</si>
  <si>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</si>
  <si>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</si>
  <si>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</si>
  <si>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</si>
  <si>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</si>
  <si>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</si>
  <si>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</si>
  <si>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</si>
  <si>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</si>
  <si>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</si>
  <si>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</si>
  <si>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</si>
  <si>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</si>
  <si>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</si>
  <si>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</si>
  <si>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</si>
  <si>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</si>
  <si>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</si>
  <si>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</si>
  <si>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</si>
  <si>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</si>
  <si>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</si>
  <si>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</si>
  <si>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</si>
  <si>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</si>
  <si>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</si>
  <si>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</si>
  <si>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</si>
  <si>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</si>
  <si>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</si>
  <si>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</si>
  <si>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</si>
  <si>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</si>
  <si>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</si>
  <si>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</si>
  <si>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</si>
  <si>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</si>
  <si>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</si>
  <si>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</si>
  <si>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</si>
  <si>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</si>
  <si>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</si>
  <si>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</si>
  <si>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</si>
  <si>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</si>
  <si>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</si>
  <si>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</si>
  <si>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</si>
  <si>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</si>
  <si>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</si>
  <si>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</si>
  <si>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</si>
  <si>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</si>
  <si>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</si>
  <si>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</si>
  <si>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</si>
  <si>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</si>
  <si>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</si>
  <si>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</si>
  <si>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</si>
  <si>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</si>
  <si>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</si>
  <si>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</si>
  <si>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</si>
  <si>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</si>
  <si>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</si>
  <si>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</si>
  <si>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</si>
  <si>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</si>
  <si>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</si>
  <si>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</si>
  <si>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</si>
  <si>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</si>
  <si>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</si>
  <si>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</si>
  <si>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</si>
  <si>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</si>
  <si>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</si>
  <si>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</si>
  <si>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</si>
  <si>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</si>
  <si>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</si>
  <si>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</si>
  <si>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</si>
  <si>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</si>
  <si>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</si>
  <si>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</si>
  <si>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</si>
  <si>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</si>
  <si>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</si>
  <si>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</si>
  <si>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</si>
  <si>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</si>
  <si>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</si>
  <si>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</si>
  <si>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</si>
  <si>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</si>
  <si>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</si>
  <si>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</si>
  <si>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</si>
  <si>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</si>
  <si>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</si>
  <si>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</si>
  <si>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</si>
  <si>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</si>
  <si>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</si>
  <si>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</si>
  <si>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</si>
  <si>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</si>
  <si>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</si>
  <si>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</si>
  <si>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</si>
  <si>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</si>
  <si>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</si>
  <si>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</si>
  <si>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</si>
  <si>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</si>
  <si>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</si>
  <si>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</si>
  <si>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</si>
  <si>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</si>
  <si>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</si>
  <si>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</si>
  <si>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</si>
  <si>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</si>
  <si>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</si>
  <si>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</si>
  <si>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</si>
  <si>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</si>
  <si>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</si>
  <si>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</si>
  <si>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</si>
  <si>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</si>
  <si>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</si>
  <si>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</si>
  <si>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</si>
  <si>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</si>
  <si>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</si>
  <si>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</si>
  <si>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</si>
  <si>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</si>
  <si>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</si>
  <si>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</si>
  <si>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</si>
  <si>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</si>
  <si>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</si>
  <si>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</si>
  <si>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</si>
  <si>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</si>
  <si>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</si>
  <si>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</si>
  <si>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</si>
  <si>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</si>
  <si>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</si>
  <si>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</si>
  <si>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</si>
  <si>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</si>
  <si>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</si>
  <si>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</si>
  <si>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</si>
  <si>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</si>
  <si>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</si>
  <si>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</si>
  <si>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</si>
  <si>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</si>
  <si>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</si>
  <si>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</si>
  <si>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</si>
  <si>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</si>
  <si>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</si>
  <si>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</si>
  <si>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</si>
  <si>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</si>
  <si>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</si>
  <si>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</si>
  <si>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</si>
  <si>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</si>
  <si>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</si>
  <si>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</si>
  <si>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</si>
  <si>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</si>
  <si>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</si>
  <si>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</si>
  <si>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</si>
  <si>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</si>
  <si>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</si>
  <si>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</si>
  <si>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</si>
  <si>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</si>
  <si>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</si>
  <si>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</si>
  <si>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</si>
  <si>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</si>
  <si>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</si>
  <si>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</si>
  <si>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</si>
  <si>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</si>
  <si>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</si>
  <si>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</si>
  <si>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</si>
  <si>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</si>
  <si>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</si>
  <si>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</si>
  <si>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</si>
  <si>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</si>
  <si>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</si>
  <si>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</si>
  <si>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</si>
  <si>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</si>
  <si>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</si>
  <si>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</si>
  <si>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</si>
  <si>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</si>
  <si>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</si>
  <si>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</si>
  <si>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</si>
  <si>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</si>
  <si>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</si>
  <si>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</si>
  <si>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</si>
  <si>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</si>
  <si>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</si>
  <si>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</si>
  <si>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</si>
  <si>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</si>
  <si>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</si>
  <si>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</si>
  <si>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</si>
  <si>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</si>
  <si>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</si>
  <si>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</si>
  <si>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</si>
  <si>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</si>
  <si>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</si>
  <si>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</si>
  <si>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</si>
  <si>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</si>
  <si>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</si>
  <si>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</si>
  <si>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</si>
  <si>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</si>
  <si>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</si>
  <si>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</si>
  <si>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</si>
  <si>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</si>
  <si>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</si>
  <si>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</si>
  <si>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</si>
  <si>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</si>
  <si>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</si>
  <si>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</si>
  <si>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</si>
  <si>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</si>
  <si>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</si>
  <si>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</si>
  <si>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</si>
  <si>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</si>
  <si>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</si>
  <si>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</si>
  <si>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</si>
  <si>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</si>
  <si>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</si>
  <si>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</si>
  <si>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</si>
  <si>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</si>
  <si>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</si>
  <si>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</si>
  <si>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</si>
  <si>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</si>
  <si>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</si>
  <si>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</si>
  <si>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</si>
  <si>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</si>
  <si>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</si>
  <si>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</si>
  <si>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</si>
  <si>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</si>
  <si>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</si>
  <si>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</si>
  <si>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</si>
  <si>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</si>
  <si>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</si>
  <si>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</si>
  <si>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</si>
  <si>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</si>
  <si>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</si>
  <si>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</si>
  <si>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</si>
  <si>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</si>
  <si>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</si>
  <si>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</si>
  <si>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</si>
  <si>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</si>
  <si>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</si>
  <si>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</si>
  <si>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</si>
  <si>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</si>
  <si>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</si>
  <si>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</si>
  <si>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</si>
  <si>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</si>
  <si>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</si>
  <si>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</si>
  <si>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</si>
  <si>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</si>
  <si>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</si>
  <si>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</si>
  <si>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</si>
  <si>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</si>
  <si>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</si>
  <si>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</si>
  <si>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</si>
  <si>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</si>
  <si>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</si>
  <si>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</si>
  <si>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</si>
  <si>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</si>
  <si>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</si>
  <si>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</si>
  <si>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</si>
  <si>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</si>
  <si>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</si>
  <si>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</si>
  <si>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</si>
  <si>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</si>
  <si>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</si>
  <si>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</si>
  <si>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</si>
  <si>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</si>
  <si>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</si>
  <si>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</si>
  <si>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</si>
  <si>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</si>
  <si>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</si>
  <si>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</si>
  <si>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</si>
  <si>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</si>
  <si>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</si>
  <si>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</si>
  <si>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</si>
  <si>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</si>
  <si>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</si>
  <si>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</si>
  <si>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</si>
  <si>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</si>
  <si>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</si>
  <si>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</si>
  <si>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</si>
  <si>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</si>
  <si>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</si>
  <si>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</si>
  <si>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</si>
  <si>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</si>
  <si>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</si>
  <si>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</si>
  <si>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</si>
  <si>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</si>
  <si>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</si>
  <si>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</si>
  <si>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</si>
  <si>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</si>
  <si>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</si>
  <si>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</si>
  <si>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</si>
  <si>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</si>
  <si>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</si>
  <si>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</si>
  <si>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</si>
  <si>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</si>
  <si>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</si>
  <si>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</si>
  <si>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</si>
  <si>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</si>
  <si>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</si>
  <si>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</si>
  <si>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</si>
  <si>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</si>
  <si>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</si>
  <si>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</si>
  <si>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</si>
  <si>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</si>
  <si>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</si>
  <si>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</si>
  <si>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</si>
  <si>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</si>
  <si>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</si>
  <si>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</si>
  <si>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</si>
  <si>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</si>
  <si>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</si>
  <si>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</si>
  <si>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</si>
  <si>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</si>
  <si>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</si>
  <si>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</si>
  <si>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</si>
  <si>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</si>
  <si>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</si>
  <si>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</si>
  <si>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</si>
  <si>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</si>
  <si>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</si>
  <si>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</si>
  <si>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</si>
  <si>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</si>
  <si>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</si>
  <si>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</si>
  <si>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</si>
  <si>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</si>
  <si>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</si>
  <si>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</si>
  <si>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</si>
  <si>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</si>
  <si>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</si>
  <si>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</si>
  <si>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</si>
  <si>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</si>
  <si>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</si>
  <si>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</si>
  <si>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</si>
  <si>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</si>
  <si>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</si>
  <si>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</si>
  <si>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</si>
  <si>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</si>
  <si>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</si>
  <si>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</si>
  <si>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</si>
  <si>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</si>
  <si>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</si>
  <si>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</si>
  <si>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</si>
  <si>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</si>
  <si>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</si>
  <si>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</si>
  <si>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</si>
  <si>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</si>
  <si>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</si>
  <si>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</si>
  <si>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</si>
  <si>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</si>
  <si>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</si>
  <si>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</si>
  <si>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</si>
  <si>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</si>
  <si>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</si>
  <si>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</si>
  <si>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</si>
  <si>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</si>
  <si>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</si>
  <si>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</si>
  <si>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</si>
  <si>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</si>
  <si>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</si>
  <si>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</si>
  <si>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</si>
  <si>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</si>
  <si>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</si>
  <si>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</si>
  <si>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</si>
  <si>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</si>
  <si>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</si>
  <si>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</si>
  <si>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</si>
  <si>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</si>
  <si>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</si>
  <si>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</si>
  <si>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</si>
  <si>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</si>
  <si>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</si>
  <si>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</si>
  <si>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</si>
  <si>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</si>
  <si>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</si>
  <si>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</si>
  <si>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</si>
  <si>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</si>
  <si>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</si>
  <si>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</si>
  <si>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</si>
  <si>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</si>
  <si>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</si>
  <si>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</si>
  <si>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</si>
  <si>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</si>
  <si>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</si>
  <si>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</si>
  <si>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</si>
  <si>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</si>
  <si>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</si>
  <si>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</si>
  <si>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</si>
  <si>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</si>
  <si>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</si>
  <si>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</si>
  <si>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</si>
  <si>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</si>
  <si>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</si>
  <si>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</si>
  <si>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</si>
  <si>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</si>
  <si>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</si>
  <si>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</si>
  <si>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</si>
  <si>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</si>
  <si>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</si>
  <si>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</si>
  <si>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</si>
  <si>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</si>
  <si>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</si>
  <si>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</si>
  <si>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</si>
  <si>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</si>
  <si>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</si>
  <si>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</si>
  <si>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</si>
  <si>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</si>
  <si>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</si>
  <si>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</si>
  <si>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</si>
  <si>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</si>
  <si>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</si>
  <si>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</si>
  <si>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</si>
  <si>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</si>
  <si>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</si>
  <si>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</si>
  <si>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</si>
  <si>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</si>
  <si>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</si>
  <si>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</si>
  <si>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</si>
  <si>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</si>
  <si>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</si>
  <si>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</si>
  <si>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</si>
  <si>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</si>
  <si>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</si>
  <si>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</si>
  <si>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</si>
  <si>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</si>
  <si>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</si>
  <si>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</si>
  <si>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</si>
  <si>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</si>
  <si>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</si>
  <si>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</si>
  <si>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</si>
  <si>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</si>
  <si>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</si>
  <si>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</si>
  <si>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</si>
  <si>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</si>
  <si>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</si>
  <si>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</si>
  <si>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</si>
  <si>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</si>
  <si>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</si>
  <si>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</si>
  <si>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</si>
  <si>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</si>
  <si>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</si>
  <si>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</si>
  <si>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</si>
  <si>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</si>
  <si>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</si>
  <si>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</si>
  <si>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</si>
  <si>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</si>
  <si>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</si>
  <si>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</si>
  <si>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</si>
  <si>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</si>
  <si>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</si>
  <si>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</si>
  <si>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</si>
  <si>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</si>
  <si>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</si>
  <si>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</si>
  <si>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</si>
  <si>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</si>
  <si>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</si>
  <si>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</si>
  <si>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</si>
  <si>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</si>
  <si>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</si>
  <si>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</si>
  <si>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</si>
  <si>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</si>
  <si>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</si>
  <si>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</si>
  <si>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</si>
  <si>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</si>
  <si>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</si>
  <si>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</si>
  <si>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</si>
  <si>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</si>
  <si>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</si>
  <si>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</si>
  <si>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</si>
  <si>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</si>
  <si>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</si>
  <si>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</si>
  <si>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</si>
  <si>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</si>
  <si>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</si>
  <si>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</si>
  <si>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</si>
  <si>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</si>
  <si>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</si>
  <si>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</si>
  <si>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</si>
  <si>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</si>
  <si>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</si>
  <si>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</si>
  <si>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</si>
  <si>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</si>
  <si>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</si>
  <si>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</si>
  <si>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</si>
  <si>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</si>
  <si>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</si>
  <si>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</si>
  <si>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</si>
  <si>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</si>
  <si>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</si>
  <si>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</si>
  <si>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</si>
  <si>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</si>
  <si>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</si>
  <si>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</si>
  <si>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</si>
  <si>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</si>
  <si>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</si>
  <si>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</si>
  <si>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</si>
  <si>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</si>
  <si>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</si>
  <si>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</si>
  <si>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</si>
  <si>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</si>
  <si>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</si>
  <si>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</si>
  <si>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</si>
  <si>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</si>
  <si>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</si>
  <si>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</si>
  <si>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</si>
  <si>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</si>
  <si>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</si>
  <si>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</si>
  <si>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</si>
  <si>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</si>
  <si>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</si>
  <si>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</si>
  <si>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</si>
  <si>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</si>
  <si>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</si>
  <si>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</si>
  <si>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</si>
  <si>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</si>
  <si>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</si>
  <si>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</si>
  <si>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</si>
  <si>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</si>
  <si>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</si>
  <si>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</si>
  <si>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</si>
  <si>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</si>
  <si>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</si>
  <si>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</si>
  <si>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</si>
  <si>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</si>
  <si>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</si>
  <si>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</si>
  <si>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</si>
  <si>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</si>
  <si>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</si>
  <si>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</si>
  <si>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</si>
  <si>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</si>
  <si>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</si>
  <si>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</si>
  <si>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</si>
  <si>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</si>
  <si>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</si>
  <si>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</si>
  <si>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</si>
  <si>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</si>
  <si>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</si>
  <si>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</si>
  <si>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</si>
  <si>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</si>
  <si>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</si>
  <si>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</si>
  <si>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</si>
  <si>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</si>
  <si>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</si>
  <si>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</si>
  <si>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</si>
  <si>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</si>
  <si>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</si>
  <si>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</si>
  <si>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</si>
  <si>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</si>
  <si>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</si>
  <si>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</si>
  <si>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</si>
  <si>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</si>
  <si>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</si>
  <si>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</si>
  <si>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</si>
  <si>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</si>
  <si>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</si>
  <si>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</si>
  <si>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</si>
  <si>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</si>
  <si>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</si>
  <si>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</si>
  <si>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</si>
  <si>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</si>
  <si>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</si>
  <si>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</si>
  <si>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</si>
  <si>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</si>
  <si>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</si>
  <si>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</si>
  <si>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</si>
  <si>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</si>
  <si>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</si>
  <si>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</si>
  <si>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</si>
  <si>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</si>
  <si>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</si>
  <si>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</si>
  <si>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</si>
  <si>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</si>
  <si>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</si>
  <si>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</si>
  <si>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</si>
  <si>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</si>
  <si>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</si>
  <si>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</si>
  <si>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</si>
  <si>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</si>
  <si>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</si>
  <si>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</si>
  <si>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</si>
  <si>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</si>
  <si>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</si>
  <si>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</si>
  <si>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</si>
  <si>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</si>
  <si>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</si>
  <si>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</si>
  <si>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</si>
  <si>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</si>
  <si>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</si>
  <si>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</si>
  <si>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</si>
  <si>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</si>
  <si>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</si>
  <si>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</si>
  <si>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</si>
  <si>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</si>
  <si>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</si>
  <si>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</si>
  <si>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</si>
  <si>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</si>
  <si>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</si>
  <si>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</si>
  <si>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</si>
  <si>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</si>
  <si>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</si>
  <si>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</si>
  <si>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</si>
  <si>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</si>
  <si>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</si>
  <si>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</si>
  <si>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</si>
  <si>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</si>
  <si>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</si>
  <si>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</si>
  <si>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</si>
  <si>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</si>
  <si>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</si>
  <si>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</si>
  <si>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</si>
  <si>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</si>
  <si>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</si>
  <si>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</si>
  <si>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</si>
  <si>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</si>
  <si>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</si>
  <si>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</si>
  <si>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</si>
  <si>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</si>
  <si>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</si>
  <si>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</si>
  <si>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</si>
  <si>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</si>
  <si>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</si>
  <si>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</si>
  <si>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</si>
  <si>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</si>
  <si>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</si>
  <si>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</si>
  <si>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</si>
  <si>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</si>
  <si>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</si>
  <si>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</si>
  <si>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</si>
  <si>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</si>
  <si>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</si>
  <si>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</si>
  <si>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</si>
  <si>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</si>
  <si>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</si>
  <si>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</si>
  <si>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</si>
  <si>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</si>
  <si>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</si>
  <si>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</si>
  <si>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</si>
  <si>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</si>
  <si>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</si>
  <si>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</si>
  <si>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</si>
  <si>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</si>
  <si>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</si>
  <si>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</si>
  <si>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</si>
  <si>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</si>
  <si>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</si>
  <si>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</si>
  <si>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</si>
  <si>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</si>
  <si>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</si>
  <si>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</si>
  <si>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</si>
  <si>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</si>
  <si>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</si>
  <si>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</si>
  <si>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</si>
  <si>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</si>
  <si>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</si>
  <si>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</si>
  <si>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</si>
  <si>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</si>
  <si>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</si>
  <si>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</si>
  <si>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</si>
  <si>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</si>
  <si>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</si>
  <si>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</si>
  <si>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</si>
  <si>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</si>
  <si>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</si>
  <si>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</si>
  <si>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</si>
  <si>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</si>
  <si>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</si>
  <si>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</si>
  <si>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</si>
  <si>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</si>
  <si>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</si>
  <si>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</si>
  <si>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</si>
  <si>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</si>
  <si>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</si>
  <si>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</si>
  <si>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</si>
  <si>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</si>
  <si>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</si>
  <si>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</si>
  <si>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</si>
  <si>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</si>
  <si>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</si>
  <si>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</si>
  <si>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</si>
  <si>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</si>
  <si>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</si>
  <si>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</si>
  <si>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</si>
  <si>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</si>
  <si>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</si>
  <si>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</si>
  <si>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</si>
  <si>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</si>
  <si>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</si>
  <si>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</si>
  <si>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</si>
  <si>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</si>
  <si>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</si>
  <si>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</si>
  <si>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</si>
  <si>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</si>
  <si>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</si>
  <si>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</si>
  <si>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</si>
  <si>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</si>
  <si>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</si>
  <si>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</si>
  <si>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</si>
  <si>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</si>
  <si>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</si>
  <si>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</si>
  <si>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</si>
  <si>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</si>
  <si>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</si>
  <si>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</si>
  <si>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</si>
  <si>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</si>
  <si>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</si>
  <si>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</si>
  <si>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</si>
  <si>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</si>
  <si>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</si>
  <si>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</si>
  <si>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</si>
  <si>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</si>
  <si>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</si>
  <si>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</si>
  <si>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</si>
  <si>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</si>
  <si>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</si>
  <si>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</si>
  <si>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</si>
  <si>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</si>
  <si>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</si>
  <si>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</si>
  <si>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</si>
  <si>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</si>
  <si>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</si>
  <si>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</si>
  <si>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</si>
  <si>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</si>
  <si>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</si>
  <si>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</si>
  <si>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</si>
  <si>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</si>
  <si>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</si>
  <si>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</si>
  <si>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</si>
  <si>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</si>
  <si>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</si>
  <si>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</si>
  <si>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</si>
  <si>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</si>
  <si>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</si>
  <si>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</si>
  <si>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</si>
  <si>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</si>
  <si>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</si>
  <si>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</si>
  <si>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</si>
  <si>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</si>
  <si>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</si>
  <si>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</si>
  <si>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</si>
  <si>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</si>
  <si>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</si>
  <si>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</si>
  <si>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</si>
  <si>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</si>
  <si>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</si>
  <si>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</si>
  <si>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</si>
  <si>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</si>
  <si>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</si>
  <si>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</si>
  <si>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</si>
  <si>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</si>
  <si>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</si>
  <si>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</si>
  <si>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</si>
  <si>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</si>
  <si>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</si>
  <si>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</si>
  <si>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</si>
  <si>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</si>
  <si>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</si>
  <si>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</si>
  <si>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</si>
  <si>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</si>
  <si>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</si>
  <si>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</si>
  <si>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</si>
  <si>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</si>
  <si>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</si>
  <si>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</si>
  <si>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</si>
  <si>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</si>
  <si>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</si>
  <si>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</si>
  <si>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</si>
  <si>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</si>
  <si>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</si>
  <si>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</si>
  <si>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</si>
  <si>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</si>
  <si>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</si>
  <si>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</si>
  <si>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</si>
  <si>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</si>
  <si>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</si>
  <si>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</si>
  <si>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</si>
  <si>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</si>
  <si>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</si>
  <si>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</si>
  <si>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</si>
  <si>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</si>
  <si>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</si>
  <si>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</si>
  <si>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</si>
  <si>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</si>
  <si>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</si>
  <si>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</si>
  <si>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</si>
  <si>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</si>
  <si>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</si>
  <si>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</si>
  <si>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</si>
  <si>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</si>
  <si>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</si>
  <si>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</si>
  <si>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</si>
  <si>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</si>
  <si>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</si>
  <si>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</si>
  <si>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</si>
  <si>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</si>
  <si>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</si>
  <si>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</si>
  <si>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</si>
  <si>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</si>
  <si>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</si>
  <si>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</si>
  <si>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</si>
  <si>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</si>
  <si>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</si>
  <si>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</si>
  <si>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</si>
  <si>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</si>
  <si>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</si>
  <si>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</si>
  <si>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</si>
  <si>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</si>
  <si>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</si>
  <si>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</si>
  <si>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</si>
  <si>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</si>
  <si>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</si>
  <si>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</si>
  <si>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</si>
  <si>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</si>
  <si>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</si>
  <si>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</si>
  <si>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</si>
  <si>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</si>
  <si>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</si>
  <si>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</si>
  <si>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</si>
  <si>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</si>
  <si>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</si>
  <si>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</si>
  <si>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</si>
  <si>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</si>
  <si>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</si>
  <si>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</si>
  <si>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</si>
  <si>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</si>
  <si>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</si>
  <si>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</si>
  <si>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</si>
  <si>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</si>
  <si>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</si>
  <si>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</si>
  <si>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</si>
  <si>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</si>
  <si>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</si>
  <si>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</si>
  <si>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</si>
  <si>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</si>
  <si>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</si>
  <si>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</si>
  <si>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</si>
  <si>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</si>
  <si>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</si>
  <si>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</si>
  <si>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</si>
  <si>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</si>
  <si>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</si>
  <si>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</si>
  <si>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</si>
  <si>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</si>
  <si>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</si>
  <si>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</si>
  <si>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</si>
  <si>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</si>
  <si>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</si>
  <si>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</si>
  <si>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</si>
  <si>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</si>
  <si>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</si>
  <si>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</si>
  <si>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</si>
  <si>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</si>
  <si>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</si>
  <si>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</si>
  <si>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</si>
  <si>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</si>
  <si>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</si>
  <si>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</si>
  <si>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</si>
  <si>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</si>
  <si>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</si>
  <si>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</si>
  <si>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</si>
  <si>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</si>
  <si>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</si>
  <si>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</si>
  <si>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</si>
  <si>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</si>
  <si>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</si>
  <si>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</si>
  <si>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</si>
  <si>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</si>
  <si>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</si>
  <si>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</si>
  <si>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</si>
  <si>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</si>
  <si>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</si>
  <si>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</si>
  <si>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</si>
  <si>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</si>
  <si>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</si>
  <si>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</si>
  <si>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</si>
  <si>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</si>
  <si>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</si>
  <si>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</si>
  <si>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</si>
  <si>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</si>
  <si>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</si>
  <si>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</si>
  <si>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</si>
  <si>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</si>
  <si>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</si>
  <si>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</si>
  <si>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</si>
  <si>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</si>
  <si>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</si>
  <si>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</si>
  <si>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</si>
  <si>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</si>
  <si>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</si>
  <si>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</si>
  <si>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</si>
  <si>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</si>
  <si>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</si>
  <si>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</si>
  <si>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</si>
  <si>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</si>
  <si>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</si>
  <si>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</si>
  <si>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</si>
  <si>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</si>
  <si>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</si>
  <si>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</si>
  <si>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</si>
  <si>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</si>
  <si>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</si>
  <si>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</si>
  <si>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</si>
  <si>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</si>
  <si>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</si>
  <si>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</si>
  <si>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</si>
  <si>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</si>
  <si>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</si>
  <si>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</si>
  <si>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</si>
  <si>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</si>
  <si>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</si>
  <si>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</si>
  <si>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</si>
  <si>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</si>
  <si>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</si>
  <si>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</si>
  <si>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</si>
  <si>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</si>
  <si>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</si>
  <si>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</si>
  <si>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</si>
  <si>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</si>
  <si>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</si>
  <si>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</si>
  <si>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</si>
  <si>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</si>
  <si>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</si>
  <si>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</si>
  <si>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</si>
  <si>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</si>
  <si>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</si>
  <si>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</si>
  <si>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</si>
  <si>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</si>
  <si>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</si>
  <si>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</si>
  <si>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</si>
  <si>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</si>
  <si>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</si>
  <si>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</si>
  <si>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</si>
  <si>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</si>
  <si>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</si>
  <si>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</si>
  <si>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</si>
  <si>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</si>
  <si>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</si>
  <si>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</si>
  <si>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</si>
  <si>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</si>
  <si>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</si>
  <si>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</si>
  <si>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</si>
  <si>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</si>
  <si>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</si>
  <si>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</si>
  <si>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</si>
  <si>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</si>
  <si>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</si>
  <si>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</si>
  <si>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</si>
  <si>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</si>
  <si>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</si>
  <si>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</si>
  <si>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</si>
  <si>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</si>
  <si>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</si>
  <si>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</si>
  <si>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</si>
  <si>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</si>
  <si>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</si>
  <si>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</si>
  <si>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</si>
  <si>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</si>
  <si>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</si>
  <si>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</si>
  <si>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</si>
  <si>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</si>
  <si>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</si>
  <si>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</si>
  <si>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</si>
  <si>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</si>
  <si>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</si>
  <si>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</si>
  <si>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</si>
  <si>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</si>
  <si>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</si>
  <si>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</si>
  <si>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</si>
  <si>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</si>
  <si>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</si>
  <si>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</si>
  <si>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</si>
  <si>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</si>
  <si>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</si>
  <si>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</si>
  <si>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</si>
  <si>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</si>
  <si>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</si>
  <si>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</si>
  <si>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</si>
  <si>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</si>
  <si>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</si>
  <si>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</si>
  <si>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</si>
  <si>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</si>
  <si>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</si>
  <si>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</si>
  <si>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</si>
  <si>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</si>
  <si>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</si>
  <si>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</si>
  <si>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</si>
  <si>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</si>
  <si>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</si>
  <si>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</si>
  <si>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</si>
  <si>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</si>
  <si>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</si>
  <si>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</si>
  <si>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</si>
  <si>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</si>
  <si>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</si>
  <si>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</si>
  <si>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</si>
  <si>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</si>
  <si>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</si>
  <si>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</si>
  <si>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</si>
  <si>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</si>
  <si>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</si>
  <si>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</si>
  <si>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</si>
  <si>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</si>
  <si>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</si>
  <si>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</si>
  <si>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</si>
  <si>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</si>
  <si>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</si>
  <si>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</si>
  <si>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</si>
  <si>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</si>
  <si>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</si>
  <si>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</si>
  <si>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</si>
  <si>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</si>
  <si>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</si>
  <si>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</si>
  <si>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</si>
  <si>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</si>
  <si>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</si>
  <si>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</si>
  <si>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</si>
  <si>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</si>
  <si>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</si>
  <si>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</si>
  <si>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</si>
  <si>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</si>
  <si>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</si>
  <si>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</si>
  <si>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</si>
  <si>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</si>
  <si>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</si>
  <si>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</si>
  <si>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</si>
  <si>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</si>
  <si>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</si>
  <si>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</si>
  <si>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</si>
  <si>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</si>
  <si>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</si>
  <si>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</si>
  <si>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</si>
  <si>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</si>
  <si>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</si>
  <si>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</si>
  <si>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</si>
  <si>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</si>
  <si>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</si>
  <si>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</si>
  <si>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</si>
  <si>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</si>
  <si>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</si>
  <si>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</si>
  <si>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</si>
  <si>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</si>
  <si>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</si>
  <si>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</si>
  <si>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</si>
  <si>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</si>
  <si>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</si>
  <si>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</si>
  <si>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</si>
  <si>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</si>
  <si>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</si>
  <si>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</si>
  <si>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</si>
  <si>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</si>
  <si>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</si>
  <si>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</si>
  <si>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</si>
  <si>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</si>
  <si>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</si>
  <si>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</si>
  <si>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</si>
  <si>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</si>
  <si>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</si>
  <si>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</si>
  <si>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</si>
  <si>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</si>
  <si>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</si>
  <si>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</si>
  <si>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</si>
  <si>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</si>
  <si>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</si>
  <si>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</si>
  <si>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</si>
  <si>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</si>
  <si>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</si>
  <si>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</si>
  <si>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</si>
  <si>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</si>
  <si>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</si>
  <si>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</si>
  <si>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</si>
  <si>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</si>
  <si>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</si>
  <si>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</si>
  <si>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</si>
  <si>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</si>
  <si>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</si>
  <si>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</si>
  <si>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</si>
  <si>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</si>
  <si>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</si>
  <si>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</si>
  <si>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</si>
  <si>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</si>
  <si>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</si>
  <si>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</si>
  <si>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</si>
  <si>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</si>
  <si>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</si>
  <si>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</si>
  <si>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</si>
  <si>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</si>
  <si>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</si>
  <si>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</si>
  <si>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</si>
  <si>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</si>
  <si>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</si>
  <si>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</si>
  <si>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</si>
  <si>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</si>
  <si>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</si>
  <si>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</si>
  <si>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</si>
  <si>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</si>
  <si>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</si>
  <si>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</si>
  <si>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</si>
  <si>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</si>
  <si>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</si>
  <si>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</si>
  <si>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</si>
  <si>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</si>
  <si>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</si>
  <si>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</si>
  <si>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</si>
  <si>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</si>
  <si>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</si>
  <si>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</si>
  <si>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</si>
  <si>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</si>
  <si>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</si>
  <si>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</si>
  <si>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</si>
  <si>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</si>
  <si>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</si>
  <si>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</si>
  <si>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</si>
  <si>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</si>
  <si>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</si>
  <si>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</si>
  <si>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</si>
  <si>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</si>
  <si>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</si>
  <si>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</si>
  <si>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</si>
  <si>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</si>
  <si>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</si>
  <si>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</si>
  <si>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</si>
  <si>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</si>
  <si>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</si>
  <si>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</si>
  <si>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</si>
  <si>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</si>
  <si>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</si>
  <si>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</si>
  <si>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</si>
  <si>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</si>
  <si>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</si>
  <si>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</si>
  <si>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</si>
  <si>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</si>
  <si>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</si>
  <si>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</si>
  <si>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</si>
  <si>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</si>
  <si>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</si>
  <si>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</si>
  <si>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</si>
  <si>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</si>
  <si>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</si>
  <si>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</si>
  <si>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</si>
  <si>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</si>
  <si>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</si>
  <si>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</si>
  <si>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</si>
  <si>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</si>
  <si>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</si>
  <si>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</si>
  <si>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</si>
  <si>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</si>
  <si>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</si>
  <si>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</si>
  <si>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</si>
  <si>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</si>
  <si>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</si>
  <si>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</si>
  <si>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</si>
  <si>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</si>
  <si>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</si>
  <si>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</si>
  <si>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</si>
  <si>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</si>
  <si>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</si>
  <si>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</si>
  <si>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</si>
  <si>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</si>
  <si>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</si>
  <si>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</si>
  <si>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</si>
  <si>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</si>
  <si>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</si>
  <si>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</si>
  <si>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</si>
  <si>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</si>
  <si>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</si>
  <si>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</si>
  <si>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</si>
  <si>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</si>
  <si>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</si>
  <si>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</si>
  <si>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</si>
  <si>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</si>
  <si>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</si>
  <si>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</si>
  <si>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</si>
  <si>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</si>
  <si>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</si>
  <si>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</si>
  <si>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</si>
  <si>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</si>
  <si>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</si>
  <si>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</si>
  <si>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</si>
  <si>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</si>
  <si>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</si>
  <si>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</si>
  <si>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</si>
  <si>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</si>
  <si>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</si>
  <si>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</si>
  <si>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</si>
  <si>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</si>
  <si>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</si>
  <si>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</si>
  <si>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</si>
  <si>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</si>
  <si>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</si>
  <si>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</si>
  <si>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</si>
  <si>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</si>
  <si>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</si>
  <si>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</si>
  <si>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</si>
  <si>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</si>
  <si>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</si>
  <si>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</si>
  <si>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</si>
  <si>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</si>
  <si>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</si>
  <si>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</si>
  <si>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</si>
  <si>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</si>
  <si>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</si>
  <si>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</si>
  <si>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</si>
  <si>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</si>
  <si>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</si>
  <si>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</si>
  <si>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</si>
  <si>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</si>
  <si>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</si>
  <si>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</si>
  <si>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</si>
  <si>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</si>
  <si>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</si>
  <si>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</si>
  <si>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</si>
  <si>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</si>
  <si>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</si>
  <si>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</si>
  <si>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</si>
  <si>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</si>
  <si>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</si>
  <si>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</si>
  <si>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</si>
  <si>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</si>
  <si>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</si>
  <si>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</si>
  <si>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</si>
  <si>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</si>
  <si>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</si>
  <si>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</si>
  <si>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</si>
  <si>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</si>
  <si>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</si>
  <si>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</si>
  <si>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</si>
  <si>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</si>
  <si>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</si>
  <si>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</si>
  <si>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</si>
  <si>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</si>
  <si>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</si>
  <si>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</si>
  <si>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</si>
  <si>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</si>
  <si>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</si>
  <si>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</si>
  <si>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</si>
  <si>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</si>
  <si>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</si>
  <si>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</si>
  <si>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</si>
  <si>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</si>
  <si>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</si>
  <si>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</si>
  <si>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</si>
  <si>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</si>
  <si>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</si>
  <si>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</si>
  <si>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</si>
  <si>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</si>
  <si>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</si>
  <si>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</si>
  <si>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</si>
  <si>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</si>
  <si>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</si>
  <si>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</si>
  <si>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</si>
  <si>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</si>
  <si>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</si>
  <si>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</si>
  <si>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</si>
  <si>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</si>
  <si>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</si>
  <si>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</si>
  <si>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</si>
  <si>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</si>
  <si>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</si>
  <si>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</si>
  <si>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</si>
  <si>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</si>
  <si>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</si>
  <si>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</si>
  <si>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</si>
  <si>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</si>
  <si>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</si>
  <si>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</si>
  <si>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</si>
  <si>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</si>
  <si>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</si>
  <si>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</si>
  <si>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</si>
  <si>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</si>
  <si>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</si>
  <si>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</si>
  <si>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</si>
  <si>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</si>
  <si>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</si>
  <si>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</si>
  <si>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</si>
  <si>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</si>
  <si>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</si>
  <si>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</si>
  <si>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</si>
  <si>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</si>
  <si>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</si>
  <si>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</si>
  <si>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</si>
  <si>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</si>
  <si>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</si>
  <si>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</si>
  <si>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</si>
  <si>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</si>
  <si>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</si>
  <si>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</si>
  <si>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</si>
  <si>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</si>
  <si>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</si>
  <si>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</si>
  <si>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</si>
  <si>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</si>
  <si>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</si>
  <si>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</si>
  <si>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</si>
  <si>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</si>
  <si>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</si>
  <si>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</si>
  <si>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</si>
  <si>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</si>
  <si>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</si>
  <si>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</si>
  <si>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</si>
  <si>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</si>
  <si>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</si>
  <si>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</si>
  <si>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</si>
  <si>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</si>
  <si>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</si>
  <si>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</si>
  <si>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</si>
  <si>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</si>
  <si>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</si>
  <si>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</si>
  <si>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</si>
  <si>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</si>
  <si>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</si>
  <si>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</si>
  <si>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</si>
  <si>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</si>
  <si>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</si>
  <si>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</si>
  <si>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</si>
  <si>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</si>
  <si>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</si>
  <si>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</si>
  <si>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</si>
  <si>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</si>
  <si>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</si>
  <si>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</si>
  <si>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</si>
  <si>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</si>
  <si>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</si>
  <si>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</si>
  <si>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</si>
  <si>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</si>
  <si>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</si>
  <si>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</si>
  <si>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</si>
  <si>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</si>
  <si>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</si>
  <si>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</si>
  <si>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</si>
  <si>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</si>
  <si>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</si>
  <si>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</si>
  <si>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</si>
  <si>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</si>
  <si>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</si>
  <si>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</si>
  <si>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</si>
  <si>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</si>
  <si>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</si>
  <si>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</si>
  <si>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</si>
  <si>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</si>
  <si>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</si>
  <si>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</si>
  <si>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</si>
  <si>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</si>
  <si>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</si>
  <si>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</si>
  <si>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</si>
  <si>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</si>
  <si>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</si>
  <si>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</si>
  <si>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</si>
  <si>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</si>
  <si>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</si>
  <si>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</si>
  <si>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</si>
  <si>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</si>
  <si>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</si>
  <si>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</si>
  <si>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</si>
  <si>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</si>
  <si>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</si>
  <si>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</si>
  <si>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</si>
  <si>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</si>
  <si>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</si>
  <si>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</si>
  <si>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</si>
  <si>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</si>
  <si>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</si>
  <si>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</si>
  <si>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</si>
  <si>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</si>
  <si>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</si>
  <si>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</si>
  <si>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</si>
  <si>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</si>
  <si>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</si>
  <si>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</si>
  <si>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</si>
  <si>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</si>
  <si>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</si>
  <si>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</si>
  <si>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</si>
  <si>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</si>
  <si>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</si>
  <si>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</si>
  <si>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</si>
  <si>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</si>
  <si>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</si>
  <si>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</si>
  <si>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</si>
  <si>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</si>
  <si>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</si>
  <si>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</si>
  <si>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</si>
  <si>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</si>
  <si>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</si>
  <si>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</si>
  <si>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</si>
  <si>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</si>
  <si>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</si>
  <si>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</si>
  <si>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</si>
  <si>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</si>
  <si>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</si>
  <si>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</si>
  <si>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</si>
  <si>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</si>
  <si>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</si>
  <si>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</si>
  <si>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</si>
  <si>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</si>
  <si>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</si>
  <si>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</si>
  <si>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</si>
  <si>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</si>
  <si>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</si>
  <si>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</si>
  <si>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</si>
  <si>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</si>
  <si>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</si>
  <si>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</si>
  <si>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</si>
  <si>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</si>
  <si>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</si>
  <si>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</si>
  <si>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</si>
  <si>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</si>
  <si>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</si>
  <si>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</si>
  <si>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</si>
  <si>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</si>
  <si>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</si>
  <si>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</si>
  <si>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</si>
  <si>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</si>
  <si>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</si>
  <si>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</si>
  <si>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</si>
  <si>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</si>
  <si>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</si>
  <si>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</si>
  <si>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</si>
  <si>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</si>
  <si>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</si>
  <si>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</si>
  <si>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</si>
  <si>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</si>
  <si>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</si>
  <si>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</si>
  <si>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</si>
  <si>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</si>
  <si>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</si>
  <si>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</si>
  <si>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</si>
  <si>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</si>
  <si>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</si>
  <si>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</si>
  <si>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</si>
  <si>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</si>
  <si>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</si>
  <si>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</si>
  <si>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</si>
  <si>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</si>
  <si>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</si>
  <si>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</si>
  <si>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</si>
  <si>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</si>
  <si>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</si>
  <si>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</si>
  <si>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</si>
  <si>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</si>
  <si>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</si>
  <si>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</si>
  <si>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</si>
  <si>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</si>
  <si>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</si>
  <si>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</si>
  <si>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</si>
  <si>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</si>
  <si>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</si>
  <si>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</si>
  <si>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</si>
  <si>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</si>
  <si>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</si>
  <si>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</si>
  <si>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</si>
  <si>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</si>
  <si>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</si>
  <si>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</si>
  <si>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</si>
  <si>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</si>
  <si>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</si>
  <si>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</si>
  <si>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</si>
  <si>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</si>
  <si>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</si>
  <si>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</si>
  <si>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</si>
  <si>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</si>
  <si>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</si>
  <si>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</si>
  <si>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</si>
  <si>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</si>
  <si>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</si>
  <si>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</si>
  <si>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</si>
  <si>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</si>
  <si>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</si>
  <si>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</si>
  <si>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</si>
  <si>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</si>
  <si>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</si>
  <si>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</si>
  <si>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</si>
  <si>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</si>
  <si>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</si>
  <si>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</si>
  <si>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</si>
  <si>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</si>
  <si>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</si>
  <si>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</si>
  <si>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</si>
  <si>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</si>
  <si>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</si>
  <si>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</si>
  <si>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</si>
  <si>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</si>
  <si>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</si>
  <si>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</si>
  <si>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</si>
  <si>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</si>
  <si>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</si>
  <si>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</si>
  <si>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</si>
  <si>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</si>
  <si>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</si>
  <si>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</si>
  <si>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</si>
  <si>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</si>
  <si>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</si>
  <si>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</si>
  <si>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</si>
  <si>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</si>
  <si>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</si>
  <si>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</si>
  <si>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</si>
  <si>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</si>
  <si>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</si>
  <si>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</si>
  <si>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</si>
  <si>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</si>
  <si>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</si>
  <si>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</si>
  <si>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</si>
  <si>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</si>
  <si>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</si>
  <si>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</si>
  <si>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</si>
  <si>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</si>
  <si>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</si>
  <si>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</si>
  <si>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</si>
  <si>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</si>
  <si>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</si>
  <si>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</si>
  <si>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</si>
  <si>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</si>
  <si>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</si>
  <si>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</si>
  <si>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</si>
  <si>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</si>
  <si>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</si>
  <si>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</si>
  <si>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</si>
  <si>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</si>
  <si>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</si>
  <si>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</si>
  <si>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</si>
  <si>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</si>
  <si>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</si>
  <si>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</si>
  <si>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</si>
  <si>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</si>
  <si>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</si>
  <si>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</si>
  <si>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</si>
  <si>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</si>
  <si>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</si>
  <si>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</si>
  <si>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</si>
  <si>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</si>
  <si>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</si>
  <si>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</si>
  <si>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</si>
  <si>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</si>
  <si>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</si>
  <si>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</si>
  <si>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</si>
  <si>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</si>
  <si>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</si>
  <si>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</si>
  <si>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</si>
  <si>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</si>
  <si>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</si>
  <si>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</si>
  <si>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</si>
  <si>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</si>
  <si>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</si>
  <si>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</si>
  <si>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</si>
  <si>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</si>
  <si>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</si>
  <si>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</si>
  <si>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</si>
  <si>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</si>
  <si>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</si>
  <si>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</si>
  <si>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</si>
  <si>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</si>
  <si>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</si>
  <si>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</si>
  <si>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</si>
  <si>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</si>
  <si>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</si>
  <si>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</si>
  <si>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</si>
  <si>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</si>
  <si>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</si>
  <si>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</si>
  <si>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</si>
  <si>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</si>
  <si>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</si>
  <si>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</si>
  <si>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</si>
  <si>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</si>
  <si>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</si>
  <si>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</si>
  <si>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</si>
  <si>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</si>
  <si>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</si>
  <si>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</si>
  <si>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</si>
  <si>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</si>
  <si>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</si>
  <si>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</si>
  <si>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</si>
  <si>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</si>
  <si>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</si>
  <si>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</si>
  <si>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</si>
  <si>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</si>
  <si>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</si>
  <si>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</si>
  <si>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</si>
  <si>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</si>
  <si>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</si>
  <si>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</si>
  <si>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</si>
  <si>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</si>
  <si>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</si>
  <si>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</si>
  <si>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</si>
  <si>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</si>
  <si>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</si>
  <si>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</si>
  <si>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</si>
  <si>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</si>
  <si>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</si>
  <si>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</si>
  <si>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</si>
  <si>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</si>
  <si>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</si>
  <si>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</si>
  <si>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</si>
  <si>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</si>
  <si>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</si>
  <si>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</si>
  <si>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</si>
  <si>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</si>
  <si>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</si>
  <si>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</si>
  <si>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</si>
  <si>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</si>
  <si>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</si>
  <si>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</si>
  <si>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</si>
  <si>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</si>
  <si>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</si>
  <si>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</si>
  <si>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</si>
  <si>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</si>
  <si>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</si>
  <si>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</si>
  <si>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</si>
  <si>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</si>
  <si>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</si>
  <si>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</si>
  <si>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</si>
  <si>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</si>
  <si>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</si>
  <si>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</si>
  <si>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</si>
  <si>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</si>
  <si>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</si>
  <si>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</si>
  <si>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</si>
  <si>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</si>
  <si>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</si>
  <si>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</si>
  <si>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</si>
  <si>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</si>
  <si>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</si>
  <si>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</si>
  <si>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</si>
  <si>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</si>
  <si>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</si>
  <si>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</si>
  <si>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</si>
  <si>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</si>
  <si>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</si>
  <si>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</si>
  <si>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</si>
  <si>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</si>
  <si>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</si>
  <si>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</si>
  <si>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</si>
  <si>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</si>
  <si>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</si>
  <si>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</si>
  <si>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</si>
  <si>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</si>
  <si>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</si>
  <si>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</si>
  <si>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</si>
  <si>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</si>
  <si>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</si>
  <si>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</si>
  <si>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</si>
  <si>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</si>
  <si>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</si>
  <si>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</si>
  <si>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</si>
  <si>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</si>
  <si>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</si>
  <si>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</si>
  <si>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</si>
  <si>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</si>
  <si>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</si>
  <si>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</si>
  <si>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</si>
  <si>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</si>
  <si>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</si>
  <si>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</si>
  <si>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</si>
  <si>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</si>
  <si>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</si>
  <si>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</si>
  <si>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</si>
  <si>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</si>
  <si>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</si>
  <si>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</si>
  <si>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</si>
  <si>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</si>
  <si>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</si>
  <si>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</si>
  <si>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</si>
  <si>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</si>
  <si>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</si>
  <si>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</si>
  <si>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</si>
  <si>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</si>
  <si>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</si>
  <si>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</si>
  <si>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</si>
  <si>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</si>
  <si>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</si>
  <si>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</si>
  <si>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</si>
  <si>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</si>
  <si>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</si>
  <si>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</si>
  <si>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</si>
  <si>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</si>
  <si>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</si>
  <si>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</si>
  <si>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</si>
  <si>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</si>
  <si>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</si>
  <si>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</si>
  <si>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</si>
  <si>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</si>
  <si>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</si>
  <si>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</si>
  <si>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</si>
  <si>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</si>
  <si>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</si>
  <si>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</si>
  <si>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</si>
  <si>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</si>
  <si>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</si>
  <si>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</si>
  <si>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</si>
  <si>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</si>
  <si>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</si>
  <si>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</si>
  <si>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</si>
  <si>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</si>
  <si>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</si>
  <si>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</si>
  <si>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</si>
  <si>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</si>
  <si>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</si>
  <si>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</si>
  <si>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</si>
  <si>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</si>
  <si>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</si>
  <si>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</si>
  <si>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</si>
  <si>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</si>
  <si>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</si>
  <si>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</si>
  <si>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</si>
  <si>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</si>
  <si>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</si>
  <si>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</si>
  <si>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</si>
  <si>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</si>
  <si>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</si>
  <si>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</si>
  <si>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</si>
  <si>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</si>
  <si>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</si>
  <si>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</si>
  <si>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</si>
  <si>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</si>
  <si>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</si>
  <si>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</si>
  <si>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</si>
  <si>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</si>
  <si>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</si>
  <si>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</si>
  <si>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</si>
  <si>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</si>
  <si>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</si>
  <si>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</si>
  <si>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</si>
  <si>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</si>
  <si>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</si>
  <si>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</si>
  <si>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</si>
  <si>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</si>
  <si>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</si>
  <si>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</si>
  <si>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</si>
  <si>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</si>
  <si>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</si>
  <si>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</si>
  <si>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</si>
  <si>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</si>
  <si>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</si>
  <si>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</si>
  <si>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</si>
  <si>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</si>
  <si>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</si>
  <si>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</si>
  <si>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</si>
  <si>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</si>
  <si>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</si>
  <si>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</si>
  <si>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</si>
  <si>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</si>
  <si>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</si>
  <si>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</si>
  <si>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</si>
  <si>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</si>
  <si>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</si>
  <si>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</si>
  <si>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</si>
  <si>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</si>
  <si>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</si>
  <si>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</si>
  <si>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</si>
  <si>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</si>
  <si>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</si>
  <si>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</si>
  <si>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</si>
  <si>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</si>
  <si>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</si>
  <si>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</si>
  <si>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</si>
  <si>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</si>
  <si>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</si>
  <si>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</si>
  <si>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</si>
  <si>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</si>
  <si>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</si>
  <si>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</si>
  <si>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</si>
  <si>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</si>
  <si>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</si>
  <si>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</si>
  <si>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</si>
  <si>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</si>
  <si>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</si>
  <si>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</si>
  <si>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</si>
  <si>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</si>
  <si>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</si>
  <si>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</si>
  <si>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</si>
  <si>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</si>
  <si>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</si>
  <si>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</si>
  <si>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</si>
  <si>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</si>
  <si>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</si>
  <si>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</si>
  <si>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</si>
  <si>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</si>
  <si>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</si>
  <si>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</si>
  <si>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</si>
  <si>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</si>
  <si>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</si>
  <si>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</si>
  <si>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</si>
  <si>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</si>
  <si>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</si>
  <si>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</si>
  <si>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</si>
  <si>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</si>
  <si>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</si>
  <si>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</si>
  <si>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</si>
  <si>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</si>
  <si>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</si>
  <si>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</si>
  <si>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</si>
  <si>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</si>
  <si>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</si>
  <si>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</si>
  <si>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</si>
  <si>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</si>
  <si>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</si>
  <si>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</si>
  <si>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</si>
  <si>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</si>
  <si>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</si>
  <si>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</si>
  <si>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</si>
  <si>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</si>
  <si>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</si>
  <si>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</si>
  <si>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</si>
  <si>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</si>
  <si>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</si>
  <si>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</si>
  <si>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</si>
  <si>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</si>
  <si>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</si>
  <si>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</si>
  <si>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</si>
  <si>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</si>
  <si>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</si>
  <si>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</si>
  <si>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</si>
  <si>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</si>
  <si>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</si>
  <si>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</si>
  <si>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</si>
  <si>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</si>
  <si>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</si>
  <si>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</si>
  <si>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</si>
  <si>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</si>
  <si>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</si>
  <si>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</si>
  <si>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</si>
  <si>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</si>
  <si>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</si>
  <si>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</si>
  <si>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</si>
  <si>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</si>
  <si>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</si>
  <si>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</si>
  <si>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</si>
  <si>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</si>
  <si>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</si>
  <si>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</si>
  <si>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</si>
  <si>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</si>
  <si>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</si>
  <si>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</si>
  <si>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</si>
  <si>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</si>
  <si>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</si>
  <si>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</si>
  <si>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</si>
  <si>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</si>
  <si>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</si>
  <si>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</si>
  <si>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</si>
  <si>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</si>
  <si>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</si>
  <si>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</si>
  <si>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</si>
  <si>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</si>
  <si>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</si>
  <si>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</si>
  <si>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</si>
  <si>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</si>
  <si>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</si>
  <si>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</si>
  <si>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</si>
  <si>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</si>
  <si>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</si>
  <si>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</si>
  <si>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</si>
  <si>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</si>
  <si>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</si>
  <si>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</si>
  <si>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</si>
  <si>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</si>
  <si>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</si>
  <si>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</si>
  <si>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</si>
  <si>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</si>
  <si>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</si>
  <si>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</si>
  <si>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</si>
  <si>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</si>
  <si>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</si>
  <si>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</si>
  <si>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</si>
  <si>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</si>
  <si>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</si>
  <si>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</si>
  <si>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</si>
  <si>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</si>
  <si>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</si>
  <si>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</si>
  <si>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</si>
  <si>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</si>
  <si>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</si>
  <si>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</si>
  <si>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</si>
  <si>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</si>
  <si>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</si>
  <si>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</si>
  <si>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</si>
  <si>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</si>
  <si>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</si>
  <si>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</si>
  <si>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</si>
  <si>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</si>
  <si>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</si>
  <si>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</si>
  <si>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</si>
  <si>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</si>
  <si>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</si>
  <si>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</si>
  <si>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</si>
  <si>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</si>
  <si>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</si>
  <si>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</si>
  <si>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</si>
  <si>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</si>
  <si>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</si>
  <si>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</si>
  <si>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</si>
  <si>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</si>
  <si>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</si>
  <si>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</si>
  <si>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</si>
  <si>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</si>
  <si>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</si>
  <si>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</si>
  <si>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</si>
  <si>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</si>
  <si>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</si>
  <si>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</si>
  <si>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</si>
  <si>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</si>
  <si>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</si>
  <si>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</si>
  <si>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</si>
  <si>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</si>
  <si>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</si>
  <si>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</si>
  <si>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</si>
  <si>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</si>
  <si>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</si>
  <si>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</si>
  <si>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</si>
  <si>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</si>
  <si>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</si>
  <si>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</si>
  <si>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</si>
  <si>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</si>
  <si>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</si>
  <si>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</si>
  <si>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</si>
  <si>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</si>
  <si>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</si>
  <si>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</si>
  <si>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</si>
  <si>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</si>
  <si>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</si>
  <si>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</si>
  <si>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</si>
  <si>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</si>
  <si>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</si>
  <si>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</si>
  <si>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</si>
  <si>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</si>
  <si>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</si>
  <si>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</si>
  <si>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</si>
  <si>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</si>
  <si>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</si>
  <si>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</si>
  <si>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</si>
  <si>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</si>
  <si>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</si>
  <si>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</si>
  <si>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</si>
  <si>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</si>
  <si>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</si>
  <si>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</si>
  <si>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</si>
  <si>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</si>
  <si>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</si>
  <si>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</si>
  <si>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</si>
  <si>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</si>
  <si>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</si>
  <si>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</si>
  <si>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</si>
  <si>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</si>
  <si>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</si>
  <si>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</si>
  <si>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</si>
  <si>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</si>
  <si>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</si>
  <si>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</si>
  <si>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</si>
  <si>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</si>
  <si>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</si>
  <si>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</si>
  <si>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</si>
  <si>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</si>
  <si>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</si>
  <si>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</si>
  <si>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</si>
  <si>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</si>
  <si>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</si>
  <si>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</si>
  <si>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</si>
  <si>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</si>
  <si>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</si>
  <si>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</si>
  <si>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</si>
  <si>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</si>
  <si>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</si>
  <si>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</si>
  <si>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</si>
  <si>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</si>
  <si>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</si>
  <si>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</si>
  <si>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</si>
  <si>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</si>
  <si>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</si>
  <si>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</si>
  <si>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</si>
  <si>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</si>
  <si>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</si>
  <si>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</si>
  <si>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</si>
  <si>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</si>
  <si>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</si>
  <si>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</si>
  <si>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</si>
  <si>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</si>
  <si>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</si>
  <si>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</si>
  <si>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</si>
  <si>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</si>
  <si>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</si>
  <si>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</si>
  <si>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</si>
  <si>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</si>
  <si>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</si>
  <si>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</si>
  <si>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</si>
  <si>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</si>
  <si>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</si>
  <si>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</si>
  <si>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</si>
  <si>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</si>
  <si>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</si>
  <si>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</si>
  <si>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</si>
  <si>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</si>
  <si>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</si>
  <si>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</si>
  <si>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</si>
  <si>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</si>
  <si>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</si>
  <si>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</si>
  <si>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</si>
  <si>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</si>
  <si>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</si>
  <si>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</si>
  <si>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</si>
  <si>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</si>
  <si>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</si>
  <si>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</si>
  <si>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</si>
  <si>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</si>
  <si>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</si>
  <si>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</si>
  <si>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</si>
  <si>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</si>
  <si>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</si>
  <si>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</si>
  <si>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</si>
  <si>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</si>
  <si>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</si>
  <si>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</si>
  <si>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</si>
  <si>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</si>
  <si>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</si>
  <si>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</si>
  <si>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</si>
  <si>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</si>
  <si>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</si>
  <si>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</si>
  <si>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</si>
  <si>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</si>
  <si>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</si>
  <si>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</si>
  <si>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</si>
  <si>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</si>
  <si>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</si>
  <si>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</si>
  <si>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</si>
  <si>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</si>
  <si>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</si>
  <si>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</si>
  <si>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</si>
  <si>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</si>
  <si>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</si>
  <si>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</si>
  <si>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</si>
  <si>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</si>
  <si>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</si>
  <si>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</si>
  <si>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</si>
  <si>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</si>
  <si>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</si>
  <si>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</si>
  <si>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</si>
  <si>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</si>
  <si>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</si>
  <si>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</si>
  <si>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</si>
  <si>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</si>
  <si>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</si>
  <si>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</si>
  <si>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</si>
  <si>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</si>
  <si>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</si>
  <si>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</si>
  <si>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</si>
  <si>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</si>
  <si>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</si>
  <si>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</si>
  <si>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</si>
  <si>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</si>
  <si>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</si>
  <si>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</si>
  <si>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</si>
  <si>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</si>
  <si>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</si>
  <si>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</si>
  <si>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</si>
  <si>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</si>
  <si>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</si>
  <si>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</si>
  <si>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</si>
  <si>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</si>
  <si>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</si>
  <si>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</si>
  <si>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</si>
  <si>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</si>
  <si>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</si>
  <si>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</si>
  <si>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</si>
  <si>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</si>
  <si>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</si>
  <si>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</si>
  <si>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</si>
  <si>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</si>
  <si>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</si>
  <si>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</si>
  <si>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</si>
  <si>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</si>
  <si>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</si>
  <si>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</si>
  <si>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</si>
  <si>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</si>
  <si>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</si>
  <si>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</si>
  <si>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</si>
  <si>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</si>
  <si>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</si>
  <si>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</si>
  <si>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</si>
  <si>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</si>
  <si>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</si>
  <si>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</si>
  <si>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</si>
  <si>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</si>
  <si>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</si>
  <si>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</si>
  <si>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</si>
  <si>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</si>
  <si>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</si>
  <si>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</si>
  <si>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</si>
  <si>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</si>
  <si>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</si>
  <si>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</si>
  <si>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</si>
  <si>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</si>
  <si>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</si>
  <si>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</si>
  <si>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</si>
  <si>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</si>
  <si>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</si>
  <si>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</si>
  <si>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</si>
  <si>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</si>
  <si>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</si>
  <si>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</si>
  <si>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</si>
  <si>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</si>
  <si>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</si>
  <si>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</si>
  <si>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</si>
  <si>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</si>
  <si>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</si>
  <si>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</si>
  <si>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</si>
  <si>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</si>
  <si>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</si>
  <si>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</si>
  <si>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</si>
  <si>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</si>
  <si>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</si>
  <si>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</si>
  <si>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</si>
  <si>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</si>
  <si>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</si>
  <si>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</si>
  <si>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</si>
  <si>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</si>
  <si>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</si>
  <si>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</si>
  <si>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</si>
  <si>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</si>
  <si>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</si>
  <si>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</si>
  <si>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</si>
  <si>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</si>
  <si>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</si>
  <si>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</si>
  <si>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</si>
  <si>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</si>
  <si>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</si>
  <si>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</si>
  <si>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</si>
  <si>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</si>
  <si>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</si>
  <si>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</si>
  <si>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</si>
  <si>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</si>
  <si>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</si>
  <si>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</si>
  <si>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</si>
  <si>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</si>
  <si>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</si>
  <si>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</si>
  <si>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</si>
  <si>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</si>
  <si>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</si>
  <si>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</si>
  <si>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</si>
  <si>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</si>
  <si>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</si>
  <si>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</si>
  <si>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</si>
  <si>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</si>
  <si>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</si>
  <si>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</si>
  <si>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</si>
  <si>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</si>
  <si>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</si>
  <si>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</si>
  <si>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</si>
  <si>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</si>
  <si>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</si>
  <si>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</si>
  <si>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</si>
  <si>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</si>
  <si>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</si>
  <si>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</si>
  <si>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</si>
  <si>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</si>
  <si>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</si>
  <si>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</si>
  <si>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</si>
  <si>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</si>
  <si>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</si>
  <si>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</si>
  <si>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</si>
  <si>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</si>
  <si>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</si>
  <si>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</si>
  <si>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</si>
  <si>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</si>
  <si>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</si>
  <si>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</si>
  <si>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</si>
  <si>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</si>
  <si>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</si>
  <si>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</si>
  <si>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</si>
  <si>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</si>
  <si>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</si>
  <si>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</si>
  <si>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</si>
  <si>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</si>
  <si>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</si>
  <si>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</si>
  <si>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</si>
  <si>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</si>
  <si>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</si>
  <si>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</si>
  <si>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</si>
  <si>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</si>
  <si>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</si>
  <si>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</si>
  <si>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</si>
  <si>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</si>
  <si>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</si>
  <si>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</si>
  <si>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</si>
  <si>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</si>
  <si>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</si>
  <si>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</si>
  <si>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</si>
  <si>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</si>
  <si>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</si>
  <si>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</si>
  <si>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</si>
  <si>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</si>
  <si>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</si>
  <si>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</si>
  <si>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</si>
  <si>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</si>
  <si>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</si>
  <si>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</si>
  <si>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</si>
  <si>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</si>
  <si>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</si>
  <si>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</si>
  <si>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</si>
  <si>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</si>
  <si>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</si>
  <si>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</si>
  <si>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</si>
  <si>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</si>
  <si>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</si>
  <si>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</si>
  <si>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</si>
  <si>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</si>
  <si>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</si>
  <si>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</si>
  <si>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</si>
  <si>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</si>
  <si>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</si>
  <si>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</si>
  <si>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</si>
  <si>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</si>
  <si>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</si>
  <si>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</si>
  <si>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</si>
  <si>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</si>
  <si>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</si>
  <si>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</si>
  <si>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</si>
  <si>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</si>
  <si>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</si>
  <si>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</si>
  <si>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</si>
  <si>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</si>
  <si>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</si>
  <si>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</si>
  <si>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</si>
  <si>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</si>
  <si>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</si>
  <si>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</si>
  <si>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</si>
  <si>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</si>
  <si>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</si>
  <si>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</si>
  <si>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</si>
  <si>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</si>
  <si>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</si>
  <si>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</si>
  <si>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</si>
  <si>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</si>
  <si>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</si>
  <si>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</si>
  <si>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</si>
  <si>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</si>
  <si>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</si>
  <si>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</si>
  <si>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</si>
  <si>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</si>
  <si>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</si>
  <si>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</si>
  <si>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</si>
  <si>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</si>
  <si>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</si>
  <si>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</si>
  <si>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</si>
  <si>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</si>
  <si>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</si>
  <si>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</si>
  <si>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</si>
  <si>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</si>
  <si>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</si>
  <si>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</si>
  <si>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</si>
  <si>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</si>
  <si>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</si>
  <si>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</si>
  <si>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</si>
  <si>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</si>
  <si>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</si>
  <si>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</si>
  <si>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</si>
  <si>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</si>
  <si>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</si>
  <si>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</si>
  <si>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</si>
  <si>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</si>
  <si>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</si>
  <si>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</si>
  <si>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</si>
  <si>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</si>
  <si>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</si>
  <si>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</si>
  <si>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</si>
  <si>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</si>
  <si>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</si>
  <si>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</si>
  <si>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</si>
  <si>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</si>
  <si>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</si>
  <si>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</si>
  <si>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</si>
  <si>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</si>
  <si>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</si>
  <si>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</si>
  <si>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</si>
  <si>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</si>
  <si>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</si>
  <si>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</si>
  <si>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</si>
  <si>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</si>
  <si>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</si>
  <si>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</si>
  <si>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</si>
  <si>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</si>
  <si>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</si>
  <si>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</si>
  <si>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</si>
  <si>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</si>
  <si>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</si>
  <si>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</si>
  <si>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</si>
  <si>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</si>
  <si>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</si>
  <si>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</si>
  <si>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</si>
  <si>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</si>
  <si>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</si>
  <si>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</si>
  <si>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</si>
  <si>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</si>
  <si>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</si>
  <si>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</si>
  <si>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</si>
  <si>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</si>
  <si>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</si>
  <si>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</si>
  <si>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</si>
  <si>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</si>
  <si>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</si>
  <si>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</si>
  <si>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</si>
  <si>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</si>
  <si>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</si>
  <si>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</si>
  <si>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</si>
  <si>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</si>
  <si>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</si>
  <si>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</si>
  <si>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</si>
  <si>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</si>
  <si>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</si>
  <si>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</si>
  <si>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</si>
  <si>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</si>
  <si>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</si>
  <si>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</si>
  <si>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</si>
  <si>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</si>
  <si>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</si>
  <si>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</si>
  <si>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</si>
  <si>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</si>
  <si>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</si>
  <si>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</si>
  <si>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</si>
  <si>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</si>
  <si>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</si>
  <si>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</si>
  <si>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</si>
  <si>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</si>
  <si>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</si>
  <si>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</si>
  <si>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</si>
  <si>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</si>
  <si>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</si>
  <si>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</si>
  <si>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</si>
  <si>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</si>
  <si>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</si>
  <si>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</si>
  <si>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</si>
  <si>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</si>
  <si>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</si>
  <si>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</si>
  <si>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</si>
  <si>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</si>
  <si>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</si>
  <si>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</si>
  <si>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</si>
  <si>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</si>
  <si>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</si>
  <si>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</si>
  <si>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</si>
  <si>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</si>
  <si>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</si>
  <si>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</si>
  <si>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</si>
  <si>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</si>
  <si>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</si>
  <si>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</si>
  <si>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</si>
  <si>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</si>
  <si>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</si>
  <si>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</si>
  <si>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</si>
  <si>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</si>
  <si>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</si>
  <si>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</si>
  <si>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</si>
  <si>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</si>
  <si>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</si>
  <si>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</si>
  <si>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</si>
  <si>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</si>
  <si>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</si>
  <si>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</si>
  <si>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</si>
  <si>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</si>
  <si>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</si>
  <si>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</si>
  <si>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</si>
  <si>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</si>
  <si>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</si>
  <si>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</si>
  <si>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</si>
  <si>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</si>
  <si>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</si>
  <si>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</si>
  <si>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</si>
  <si>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</si>
  <si>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</si>
  <si>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</si>
  <si>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</si>
  <si>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</si>
  <si>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</si>
  <si>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</si>
  <si>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</si>
  <si>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</si>
  <si>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</si>
  <si>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</si>
  <si>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</si>
  <si>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</si>
  <si>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</si>
  <si>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</si>
  <si>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</si>
  <si>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</si>
  <si>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</si>
  <si>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</si>
  <si>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</si>
  <si>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</si>
  <si>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</si>
  <si>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</si>
  <si>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</si>
  <si>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</si>
  <si>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</si>
  <si>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</si>
  <si>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</si>
  <si>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</si>
  <si>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</si>
  <si>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</si>
  <si>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</si>
  <si>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</si>
  <si>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</si>
  <si>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</si>
  <si>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</si>
  <si>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</si>
  <si>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</si>
  <si>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</si>
  <si>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</si>
  <si>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</si>
  <si>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</si>
  <si>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</si>
  <si>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</si>
  <si>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</si>
  <si>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</si>
  <si>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</si>
  <si>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</si>
  <si>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</si>
  <si>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</si>
  <si>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</si>
  <si>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</si>
  <si>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</si>
  <si>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</si>
  <si>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</si>
  <si>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</si>
  <si>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</si>
  <si>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</si>
  <si>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</si>
  <si>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</si>
  <si>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</si>
  <si>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</si>
  <si>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</si>
  <si>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</si>
  <si>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</si>
  <si>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</si>
  <si>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</si>
  <si>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</si>
  <si>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</si>
  <si>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</si>
  <si>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</si>
  <si>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</si>
  <si>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</si>
  <si>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</si>
  <si>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</si>
  <si>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</si>
  <si>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</si>
  <si>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</si>
  <si>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</si>
  <si>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</si>
  <si>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</si>
  <si>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</si>
  <si>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</si>
  <si>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</si>
  <si>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</si>
  <si>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</si>
  <si>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</si>
  <si>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</si>
  <si>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</si>
  <si>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</si>
  <si>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</si>
  <si>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</si>
  <si>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</si>
  <si>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</si>
  <si>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</si>
  <si>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</si>
  <si>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</si>
  <si>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</si>
  <si>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</si>
  <si>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</si>
  <si>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</si>
  <si>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</si>
  <si>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</si>
  <si>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</si>
  <si>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</si>
  <si>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</si>
  <si>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</si>
  <si>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</si>
  <si>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</si>
  <si>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</si>
  <si>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</si>
  <si>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</si>
  <si>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</si>
  <si>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</si>
  <si>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</si>
  <si>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</si>
  <si>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</si>
  <si>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</si>
  <si>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</si>
  <si>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</si>
  <si>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</si>
  <si>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</si>
  <si>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</si>
  <si>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</si>
  <si>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</si>
  <si>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</si>
  <si>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</si>
  <si>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</si>
  <si>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</si>
  <si>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</si>
  <si>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</si>
  <si>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</si>
  <si>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</si>
  <si>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</si>
  <si>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</si>
  <si>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</si>
  <si>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</si>
  <si>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</si>
  <si>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</si>
  <si>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</si>
  <si>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</si>
  <si>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</si>
  <si>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</si>
  <si>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</si>
  <si>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</si>
  <si>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</si>
  <si>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</si>
  <si>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</si>
  <si>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</si>
  <si>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</si>
  <si>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</si>
  <si>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</si>
  <si>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</si>
  <si>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</si>
  <si>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</si>
  <si>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</si>
  <si>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</si>
  <si>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</si>
  <si>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</si>
  <si>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</si>
  <si>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</si>
  <si>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</si>
  <si>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</si>
  <si>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</si>
  <si>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</si>
  <si>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</si>
  <si>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</si>
  <si>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</si>
  <si>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</si>
  <si>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</si>
  <si>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</si>
  <si>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</si>
  <si>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</si>
  <si>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</si>
  <si>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</si>
  <si>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</si>
  <si>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</si>
  <si>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</si>
  <si>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</si>
  <si>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</si>
  <si>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</si>
  <si>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</si>
  <si>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</si>
  <si>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</si>
  <si>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</si>
  <si>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</si>
  <si>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</si>
  <si>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</si>
  <si>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</si>
  <si>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</si>
  <si>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</si>
  <si>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</si>
  <si>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</si>
  <si>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</si>
  <si>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</si>
  <si>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</si>
  <si>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</si>
  <si>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</si>
  <si>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</si>
  <si>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</si>
  <si>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</si>
  <si>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</si>
  <si>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</si>
  <si>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</si>
  <si>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</si>
  <si>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</si>
  <si>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</si>
  <si>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</si>
  <si>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</si>
  <si>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</si>
  <si>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</si>
  <si>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</si>
  <si>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</si>
  <si>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</si>
  <si>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</si>
  <si>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</si>
  <si>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</si>
  <si>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</si>
  <si>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</si>
  <si>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</si>
  <si>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</si>
  <si>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</si>
  <si>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</si>
  <si>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</si>
  <si>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</si>
  <si>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</si>
  <si>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</si>
  <si>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</si>
  <si>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</si>
  <si>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</si>
  <si>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</si>
  <si>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</si>
  <si>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</si>
  <si>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</si>
  <si>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</si>
  <si>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</si>
  <si>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</si>
  <si>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</si>
  <si>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</si>
  <si>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</si>
  <si>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</si>
  <si>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</si>
  <si>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</si>
  <si>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</si>
  <si>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</si>
  <si>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</si>
  <si>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</si>
  <si>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</si>
  <si>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</si>
  <si>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</si>
  <si>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</si>
  <si>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</si>
  <si>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</si>
  <si>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</si>
  <si>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</si>
  <si>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</si>
  <si>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</si>
  <si>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</si>
  <si>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</si>
  <si>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</si>
  <si>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</si>
  <si>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</si>
  <si>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</si>
  <si>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</si>
  <si>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</si>
  <si>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</si>
  <si>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</si>
  <si>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</si>
  <si>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</si>
  <si>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</si>
  <si>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</si>
  <si>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</si>
  <si>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</si>
  <si>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</si>
  <si>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</si>
  <si>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</si>
  <si>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</si>
  <si>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</si>
  <si>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</si>
  <si>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</si>
  <si>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</si>
  <si>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</si>
  <si>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</si>
  <si>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</si>
  <si>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</si>
  <si>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</si>
  <si>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</si>
  <si>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</si>
  <si>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</si>
  <si>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</si>
  <si>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</si>
  <si>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</si>
  <si>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</si>
  <si>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</si>
  <si>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</si>
  <si>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</si>
  <si>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</si>
  <si>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</si>
  <si>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</si>
  <si>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</si>
  <si>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</si>
  <si>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</si>
  <si>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</si>
  <si>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</si>
  <si>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</si>
  <si>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</si>
  <si>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</si>
  <si>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</si>
  <si>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</si>
  <si>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</si>
  <si>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</si>
  <si>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</si>
  <si>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</si>
  <si>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</si>
  <si>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</si>
  <si>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</si>
  <si>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</si>
  <si>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</si>
  <si>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</si>
  <si>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</si>
  <si>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</si>
  <si>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</si>
  <si>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</si>
  <si>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</si>
  <si>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</si>
  <si>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</si>
  <si>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</si>
  <si>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</si>
  <si>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</si>
  <si>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</si>
  <si>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</si>
  <si>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</si>
  <si>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</si>
  <si>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</si>
  <si>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</si>
  <si>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</si>
  <si>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</si>
  <si>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</si>
  <si>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</si>
  <si>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</si>
  <si>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</si>
  <si>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</si>
  <si>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</si>
  <si>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</si>
  <si>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</si>
  <si>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</si>
  <si>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</si>
  <si>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</si>
  <si>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</si>
  <si>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</si>
  <si>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</si>
  <si>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</si>
  <si>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</si>
  <si>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</si>
  <si>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</si>
  <si>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</si>
  <si>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</si>
  <si>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</si>
  <si>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</si>
  <si>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</si>
  <si>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</si>
  <si>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</si>
  <si>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</si>
  <si>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</si>
  <si>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</si>
  <si>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</si>
  <si>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</si>
  <si>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</si>
  <si>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</si>
  <si>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</si>
  <si>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</si>
  <si>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</si>
  <si>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</si>
  <si>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</si>
  <si>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</si>
  <si>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</si>
  <si>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</si>
  <si>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</si>
  <si>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</si>
  <si>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</si>
  <si>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</si>
  <si>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</si>
  <si>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</si>
  <si>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</si>
  <si>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</si>
  <si>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</si>
  <si>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</si>
  <si>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</si>
  <si>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</si>
  <si>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</si>
  <si>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</si>
  <si>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</si>
  <si>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</si>
  <si>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</si>
  <si>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</si>
  <si>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</si>
  <si>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</si>
  <si>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</si>
  <si>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</si>
  <si>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</si>
  <si>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</si>
  <si>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</si>
  <si>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</si>
  <si>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</si>
  <si>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</si>
  <si>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</si>
  <si>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</si>
  <si>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</si>
  <si>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</si>
  <si>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</si>
  <si>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</si>
  <si>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</si>
  <si>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</si>
  <si>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</si>
  <si>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</si>
  <si>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</si>
  <si>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</si>
  <si>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</si>
  <si>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</si>
  <si>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</si>
  <si>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</si>
  <si>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</si>
  <si>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</si>
  <si>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</si>
  <si>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</si>
  <si>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</si>
  <si>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</si>
  <si>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</si>
  <si>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</si>
  <si>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</si>
  <si>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</si>
  <si>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</si>
  <si>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</si>
  <si>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</si>
  <si>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</si>
  <si>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</si>
  <si>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</si>
  <si>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</si>
  <si>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</si>
  <si>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</si>
  <si>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</si>
  <si>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</si>
  <si>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</si>
  <si>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</si>
  <si>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</si>
  <si>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</si>
  <si>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</si>
  <si>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</si>
  <si>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</si>
  <si>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</si>
  <si>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</si>
  <si>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</si>
  <si>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</si>
  <si>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</si>
  <si>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</si>
  <si>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</si>
  <si>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</si>
  <si>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</si>
  <si>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</si>
  <si>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</si>
  <si>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</si>
  <si>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</si>
  <si>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</si>
  <si>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</si>
  <si>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</si>
  <si>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</si>
  <si>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</si>
  <si>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</si>
  <si>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</si>
  <si>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</si>
  <si>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</si>
  <si>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</si>
  <si>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</si>
  <si>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</si>
  <si>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</si>
  <si>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</si>
  <si>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</si>
  <si>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</si>
  <si>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</si>
  <si>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</si>
  <si>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</si>
  <si>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</si>
  <si>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</si>
  <si>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</si>
  <si>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</si>
  <si>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</si>
  <si>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</si>
  <si>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</si>
  <si>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</si>
  <si>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</si>
  <si>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</si>
  <si>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</si>
  <si>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</si>
  <si>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</si>
  <si>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</si>
  <si>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</si>
  <si>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</si>
  <si>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</si>
  <si>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</si>
  <si>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</si>
  <si>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</si>
  <si>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</si>
  <si>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</si>
  <si>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</si>
  <si>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</si>
  <si>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</si>
  <si>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</si>
  <si>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</si>
  <si>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</si>
  <si>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</si>
  <si>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</si>
  <si>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</si>
  <si>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</si>
  <si>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</si>
  <si>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</si>
  <si>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</si>
  <si>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</si>
  <si>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</si>
  <si>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</si>
  <si>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</si>
  <si>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</si>
  <si>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</si>
  <si>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</si>
  <si>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</si>
  <si>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</si>
  <si>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</si>
  <si>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</si>
  <si>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</si>
  <si>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</si>
  <si>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</si>
  <si>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</si>
  <si>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</si>
  <si>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</si>
  <si>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</si>
  <si>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</si>
  <si>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</si>
  <si>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</si>
  <si>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</si>
  <si>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</si>
  <si>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</si>
  <si>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</si>
  <si>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</si>
  <si>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</si>
  <si>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</si>
  <si>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</si>
  <si>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</si>
  <si>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</si>
  <si>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</si>
  <si>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</si>
  <si>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</si>
  <si>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</si>
  <si>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</si>
  <si>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</si>
  <si>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</si>
  <si>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</si>
  <si>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</si>
  <si>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</si>
  <si>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</si>
  <si>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</si>
  <si>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</si>
  <si>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</si>
  <si>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</si>
  <si>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</si>
  <si>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</si>
  <si>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</si>
  <si>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</si>
  <si>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</si>
  <si>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</si>
  <si>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</si>
  <si>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</si>
  <si>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</si>
  <si>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</si>
  <si>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</si>
  <si>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</si>
  <si>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</si>
  <si>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</si>
  <si>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</si>
  <si>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</si>
  <si>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</si>
  <si>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</si>
  <si>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</si>
  <si>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</si>
  <si>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</si>
  <si>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</si>
  <si>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</si>
  <si>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</si>
  <si>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</si>
  <si>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</si>
  <si>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</si>
  <si>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</si>
  <si>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</si>
  <si>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</si>
  <si>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</si>
  <si>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</si>
  <si>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</si>
  <si>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</si>
  <si>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</si>
  <si>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</si>
  <si>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</si>
  <si>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</si>
  <si>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</si>
  <si>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</si>
  <si>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</si>
  <si>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</si>
  <si>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</si>
  <si>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</si>
  <si>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</si>
  <si>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</si>
  <si>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</si>
  <si>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</si>
  <si>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</si>
  <si>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</si>
  <si>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</si>
  <si>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</si>
  <si>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</si>
  <si>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</si>
  <si>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</si>
  <si>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</si>
  <si>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</si>
  <si>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</si>
  <si>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</si>
  <si>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</si>
  <si>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</si>
  <si>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</si>
  <si>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</si>
  <si>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</si>
  <si>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</si>
  <si>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</si>
  <si>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</si>
  <si>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</si>
  <si>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</si>
  <si>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</si>
  <si>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</si>
  <si>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</si>
  <si>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</si>
  <si>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</si>
  <si>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</si>
  <si>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</si>
  <si>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</si>
  <si>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</si>
  <si>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</si>
  <si>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</si>
  <si>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</si>
  <si>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</si>
  <si>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</si>
  <si>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</si>
  <si>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</si>
  <si>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</si>
  <si>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</si>
  <si>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</si>
  <si>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</si>
  <si>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</si>
  <si>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</si>
  <si>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</si>
  <si>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</si>
  <si>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</si>
  <si>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</si>
  <si>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</si>
  <si>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</si>
  <si>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</si>
  <si>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</si>
  <si>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</si>
  <si>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</si>
  <si>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</si>
  <si>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</si>
  <si>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</si>
  <si>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</si>
  <si>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</si>
  <si>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</si>
  <si>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</si>
  <si>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</si>
  <si>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</si>
  <si>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</si>
  <si>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</si>
  <si>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</si>
  <si>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</si>
  <si>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</si>
  <si>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</si>
  <si>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</si>
  <si>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</si>
  <si>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</si>
  <si>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</si>
  <si>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</si>
  <si>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</si>
  <si>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</si>
  <si>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</si>
  <si>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</si>
  <si>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</si>
  <si>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</si>
  <si>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</si>
  <si>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</si>
  <si>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</si>
  <si>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</si>
  <si>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</si>
  <si>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</si>
  <si>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</si>
  <si>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</si>
  <si>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</si>
  <si>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</si>
  <si>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</si>
  <si>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</si>
  <si>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</si>
  <si>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</si>
  <si>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</si>
  <si>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</si>
  <si>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</si>
  <si>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</si>
  <si>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</si>
  <si>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</si>
  <si>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</si>
  <si>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</si>
  <si>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</si>
  <si>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</si>
  <si>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</si>
  <si>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</si>
  <si>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</si>
  <si>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</si>
  <si>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</si>
  <si>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</si>
  <si>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</si>
  <si>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</si>
  <si>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</si>
  <si>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</si>
  <si>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</si>
  <si>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</si>
  <si>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</si>
  <si>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</si>
  <si>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</si>
  <si>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</si>
  <si>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</si>
  <si>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</si>
  <si>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</si>
  <si>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</si>
  <si>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</si>
  <si>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</si>
  <si>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</si>
  <si>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</si>
  <si>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</si>
  <si>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</si>
  <si>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</si>
  <si>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</si>
  <si>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</si>
  <si>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</si>
  <si>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</si>
  <si>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</si>
  <si>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</si>
  <si>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</si>
  <si>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</si>
  <si>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</si>
  <si>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</si>
  <si>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</si>
  <si>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</si>
  <si>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</si>
  <si>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</si>
  <si>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</si>
  <si>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</si>
  <si>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</si>
  <si>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</si>
  <si>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</si>
  <si>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</si>
  <si>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</si>
  <si>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</si>
  <si>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</si>
  <si>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</si>
  <si>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</si>
  <si>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</si>
  <si>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</si>
  <si>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</si>
  <si>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</si>
  <si>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</si>
  <si>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</si>
  <si>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</si>
  <si>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</si>
  <si>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</si>
  <si>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</si>
  <si>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</si>
  <si>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</si>
  <si>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</si>
  <si>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</si>
  <si>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</si>
  <si>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</si>
  <si>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</si>
  <si>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</si>
  <si>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</si>
  <si>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</si>
  <si>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</si>
  <si>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</si>
  <si>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</si>
  <si>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</si>
  <si>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</si>
  <si>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</si>
  <si>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</si>
  <si>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</si>
  <si>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</si>
  <si>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</si>
  <si>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</si>
  <si>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</si>
  <si>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</si>
  <si>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</si>
  <si>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</si>
  <si>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</si>
  <si>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</si>
  <si>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</si>
  <si>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</si>
  <si>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</si>
  <si>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</si>
  <si>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</si>
  <si>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</si>
  <si>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</si>
  <si>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</si>
  <si>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</si>
  <si>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</si>
  <si>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</si>
  <si>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</si>
  <si>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</si>
  <si>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</si>
  <si>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</si>
  <si>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</si>
  <si>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</si>
  <si>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</si>
  <si>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</si>
  <si>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</si>
  <si>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</si>
  <si>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</si>
  <si>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</si>
  <si>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</si>
  <si>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</si>
  <si>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</si>
  <si>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</si>
  <si>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</si>
  <si>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</si>
  <si>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</si>
  <si>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</si>
  <si>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</si>
  <si>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</si>
  <si>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</si>
  <si>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</si>
  <si>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</si>
  <si>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</si>
  <si>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</si>
  <si>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</si>
  <si>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</si>
  <si>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</si>
  <si>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</si>
  <si>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</si>
  <si>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</si>
  <si>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</si>
  <si>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</si>
  <si>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</si>
  <si>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</si>
  <si>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</si>
  <si>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</si>
  <si>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</si>
  <si>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</si>
  <si>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</si>
  <si>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</si>
  <si>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</si>
  <si>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</si>
  <si>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</si>
  <si>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</si>
  <si>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</si>
  <si>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</si>
  <si>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</si>
  <si>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</si>
  <si>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</si>
  <si>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</si>
  <si>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</si>
  <si>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</si>
  <si>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</si>
  <si>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</si>
  <si>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</si>
  <si>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</si>
  <si>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</si>
  <si>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</si>
  <si>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</si>
  <si>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</si>
  <si>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</si>
  <si>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</si>
  <si>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</si>
  <si>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</si>
  <si>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</si>
  <si>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</si>
  <si>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</si>
  <si>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</si>
  <si>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</si>
  <si>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</si>
  <si>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</si>
  <si>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</si>
  <si>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</si>
  <si>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</si>
  <si>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</si>
  <si>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</si>
  <si>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</si>
  <si>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</si>
  <si>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</si>
  <si>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</si>
  <si>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</si>
  <si>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</si>
  <si>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</si>
  <si>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</si>
  <si>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</si>
  <si>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</si>
  <si>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</si>
  <si>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</si>
  <si>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</si>
  <si>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</si>
  <si>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</si>
  <si>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</si>
  <si>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</si>
  <si>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</si>
  <si>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</si>
  <si>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</si>
  <si>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</si>
  <si>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</si>
  <si>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</si>
  <si>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</si>
  <si>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</si>
  <si>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</si>
  <si>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</si>
  <si>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</si>
  <si>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</si>
  <si>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</si>
  <si>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</si>
  <si>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</si>
  <si>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</si>
  <si>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</si>
  <si>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</si>
  <si>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</si>
  <si>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</si>
  <si>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</si>
  <si>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</si>
  <si>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</si>
  <si>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</si>
  <si>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</si>
  <si>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</si>
  <si>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</si>
  <si>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</si>
  <si>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</si>
  <si>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</si>
  <si>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</si>
  <si>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</si>
  <si>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</si>
  <si>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</si>
  <si>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</si>
  <si>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</si>
  <si>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</si>
  <si>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</si>
  <si>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</si>
  <si>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</si>
  <si>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</si>
  <si>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</si>
  <si>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</si>
  <si>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</si>
  <si>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</si>
  <si>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</si>
  <si>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</si>
  <si>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</si>
  <si>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</si>
  <si>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</si>
  <si>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</si>
  <si>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</si>
  <si>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</si>
  <si>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</si>
  <si>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</si>
  <si>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</si>
  <si>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</si>
  <si>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</si>
  <si>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</si>
  <si>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</si>
  <si>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</si>
  <si>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</si>
  <si>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</si>
  <si>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</si>
  <si>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</si>
  <si>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</si>
  <si>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</si>
  <si>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</si>
  <si>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</si>
  <si>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</si>
  <si>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</si>
  <si>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</si>
  <si>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</si>
  <si>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</si>
  <si>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</si>
  <si>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</si>
  <si>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</si>
  <si>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</si>
  <si>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</si>
  <si>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</si>
  <si>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</si>
  <si>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</si>
  <si>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</si>
  <si>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</si>
  <si>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</si>
  <si>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</si>
  <si>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</si>
  <si>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</si>
  <si>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</si>
  <si>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</si>
  <si>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</si>
  <si>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</si>
  <si>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</si>
  <si>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</si>
  <si>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</si>
  <si>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</si>
  <si>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</si>
  <si>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</si>
  <si>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</si>
  <si>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</si>
  <si>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</si>
  <si>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</si>
  <si>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</si>
  <si>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</si>
  <si>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</si>
  <si>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</si>
  <si>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</si>
  <si>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</si>
  <si>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</si>
  <si>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</si>
  <si>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</si>
  <si>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</si>
  <si>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</si>
  <si>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</si>
  <si>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</si>
  <si>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</si>
  <si>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</si>
  <si>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</si>
  <si>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</si>
  <si>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</si>
  <si>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</si>
  <si>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</si>
  <si>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</si>
  <si>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</si>
  <si>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</si>
  <si>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</si>
  <si>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</si>
  <si>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</si>
  <si>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</si>
  <si>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</si>
  <si>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</si>
  <si>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</si>
  <si>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</si>
  <si>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</si>
  <si>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</si>
  <si>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</si>
  <si>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</si>
  <si>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</si>
  <si>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</si>
  <si>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</si>
  <si>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</si>
  <si>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</si>
  <si>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</si>
  <si>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</si>
  <si>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</si>
  <si>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</si>
  <si>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</si>
  <si>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</si>
  <si>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</si>
  <si>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</si>
  <si>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</si>
  <si>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</si>
  <si>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</si>
  <si>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</si>
  <si>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</si>
  <si>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</si>
  <si>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</si>
  <si>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</si>
  <si>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</si>
  <si>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</si>
  <si>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</si>
  <si>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</si>
  <si>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</si>
  <si>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</si>
  <si>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</si>
  <si>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</si>
  <si>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</si>
  <si>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</si>
  <si>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</si>
  <si>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</si>
  <si>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</si>
  <si>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</si>
  <si>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</si>
  <si>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</si>
  <si>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</si>
  <si>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</si>
  <si>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</si>
  <si>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</si>
  <si>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</si>
  <si>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</si>
  <si>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</si>
  <si>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</si>
  <si>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</si>
  <si>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</si>
  <si>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</si>
  <si>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</si>
  <si>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</si>
  <si>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</si>
  <si>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</si>
  <si>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</si>
  <si>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</si>
  <si>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</si>
  <si>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</si>
  <si>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</si>
  <si>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</si>
  <si>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</si>
  <si>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</si>
  <si>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</si>
  <si>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</si>
  <si>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</si>
  <si>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</si>
  <si>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</si>
  <si>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</si>
  <si>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</si>
  <si>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</si>
  <si>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</si>
  <si>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</si>
  <si>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</si>
  <si>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</si>
  <si>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</si>
  <si>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</si>
  <si>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</si>
  <si>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</si>
  <si>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</si>
  <si>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</si>
  <si>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</si>
  <si>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</si>
  <si>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</si>
  <si>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</si>
  <si>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</si>
  <si>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</si>
  <si>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</si>
  <si>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</si>
  <si>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</si>
  <si>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</si>
  <si>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</si>
  <si>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</si>
  <si>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</si>
  <si>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</si>
  <si>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</si>
  <si>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</si>
  <si>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</si>
  <si>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</si>
  <si>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</si>
  <si>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</si>
  <si>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</si>
  <si>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</si>
  <si>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</si>
  <si>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</si>
  <si>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</si>
  <si>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</si>
  <si>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</si>
  <si>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</si>
  <si>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</si>
  <si>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</si>
  <si>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</si>
  <si>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</si>
  <si>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</si>
  <si>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</si>
  <si>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</si>
  <si>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</si>
  <si>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</si>
  <si>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</si>
  <si>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</si>
  <si>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</si>
  <si>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</si>
  <si>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</si>
  <si>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</si>
  <si>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</si>
  <si>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</si>
  <si>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</si>
  <si>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</si>
  <si>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</si>
  <si>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</si>
  <si>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</si>
  <si>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</si>
  <si>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</si>
  <si>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</si>
  <si>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</si>
  <si>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</si>
  <si>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</si>
  <si>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</si>
  <si>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</si>
  <si>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</si>
  <si>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</si>
  <si>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</si>
  <si>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</si>
  <si>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</si>
  <si>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</si>
  <si>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</si>
  <si>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</si>
  <si>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</si>
  <si>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</si>
  <si>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</si>
  <si>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</si>
  <si>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</si>
  <si>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</si>
  <si>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</si>
  <si>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</si>
  <si>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</si>
  <si>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</si>
  <si>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</si>
  <si>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</si>
  <si>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</si>
  <si>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</si>
  <si>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</si>
  <si>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</si>
  <si>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</si>
  <si>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</si>
  <si>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</si>
  <si>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</si>
  <si>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</si>
  <si>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</si>
  <si>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</si>
  <si>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</si>
  <si>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</si>
  <si>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</si>
  <si>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</si>
  <si>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</si>
  <si>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</si>
  <si>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</si>
  <si>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</si>
  <si>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</si>
  <si>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</si>
  <si>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</si>
  <si>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</si>
  <si>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</si>
  <si>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</si>
  <si>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</si>
  <si>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</si>
  <si>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</si>
  <si>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</si>
  <si>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</si>
  <si>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</si>
  <si>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</si>
  <si>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</si>
  <si>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</si>
  <si>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</si>
  <si>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</si>
  <si>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</si>
  <si>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</si>
  <si>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</si>
  <si>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</si>
  <si>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</si>
  <si>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</si>
  <si>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</si>
  <si>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</si>
  <si>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</si>
  <si>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</si>
  <si>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</si>
  <si>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</si>
  <si>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</si>
  <si>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</si>
  <si>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</si>
  <si>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</si>
  <si>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</si>
  <si>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</si>
  <si>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</si>
  <si>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</si>
  <si>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</si>
  <si>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</si>
  <si>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</si>
  <si>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</si>
  <si>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</si>
  <si>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</si>
  <si>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</si>
  <si>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</si>
  <si>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</si>
  <si>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</si>
  <si>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</si>
  <si>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</si>
  <si>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</si>
  <si>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</si>
  <si>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</si>
  <si>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</si>
  <si>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</si>
  <si>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</si>
  <si>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</si>
  <si>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</si>
  <si>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</si>
  <si>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</si>
  <si>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</si>
  <si>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</si>
  <si>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</si>
  <si>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</si>
  <si>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</si>
  <si>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</si>
  <si>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</si>
  <si>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</si>
  <si>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</si>
  <si>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</si>
  <si>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</si>
  <si>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</si>
  <si>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</si>
  <si>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</si>
  <si>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</si>
  <si>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</si>
  <si>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</si>
  <si>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</si>
  <si>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</si>
  <si>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</si>
  <si>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</si>
  <si>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</si>
  <si>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</si>
  <si>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</si>
  <si>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</si>
  <si>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</si>
  <si>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</si>
  <si>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</si>
  <si>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</si>
  <si>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</si>
  <si>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</si>
  <si>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</si>
  <si>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</si>
  <si>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</si>
  <si>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</si>
  <si>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</si>
  <si>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</si>
  <si>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</si>
  <si>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</si>
  <si>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</si>
  <si>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</si>
  <si>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</si>
  <si>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</si>
  <si>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</si>
  <si>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</si>
  <si>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</si>
  <si>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</si>
  <si>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</si>
  <si>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</si>
  <si>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</si>
  <si>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</si>
  <si>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</si>
  <si>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</si>
  <si>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</si>
  <si>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</si>
  <si>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</si>
  <si>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</si>
  <si>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</si>
  <si>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</si>
  <si>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</si>
  <si>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</si>
  <si>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</si>
  <si>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</si>
  <si>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</si>
  <si>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</si>
  <si>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</si>
  <si>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</si>
  <si>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</si>
  <si>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</si>
  <si>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</si>
  <si>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</si>
  <si>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</si>
  <si>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</si>
  <si>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</si>
  <si>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</si>
  <si>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</si>
  <si>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</si>
  <si>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</si>
  <si>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</si>
  <si>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</si>
  <si>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</si>
  <si>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</si>
  <si>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</si>
  <si>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</si>
  <si>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</si>
  <si>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</si>
  <si>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</si>
  <si>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</si>
  <si>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</si>
  <si>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</si>
  <si>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</si>
  <si>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</si>
  <si>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</si>
  <si>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</si>
  <si>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</si>
  <si>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</si>
  <si>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</si>
  <si>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</si>
  <si>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</si>
  <si>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</si>
  <si>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</si>
  <si>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</si>
  <si>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</si>
  <si>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</si>
  <si>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</si>
  <si>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</si>
  <si>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</si>
  <si>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</si>
  <si>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</si>
  <si>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</si>
  <si>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</si>
  <si>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</si>
  <si>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</si>
  <si>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</si>
  <si>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</si>
  <si>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</si>
  <si>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</si>
  <si>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</si>
  <si>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</si>
  <si>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</si>
  <si>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</si>
  <si>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</si>
  <si>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</si>
  <si>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</si>
  <si>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</si>
  <si>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</si>
  <si>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</si>
  <si>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</si>
  <si>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</si>
  <si>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</si>
  <si>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</si>
  <si>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</si>
  <si>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</si>
  <si>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</si>
  <si>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</si>
  <si>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</si>
  <si>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</si>
  <si>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</si>
  <si>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</si>
  <si>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</si>
  <si>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</si>
  <si>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</si>
  <si>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</si>
  <si>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</si>
  <si>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</si>
  <si>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</si>
  <si>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</si>
  <si>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</si>
  <si>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</si>
  <si>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</si>
  <si>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</si>
  <si>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</si>
  <si>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</si>
  <si>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</si>
  <si>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</si>
  <si>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</si>
  <si>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</si>
  <si>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</si>
  <si>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</si>
  <si>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</si>
  <si>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</si>
  <si>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</si>
  <si>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</si>
  <si>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</si>
  <si>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</si>
  <si>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</si>
  <si>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</si>
  <si>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</si>
  <si>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</si>
  <si>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</si>
  <si>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</si>
  <si>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</si>
  <si>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</si>
  <si>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</si>
  <si>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</si>
  <si>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</si>
  <si>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</si>
  <si>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</si>
  <si>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</si>
  <si>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</si>
  <si>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</si>
  <si>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</si>
  <si>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</si>
  <si>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</si>
  <si>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</si>
  <si>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</si>
  <si>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</si>
  <si>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</si>
  <si>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</si>
  <si>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</si>
  <si>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</si>
  <si>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</si>
  <si>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</si>
  <si>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</si>
  <si>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</si>
  <si>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</si>
  <si>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</si>
  <si>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</si>
  <si>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</si>
  <si>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</si>
  <si>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</si>
  <si>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</si>
  <si>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</si>
  <si>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</si>
  <si>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</si>
  <si>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</si>
  <si>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</si>
  <si>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</si>
  <si>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</si>
  <si>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</si>
  <si>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</si>
  <si>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</si>
  <si>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</si>
  <si>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</si>
  <si>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</si>
  <si>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</si>
  <si>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</si>
  <si>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</si>
  <si>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</si>
  <si>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</si>
  <si>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</si>
  <si>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</si>
  <si>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</si>
  <si>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</si>
  <si>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</si>
  <si>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</si>
  <si>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</si>
  <si>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</si>
  <si>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</si>
  <si>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</si>
  <si>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</si>
  <si>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</si>
  <si>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</si>
  <si>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</si>
  <si>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</si>
  <si>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</si>
  <si>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</si>
  <si>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</si>
  <si>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</si>
  <si>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</si>
  <si>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</si>
  <si>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</si>
  <si>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</si>
  <si>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</si>
  <si>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</si>
  <si>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</si>
  <si>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</si>
  <si>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</si>
  <si>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</si>
  <si>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</si>
  <si>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</si>
  <si>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</si>
  <si>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</si>
  <si>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</si>
  <si>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</si>
  <si>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</si>
  <si>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</si>
  <si>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</si>
  <si>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</si>
  <si>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</si>
  <si>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</si>
  <si>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</si>
  <si>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</si>
  <si>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</si>
  <si>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</si>
  <si>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</si>
  <si>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</si>
  <si>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</si>
  <si>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</si>
  <si>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</si>
  <si>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</si>
  <si>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</si>
  <si>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</si>
  <si>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</si>
  <si>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</si>
  <si>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</si>
  <si>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</si>
  <si>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</si>
  <si>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</si>
  <si>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</si>
  <si>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</si>
  <si>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</si>
  <si>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</si>
  <si>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</si>
  <si>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</si>
  <si>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</si>
  <si>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</si>
  <si>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</si>
  <si>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</si>
  <si>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</si>
  <si>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</si>
  <si>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</si>
  <si>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</si>
  <si>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</si>
  <si>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</si>
  <si>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</si>
  <si>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</si>
  <si>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</si>
  <si>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</si>
  <si>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</si>
  <si>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</si>
  <si>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</si>
  <si>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</si>
  <si>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</si>
  <si>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</si>
  <si>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</si>
  <si>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</si>
  <si>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</si>
  <si>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</si>
  <si>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</si>
  <si>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</si>
  <si>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</si>
  <si>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</si>
  <si>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</si>
  <si>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</si>
  <si>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</si>
  <si>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</si>
  <si>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</si>
  <si>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</si>
  <si>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</si>
  <si>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</si>
  <si>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</si>
  <si>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</si>
  <si>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</si>
  <si>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</si>
  <si>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</si>
  <si>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</si>
  <si>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</si>
  <si>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</si>
  <si>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</si>
  <si>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</si>
  <si>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</si>
  <si>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</si>
  <si>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</si>
  <si>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</si>
  <si>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</si>
  <si>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</si>
  <si>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</si>
  <si>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</si>
  <si>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</si>
  <si>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</si>
  <si>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</si>
  <si>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</si>
  <si>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</si>
  <si>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</si>
  <si>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</si>
  <si>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</si>
  <si>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</si>
  <si>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</si>
  <si>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</si>
  <si>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</si>
  <si>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</si>
  <si>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</si>
  <si>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</si>
  <si>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</si>
  <si>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</si>
  <si>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</si>
  <si>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</si>
  <si>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</si>
  <si>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</si>
  <si>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</si>
  <si>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</si>
  <si>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</si>
  <si>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</si>
  <si>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</si>
  <si>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</si>
  <si>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</si>
  <si>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</si>
  <si>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</si>
  <si>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</si>
  <si>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</si>
  <si>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</si>
  <si>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</si>
  <si>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</si>
  <si>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</si>
  <si>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</si>
  <si>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</si>
  <si>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</si>
  <si>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</si>
  <si>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</si>
  <si>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</si>
  <si>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</si>
  <si>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</si>
  <si>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</si>
  <si>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</si>
  <si>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</si>
  <si>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</si>
  <si>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</si>
  <si>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</si>
  <si>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</si>
  <si>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</si>
  <si>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</si>
  <si>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</si>
  <si>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</si>
  <si>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</si>
  <si>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</si>
  <si>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</si>
  <si>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</si>
  <si>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</si>
  <si>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</si>
  <si>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</si>
  <si>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</si>
  <si>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</si>
  <si>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</si>
  <si>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</si>
  <si>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</si>
  <si>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</si>
  <si>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</si>
  <si>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</si>
  <si>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</si>
  <si>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</si>
  <si>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</si>
  <si>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</si>
  <si>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</si>
  <si>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</si>
  <si>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</si>
  <si>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</si>
  <si>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</si>
  <si>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</si>
  <si>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</si>
  <si>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</si>
  <si>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</si>
  <si>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</si>
  <si>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</si>
  <si>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</si>
  <si>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</si>
  <si>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</si>
  <si>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</si>
  <si>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</si>
  <si>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</si>
  <si>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</si>
  <si>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</si>
  <si>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</si>
  <si>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</si>
  <si>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</si>
  <si>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</si>
  <si>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</si>
  <si>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</si>
  <si>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</si>
  <si>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</si>
  <si>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</si>
  <si>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</si>
  <si>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</si>
  <si>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</si>
  <si>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</si>
  <si>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</si>
  <si>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</si>
  <si>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</si>
  <si>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</si>
  <si>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</si>
  <si>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</si>
  <si>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</si>
  <si>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</si>
  <si>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</si>
  <si>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</si>
  <si>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</si>
  <si>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</si>
  <si>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</si>
  <si>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</si>
  <si>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</si>
  <si>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</si>
  <si>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</si>
  <si>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</si>
  <si>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</si>
  <si>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</si>
  <si>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</si>
  <si>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</si>
  <si>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</si>
  <si>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</si>
  <si>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</si>
  <si>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</si>
  <si>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</si>
  <si>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</si>
  <si>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</si>
  <si>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</si>
  <si>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</si>
  <si>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</si>
  <si>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</si>
  <si>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</si>
  <si>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</si>
  <si>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</si>
  <si>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</si>
  <si>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</si>
  <si>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</si>
  <si>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</si>
  <si>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</si>
  <si>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</si>
  <si>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</si>
  <si>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</si>
  <si>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</si>
  <si>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</si>
  <si>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</si>
  <si>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</si>
  <si>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</si>
  <si>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</si>
  <si>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</si>
  <si>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</si>
  <si>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</si>
  <si>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</si>
  <si>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</si>
  <si>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</si>
  <si>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</si>
  <si>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</si>
  <si>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</si>
  <si>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</si>
  <si>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</si>
  <si>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</si>
  <si>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</si>
  <si>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</si>
  <si>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</si>
  <si>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</si>
  <si>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</si>
  <si>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</si>
  <si>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</si>
  <si>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</si>
  <si>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</si>
  <si>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</si>
  <si>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</si>
  <si>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</si>
  <si>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</si>
  <si>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</si>
  <si>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</si>
  <si>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</si>
  <si>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</si>
  <si>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</si>
  <si>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</si>
  <si>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</si>
  <si>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</si>
  <si>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</si>
  <si>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</si>
  <si>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</si>
  <si>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</si>
  <si>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</si>
  <si>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</si>
  <si>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</si>
  <si>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</si>
  <si>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</si>
  <si>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</si>
  <si>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</si>
  <si>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</si>
  <si>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</si>
  <si>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</si>
  <si>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</si>
  <si>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</si>
  <si>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</si>
  <si>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</si>
  <si>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</si>
  <si>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</si>
  <si>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</si>
  <si>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</si>
  <si>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</si>
  <si>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</si>
  <si>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</si>
  <si>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</si>
  <si>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</si>
  <si>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</si>
  <si>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</si>
  <si>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</si>
  <si>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</si>
  <si>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</si>
  <si>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</si>
  <si>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</si>
  <si>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</si>
  <si>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</si>
  <si>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</si>
  <si>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</si>
  <si>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</si>
  <si>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</si>
  <si>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</si>
  <si>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</si>
  <si>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</si>
  <si>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</si>
  <si>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</si>
  <si>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</si>
  <si>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</si>
  <si>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</si>
  <si>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</si>
  <si>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</si>
  <si>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</si>
  <si>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</si>
  <si>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</si>
  <si>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</si>
  <si>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</si>
  <si>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</si>
  <si>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</si>
  <si>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</si>
  <si>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</si>
  <si>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</si>
  <si>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</si>
  <si>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</si>
  <si>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</si>
  <si>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</si>
  <si>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</si>
  <si>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</si>
  <si>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</si>
  <si>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</si>
  <si>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</si>
  <si>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</si>
  <si>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</si>
  <si>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</si>
  <si>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</si>
  <si>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</si>
  <si>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</si>
  <si>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</si>
  <si>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</si>
  <si>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</si>
  <si>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</si>
  <si>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</si>
  <si>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</si>
  <si>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</si>
  <si>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</si>
  <si>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</si>
  <si>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</si>
  <si>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</si>
  <si>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</si>
  <si>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</si>
  <si>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</si>
  <si>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</si>
  <si>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</si>
  <si>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</si>
  <si>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</si>
  <si>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</si>
  <si>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</si>
  <si>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</si>
  <si>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</si>
  <si>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</si>
  <si>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</si>
  <si>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</si>
  <si>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</si>
  <si>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</si>
  <si>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</si>
  <si>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</si>
  <si>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</si>
  <si>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</si>
  <si>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</si>
  <si>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</si>
  <si>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</si>
  <si>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</si>
  <si>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</si>
  <si>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</si>
  <si>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</si>
  <si>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</si>
  <si>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</si>
  <si>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</si>
  <si>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</si>
  <si>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</si>
  <si>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</si>
  <si>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</si>
  <si>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</si>
  <si>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</si>
  <si>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</si>
  <si>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</si>
  <si>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</si>
  <si>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</si>
  <si>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</si>
  <si>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</si>
  <si>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</si>
  <si>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</si>
  <si>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</si>
  <si>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</si>
  <si>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</si>
  <si>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</si>
  <si>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</si>
  <si>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</si>
  <si>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</si>
  <si>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</si>
  <si>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</si>
  <si>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</si>
  <si>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</si>
  <si>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</si>
  <si>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</si>
  <si>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</si>
  <si>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</si>
  <si>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</si>
  <si>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</si>
  <si>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</si>
  <si>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</si>
  <si>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</si>
  <si>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</si>
  <si>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</si>
  <si>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</si>
  <si>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</si>
  <si>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</si>
  <si>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</si>
  <si>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</si>
  <si>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</si>
  <si>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</si>
  <si>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</si>
  <si>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</si>
  <si>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</si>
  <si>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</si>
  <si>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</si>
  <si>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</si>
  <si>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</si>
  <si>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</si>
  <si>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</si>
  <si>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</si>
  <si>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</si>
  <si>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</si>
  <si>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</si>
  <si>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</si>
  <si>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</si>
  <si>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</si>
  <si>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</si>
  <si>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</si>
  <si>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</si>
  <si>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</si>
  <si>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</si>
  <si>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</si>
  <si>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</si>
  <si>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</si>
  <si>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</si>
  <si>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</si>
  <si>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</si>
  <si>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</si>
  <si>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</si>
  <si>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</si>
  <si>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</si>
  <si>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</si>
  <si>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</si>
  <si>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</si>
  <si>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</si>
  <si>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</si>
  <si>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</si>
  <si>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</si>
  <si>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</si>
  <si>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</si>
  <si>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</si>
  <si>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</si>
  <si>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</si>
  <si>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</si>
  <si>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</si>
  <si>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</si>
  <si>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</si>
  <si>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</si>
  <si>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</si>
  <si>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</si>
  <si>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</si>
  <si>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</si>
  <si>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</si>
  <si>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</si>
  <si>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</si>
  <si>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</si>
  <si>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</si>
  <si>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</si>
  <si>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</si>
  <si>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</si>
  <si>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</si>
  <si>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</si>
  <si>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</si>
  <si>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</si>
  <si>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</si>
  <si>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</si>
  <si>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</si>
  <si>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</si>
  <si>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</si>
  <si>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</si>
  <si>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</si>
  <si>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</si>
  <si>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</si>
  <si>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</si>
  <si>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</si>
  <si>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</si>
  <si>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</si>
  <si>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</si>
  <si>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</si>
  <si>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</si>
  <si>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</si>
  <si>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</si>
  <si>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</si>
  <si>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</si>
  <si>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</si>
  <si>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</si>
  <si>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</si>
  <si>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</si>
  <si>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</si>
  <si>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</si>
  <si>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</si>
  <si>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</si>
  <si>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</si>
  <si>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</si>
  <si>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</si>
  <si>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</si>
  <si>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</si>
  <si>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</si>
  <si>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</si>
  <si>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</si>
  <si>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</si>
  <si>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</si>
  <si>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</si>
  <si>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</si>
  <si>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</si>
  <si>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</si>
  <si>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</si>
  <si>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</si>
  <si>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</si>
  <si>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</si>
  <si>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</si>
  <si>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</si>
  <si>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</si>
  <si>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</si>
  <si>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</si>
  <si>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</si>
  <si>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</si>
  <si>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</si>
  <si>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</si>
  <si>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</si>
  <si>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</si>
  <si>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</si>
  <si>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</si>
  <si>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</si>
  <si>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</si>
  <si>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</si>
  <si>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</si>
  <si>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</si>
  <si>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</si>
  <si>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</si>
  <si>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</si>
  <si>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</si>
  <si>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</si>
  <si>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</si>
  <si>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</si>
  <si>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</si>
  <si>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</si>
  <si>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</si>
  <si>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</si>
  <si>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</si>
  <si>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</si>
  <si>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</si>
  <si>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</si>
  <si>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</si>
  <si>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</si>
  <si>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</si>
  <si>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</si>
  <si>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</si>
  <si>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</si>
  <si>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</si>
  <si>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</si>
  <si>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</si>
  <si>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</si>
  <si>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</si>
  <si>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</si>
  <si>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</si>
  <si>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</si>
  <si>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</si>
  <si>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</si>
  <si>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</si>
  <si>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</si>
  <si>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</si>
  <si>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</si>
  <si>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</si>
  <si>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</si>
  <si>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</si>
  <si>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</si>
  <si>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</si>
  <si>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</si>
  <si>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</si>
  <si>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</si>
  <si>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</si>
  <si>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</si>
  <si>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</si>
  <si>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</si>
  <si>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</si>
  <si>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</si>
  <si>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</si>
  <si>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</si>
  <si>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</si>
  <si>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</si>
  <si>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</si>
  <si>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</si>
  <si>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</si>
  <si>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</si>
  <si>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</si>
  <si>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</si>
  <si>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</si>
  <si>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</si>
  <si>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</si>
  <si>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</si>
  <si>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</si>
  <si>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</si>
  <si>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</si>
  <si>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</si>
  <si>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</si>
  <si>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</si>
  <si>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</si>
  <si>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</si>
  <si>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</si>
  <si>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</si>
  <si>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</si>
  <si>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</si>
  <si>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</si>
  <si>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</si>
  <si>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</si>
  <si>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</si>
  <si>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</si>
  <si>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</si>
  <si>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</si>
  <si>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</si>
  <si>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</si>
  <si>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</si>
  <si>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</si>
  <si>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</si>
  <si>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</si>
  <si>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</si>
  <si>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</si>
  <si>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</si>
  <si>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</si>
  <si>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</si>
  <si>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</si>
  <si>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</si>
  <si>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</si>
  <si>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</si>
  <si>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</si>
  <si>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</si>
  <si>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</si>
  <si>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</si>
  <si>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</si>
  <si>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</si>
  <si>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</si>
  <si>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</si>
  <si>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</si>
  <si>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</si>
  <si>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</si>
  <si>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</si>
  <si>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</si>
  <si>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</si>
  <si>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</si>
  <si>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</si>
  <si>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</si>
  <si>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</si>
  <si>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</si>
  <si>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</si>
  <si>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</si>
  <si>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</si>
  <si>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</si>
  <si>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</si>
  <si>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</si>
  <si>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</si>
  <si>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</si>
  <si>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</si>
  <si>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</si>
  <si>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</si>
  <si>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</si>
  <si>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</si>
  <si>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</si>
  <si>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</si>
  <si>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</si>
  <si>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</si>
  <si>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</si>
  <si>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</si>
  <si>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</si>
  <si>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</si>
  <si>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</si>
  <si>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</si>
  <si>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</si>
  <si>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</si>
  <si>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</si>
  <si>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</si>
  <si>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</si>
  <si>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</si>
  <si>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</si>
  <si>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</si>
  <si>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</si>
  <si>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</si>
  <si>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</si>
  <si>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</si>
  <si>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</si>
  <si>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</si>
  <si>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</si>
  <si>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</si>
  <si>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</si>
  <si>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</si>
  <si>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</si>
  <si>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</si>
  <si>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</si>
  <si>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</si>
  <si>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</si>
  <si>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</si>
  <si>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</si>
  <si>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</si>
  <si>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</si>
  <si>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</si>
  <si>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</si>
  <si>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</si>
  <si>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</si>
  <si>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</si>
  <si>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</si>
  <si>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</si>
  <si>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</si>
  <si>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</si>
  <si>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</si>
  <si>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</si>
  <si>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</si>
  <si>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</si>
  <si>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</si>
  <si>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</si>
  <si>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</si>
  <si>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</si>
  <si>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</si>
  <si>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</si>
  <si>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</si>
  <si>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</si>
  <si>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</si>
  <si>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</si>
  <si>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</si>
  <si>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</si>
  <si>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</si>
  <si>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</si>
  <si>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</si>
  <si>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</si>
  <si>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</si>
  <si>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</si>
  <si>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</si>
  <si>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</si>
  <si>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</si>
  <si>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</si>
  <si>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</si>
  <si>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</si>
  <si>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</si>
  <si>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</si>
  <si>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</si>
  <si>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</si>
  <si>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</si>
  <si>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</si>
  <si>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</si>
  <si>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</si>
  <si>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</si>
  <si>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</si>
  <si>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</si>
  <si>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</si>
  <si>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</si>
  <si>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</si>
  <si>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</si>
  <si>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</si>
  <si>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</si>
  <si>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</si>
  <si>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</si>
  <si>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</si>
  <si>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</si>
  <si>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</si>
  <si>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</si>
  <si>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</si>
  <si>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</si>
  <si>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</si>
  <si>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</si>
  <si>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</si>
  <si>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</si>
  <si>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</si>
  <si>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</si>
  <si>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</si>
  <si>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</si>
  <si>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</si>
  <si>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</si>
  <si>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</si>
  <si>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</si>
  <si>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</si>
  <si>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</si>
  <si>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</si>
  <si>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</si>
  <si>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</si>
  <si>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</si>
  <si>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</si>
  <si>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</si>
  <si>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</si>
  <si>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</si>
  <si>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</si>
  <si>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</si>
  <si>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</si>
  <si>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</si>
  <si>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</si>
  <si>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</si>
  <si>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</si>
  <si>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</si>
  <si>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</si>
  <si>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</si>
  <si>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</si>
  <si>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</si>
  <si>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</si>
  <si>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</si>
  <si>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</si>
  <si>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</si>
  <si>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</si>
  <si>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</si>
  <si>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</si>
  <si>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</si>
  <si>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</si>
  <si>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</si>
  <si>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</si>
  <si>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</si>
  <si>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</si>
  <si>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</si>
  <si>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</si>
  <si>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</si>
  <si>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</si>
  <si>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</si>
  <si>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</si>
  <si>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</si>
  <si>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</si>
  <si>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</si>
  <si>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</si>
  <si>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</si>
  <si>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</si>
  <si>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</si>
  <si>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</si>
  <si>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</si>
  <si>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</si>
  <si>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</si>
  <si>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</si>
  <si>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</si>
  <si>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</si>
  <si>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</si>
  <si>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</si>
  <si>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</si>
  <si>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</si>
  <si>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</si>
  <si>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</si>
  <si>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</si>
  <si>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</si>
  <si>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</si>
  <si>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</si>
  <si>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</si>
  <si>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</si>
  <si>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</si>
  <si>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</si>
  <si>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</si>
  <si>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</si>
  <si>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</si>
  <si>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</si>
  <si>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</si>
  <si>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</si>
  <si>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</si>
  <si>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</si>
  <si>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</si>
  <si>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</si>
  <si>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</si>
  <si>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</si>
  <si>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</si>
  <si>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</si>
  <si>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</si>
  <si>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</si>
  <si>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</si>
  <si>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</si>
  <si>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</si>
  <si>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</si>
  <si>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</si>
  <si>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</si>
  <si>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</si>
  <si>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</si>
  <si>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</si>
  <si>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</si>
  <si>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</si>
  <si>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</si>
  <si>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</si>
  <si>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</si>
  <si>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</si>
  <si>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</si>
  <si>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</si>
  <si>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</si>
  <si>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</si>
  <si>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</si>
  <si>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</si>
  <si>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</si>
  <si>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</si>
  <si>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</si>
  <si>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</si>
  <si>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</si>
  <si>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</si>
  <si>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</si>
  <si>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</si>
  <si>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</si>
  <si>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</si>
  <si>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</si>
  <si>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</si>
  <si>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</si>
  <si>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</si>
  <si>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</si>
  <si>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</si>
  <si>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</si>
  <si>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</si>
  <si>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</si>
  <si>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</si>
  <si>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</si>
  <si>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</si>
  <si>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</si>
  <si>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</si>
  <si>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</si>
  <si>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</si>
  <si>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</si>
  <si>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</si>
  <si>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</si>
  <si>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</si>
  <si>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</si>
  <si>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</si>
  <si>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</si>
  <si>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</si>
  <si>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</si>
  <si>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</si>
  <si>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</si>
  <si>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</si>
  <si>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</si>
  <si>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</si>
  <si>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</si>
  <si>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</si>
  <si>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</si>
  <si>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</si>
  <si>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</si>
  <si>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</si>
  <si>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</si>
  <si>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</si>
  <si>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</si>
  <si>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</si>
  <si>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</si>
  <si>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</si>
  <si>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</si>
  <si>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</si>
  <si>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</si>
  <si>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</si>
  <si>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</si>
  <si>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</si>
  <si>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</si>
  <si>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</si>
  <si>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</si>
  <si>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</si>
  <si>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</si>
  <si>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</si>
  <si>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</si>
  <si>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</si>
  <si>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</si>
  <si>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</si>
  <si>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</si>
  <si>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</si>
  <si>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</si>
  <si>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</si>
  <si>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</si>
  <si>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</si>
  <si>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</si>
  <si>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</si>
  <si>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</si>
  <si>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</si>
  <si>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</si>
  <si>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</si>
  <si>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</si>
  <si>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</si>
  <si>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</si>
  <si>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</si>
  <si>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</si>
  <si>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</si>
  <si>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</si>
  <si>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</si>
  <si>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</si>
  <si>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</si>
  <si>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</si>
  <si>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</si>
  <si>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</si>
  <si>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</si>
  <si>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</si>
  <si>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</si>
  <si>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</si>
  <si>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</si>
  <si>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</si>
  <si>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</si>
  <si>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</si>
  <si>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</si>
  <si>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</si>
  <si>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</si>
  <si>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</si>
  <si>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</si>
  <si>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</si>
  <si>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</si>
  <si>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</si>
  <si>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</si>
  <si>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</si>
  <si>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</si>
  <si>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</si>
  <si>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</si>
  <si>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</si>
  <si>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</si>
  <si>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</si>
  <si>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</si>
  <si>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</si>
  <si>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</si>
  <si>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</si>
  <si>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</si>
  <si>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</si>
  <si>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</si>
  <si>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</si>
  <si>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</si>
  <si>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</si>
  <si>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</si>
  <si>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</si>
  <si>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</si>
  <si>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</si>
  <si>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</si>
  <si>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</si>
  <si>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</si>
  <si>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</si>
  <si>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</si>
  <si>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</si>
  <si>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</si>
  <si>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</si>
  <si>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</si>
  <si>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</si>
  <si>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</si>
  <si>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</si>
  <si>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</si>
  <si>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</si>
  <si>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</si>
  <si>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</si>
  <si>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</si>
  <si>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</si>
  <si>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</si>
  <si>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</si>
  <si>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</si>
  <si>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</si>
  <si>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</si>
  <si>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</si>
  <si>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</si>
  <si>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</si>
  <si>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</si>
  <si>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</si>
  <si>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</si>
  <si>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</si>
  <si>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</si>
  <si>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</si>
  <si>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</si>
  <si>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</si>
  <si>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</si>
  <si>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</si>
  <si>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</si>
  <si>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</si>
  <si>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</si>
  <si>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</si>
  <si>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</si>
  <si>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</si>
  <si>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</si>
  <si>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</si>
  <si>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</si>
  <si>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</si>
  <si>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</si>
  <si>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</si>
  <si>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</si>
  <si>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</si>
  <si>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</si>
  <si>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</si>
  <si>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</si>
  <si>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</si>
  <si>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</si>
  <si>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</si>
  <si>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</si>
  <si>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</si>
  <si>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</si>
  <si>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</si>
  <si>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</si>
  <si>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</si>
  <si>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</si>
  <si>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</si>
  <si>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</si>
  <si>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</si>
  <si>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</si>
  <si>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</si>
  <si>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</si>
  <si>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</si>
  <si>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</si>
  <si>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</si>
  <si>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</si>
  <si>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</si>
  <si>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</si>
  <si>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</si>
  <si>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</si>
  <si>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</si>
  <si>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</si>
  <si>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</si>
  <si>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</si>
  <si>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</si>
  <si>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</si>
  <si>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</si>
  <si>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</si>
  <si>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</si>
  <si>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</si>
  <si>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</si>
  <si>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</si>
  <si>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</si>
  <si>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</si>
  <si>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</si>
  <si>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</si>
  <si>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</si>
  <si>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</si>
  <si>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</si>
  <si>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</si>
  <si>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</si>
  <si>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</si>
  <si>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</si>
  <si>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</si>
  <si>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</si>
  <si>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</si>
  <si>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</si>
  <si>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</si>
  <si>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</si>
  <si>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</si>
  <si>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</si>
  <si>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</si>
  <si>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</si>
  <si>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</si>
  <si>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</si>
  <si>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</si>
  <si>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</si>
  <si>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</si>
  <si>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</si>
  <si>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</si>
  <si>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</si>
  <si>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</si>
  <si>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</si>
  <si>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</si>
  <si>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</si>
  <si>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</si>
  <si>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</si>
  <si>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</si>
  <si>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</si>
  <si>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</si>
  <si>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</si>
  <si>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</si>
  <si>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</si>
  <si>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</si>
  <si>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</si>
  <si>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</si>
  <si>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</si>
  <si>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</si>
  <si>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</si>
  <si>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</si>
  <si>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</si>
  <si>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</si>
  <si>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</si>
  <si>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</si>
  <si>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</si>
  <si>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</si>
  <si>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</si>
  <si>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</si>
  <si>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</si>
  <si>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</si>
  <si>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</si>
  <si>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</si>
  <si>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</si>
  <si>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</si>
  <si>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</si>
  <si>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</si>
  <si>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</si>
  <si>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</si>
  <si>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</si>
  <si>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</si>
  <si>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</si>
  <si>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</si>
  <si>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</si>
  <si>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</si>
  <si>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</si>
  <si>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</si>
  <si>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</si>
  <si>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</si>
  <si>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</si>
  <si>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</si>
  <si>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</si>
  <si>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</si>
  <si>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</si>
  <si>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</si>
  <si>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</si>
  <si>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</si>
  <si>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</si>
  <si>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</si>
  <si>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</si>
  <si>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</si>
  <si>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</si>
  <si>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</si>
  <si>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</si>
  <si>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</si>
  <si>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</si>
  <si>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</si>
  <si>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</si>
  <si>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</si>
  <si>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</si>
  <si>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</si>
  <si>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</si>
  <si>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</si>
  <si>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</si>
  <si>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</si>
  <si>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</si>
  <si>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</si>
  <si>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</si>
  <si>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</si>
  <si>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</si>
  <si>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</si>
  <si>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</si>
  <si>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</si>
  <si>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</si>
  <si>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</si>
  <si>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</si>
  <si>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</si>
  <si>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</si>
  <si>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</si>
  <si>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</si>
  <si>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</si>
  <si>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</si>
  <si>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</si>
  <si>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</si>
  <si>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</si>
  <si>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</si>
  <si>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</si>
  <si>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</si>
  <si>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</si>
  <si>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</si>
  <si>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</si>
  <si>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</si>
  <si>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</si>
  <si>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</si>
  <si>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</si>
  <si>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</si>
  <si>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</si>
  <si>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</si>
  <si>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</si>
  <si>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</si>
  <si>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</si>
  <si>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</si>
  <si>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</si>
  <si>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</si>
  <si>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</si>
  <si>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</si>
  <si>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</si>
  <si>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</si>
  <si>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</si>
  <si>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</si>
  <si>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</si>
  <si>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</si>
  <si>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</si>
  <si>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</si>
  <si>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</si>
  <si>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</si>
  <si>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</si>
  <si>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</si>
  <si>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</si>
  <si>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</si>
  <si>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</si>
  <si>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</si>
  <si>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</si>
  <si>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</si>
  <si>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</si>
  <si>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</si>
  <si>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</si>
  <si>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</si>
  <si>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</si>
  <si>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</si>
  <si>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</si>
  <si>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</si>
  <si>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</si>
  <si>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</si>
  <si>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</si>
  <si>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</si>
  <si>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</si>
  <si>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</si>
  <si>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</si>
  <si>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</si>
  <si>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</si>
  <si>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</si>
  <si>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</si>
  <si>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</si>
  <si>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</si>
  <si>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</si>
  <si>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</si>
  <si>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</si>
  <si>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</si>
  <si>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</si>
  <si>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</si>
  <si>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</si>
  <si>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</si>
  <si>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</si>
  <si>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</si>
  <si>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</si>
  <si>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</si>
  <si>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</si>
  <si>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</si>
  <si>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</si>
  <si>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</si>
  <si>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</si>
  <si>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</si>
  <si>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</si>
  <si>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</si>
  <si>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</si>
  <si>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</si>
  <si>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</si>
  <si>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</si>
  <si>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</si>
  <si>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</si>
  <si>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</si>
  <si>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</si>
  <si>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</si>
  <si>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</si>
  <si>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</si>
  <si>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</si>
  <si>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</si>
  <si>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</si>
  <si>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</si>
  <si>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</si>
  <si>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</si>
  <si>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</si>
  <si>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</si>
  <si>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</si>
  <si>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</si>
  <si>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</si>
  <si>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</si>
  <si>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</si>
  <si>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</si>
  <si>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</si>
  <si>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</si>
  <si>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</si>
  <si>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</si>
  <si>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</si>
  <si>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</si>
  <si>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</si>
  <si>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</si>
  <si>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</si>
  <si>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</si>
  <si>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</si>
  <si>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</si>
  <si>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</si>
  <si>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</si>
  <si>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</si>
  <si>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</si>
  <si>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</si>
  <si>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</si>
  <si>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</si>
  <si>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</si>
  <si>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</si>
  <si>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</si>
  <si>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</si>
  <si>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</si>
  <si>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</si>
  <si>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</si>
  <si>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</si>
  <si>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</si>
  <si>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</si>
  <si>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</si>
  <si>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</si>
  <si>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</si>
  <si>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</si>
  <si>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</si>
  <si>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</si>
  <si>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</si>
  <si>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</si>
  <si>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</si>
  <si>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</si>
  <si>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</si>
  <si>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</si>
  <si>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</si>
  <si>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</si>
  <si>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</si>
  <si>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</si>
  <si>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</si>
  <si>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</si>
  <si>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</si>
  <si>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</si>
  <si>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</si>
  <si>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</si>
  <si>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</si>
  <si>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</si>
  <si>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</si>
  <si>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</si>
  <si>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</si>
  <si>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</si>
  <si>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</si>
  <si>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</si>
  <si>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</si>
  <si>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</si>
  <si>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</si>
  <si>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</si>
  <si>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</si>
  <si>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</si>
  <si>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</si>
  <si>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</si>
  <si>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</si>
  <si>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</si>
  <si>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</si>
  <si>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</si>
  <si>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</si>
  <si>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</si>
  <si>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</si>
  <si>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</si>
  <si>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</si>
  <si>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</si>
  <si>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</si>
  <si>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</si>
  <si>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</si>
  <si>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</si>
  <si>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</si>
  <si>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</si>
  <si>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</si>
  <si>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</si>
  <si>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</si>
  <si>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</si>
  <si>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</si>
  <si>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</si>
  <si>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</si>
  <si>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</si>
  <si>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</si>
  <si>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</si>
  <si>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</si>
  <si>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</si>
  <si>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</si>
  <si>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</si>
  <si>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</si>
  <si>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</si>
  <si>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</si>
  <si>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</si>
  <si>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</si>
  <si>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</si>
  <si>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</si>
  <si>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</si>
  <si>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</si>
  <si>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</si>
  <si>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</si>
  <si>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</si>
  <si>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</si>
  <si>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</si>
  <si>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</si>
  <si>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</si>
  <si>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</si>
  <si>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</si>
  <si>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</si>
  <si>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</si>
  <si>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</si>
  <si>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</si>
  <si>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</si>
  <si>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</si>
  <si>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</si>
  <si>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</si>
  <si>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</si>
  <si>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</si>
  <si>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</si>
  <si>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</si>
  <si>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</si>
  <si>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</si>
  <si>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</si>
  <si>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</si>
  <si>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</si>
  <si>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</si>
  <si>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</si>
  <si>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</si>
  <si>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</si>
  <si>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</si>
  <si>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</si>
  <si>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</si>
  <si>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</si>
  <si>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</si>
  <si>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</si>
  <si>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</si>
  <si>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</si>
  <si>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</si>
  <si>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</si>
  <si>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</si>
  <si>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</si>
  <si>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</si>
  <si>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</si>
  <si>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</si>
  <si>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</si>
  <si>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</si>
  <si>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</si>
  <si>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</si>
  <si>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</si>
  <si>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</si>
  <si>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</si>
  <si>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</si>
  <si>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</si>
  <si>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</si>
  <si>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</si>
  <si>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</si>
  <si>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</si>
  <si>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</si>
  <si>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</si>
  <si>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</si>
  <si>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</si>
  <si>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</si>
  <si>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</si>
  <si>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</si>
  <si>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</si>
  <si>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</si>
  <si>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</si>
  <si>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</si>
  <si>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</si>
  <si>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</si>
  <si>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</si>
  <si>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</si>
  <si>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</si>
  <si>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</si>
  <si>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</si>
  <si>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</si>
  <si>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</si>
  <si>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</si>
  <si>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</si>
  <si>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</si>
  <si>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</si>
  <si>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</si>
  <si>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</si>
  <si>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</si>
  <si>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</si>
  <si>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</si>
  <si>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</si>
  <si>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</si>
  <si>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</si>
  <si>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</si>
  <si>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</si>
  <si>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</si>
  <si>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</si>
  <si>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</si>
  <si>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</si>
  <si>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</si>
  <si>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</si>
  <si>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</si>
  <si>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</si>
  <si>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</si>
  <si>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</si>
  <si>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</si>
  <si>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</si>
  <si>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</si>
  <si>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</si>
  <si>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</si>
  <si>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</si>
  <si>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</si>
  <si>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</si>
  <si>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</si>
  <si>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</si>
  <si>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</si>
  <si>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</si>
  <si>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</si>
  <si>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</si>
  <si>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</si>
  <si>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</si>
  <si>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</si>
  <si>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</si>
  <si>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</si>
  <si>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</si>
  <si>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</si>
  <si>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</si>
  <si>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</si>
  <si>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</si>
  <si>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</si>
  <si>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</si>
  <si>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</si>
  <si>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</si>
  <si>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</si>
  <si>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</si>
  <si>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</si>
  <si>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</si>
  <si>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</si>
  <si>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</si>
  <si>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</si>
  <si>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</si>
  <si>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</si>
  <si>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</si>
  <si>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</si>
  <si>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</si>
  <si>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</si>
  <si>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</si>
  <si>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</si>
  <si>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</si>
  <si>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</si>
  <si>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</si>
  <si>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</si>
  <si>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</si>
  <si>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</si>
  <si>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</si>
  <si>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</si>
  <si>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</si>
  <si>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</si>
  <si>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</si>
  <si>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</si>
  <si>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</si>
  <si>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</si>
  <si>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</si>
  <si>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</si>
  <si>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</si>
  <si>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</si>
  <si>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</si>
  <si>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</si>
  <si>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</si>
  <si>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</si>
  <si>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</si>
  <si>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</si>
  <si>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</si>
  <si>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</si>
  <si>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</si>
  <si>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</si>
  <si>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</si>
  <si>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</si>
  <si>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</si>
  <si>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</si>
  <si>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</si>
  <si>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</si>
  <si>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</si>
  <si>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</si>
  <si>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</si>
  <si>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</si>
  <si>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</si>
  <si>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</si>
  <si>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</si>
  <si>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</si>
  <si>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</si>
  <si>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</si>
  <si>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</si>
  <si>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</si>
  <si>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</si>
  <si>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</si>
  <si>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</si>
  <si>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</si>
  <si>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</si>
  <si>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</si>
  <si>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</si>
  <si>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</si>
  <si>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</si>
  <si>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</si>
  <si>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</si>
  <si>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</si>
  <si>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</si>
  <si>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</si>
  <si>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</si>
  <si>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</si>
  <si>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</si>
  <si>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</si>
  <si>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</si>
  <si>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</si>
  <si>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</si>
  <si>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</si>
  <si>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</si>
  <si>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</si>
  <si>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</si>
  <si>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</si>
  <si>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</si>
  <si>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</si>
  <si>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</si>
  <si>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</si>
  <si>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</si>
  <si>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</si>
  <si>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</si>
  <si>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</si>
  <si>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</si>
  <si>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</si>
  <si>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</si>
  <si>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</si>
  <si>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</si>
  <si>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</si>
  <si>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</si>
  <si>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</si>
  <si>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</si>
  <si>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</si>
  <si>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</si>
  <si>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</si>
  <si>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</si>
  <si>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</si>
  <si>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</si>
  <si>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</si>
  <si>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</si>
  <si>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</si>
  <si>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</si>
  <si>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</si>
  <si>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</si>
  <si>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</si>
  <si>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</si>
  <si>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</si>
  <si>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</si>
  <si>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</si>
  <si>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</si>
  <si>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</si>
  <si>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</si>
  <si>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</si>
  <si>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</si>
  <si>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</si>
  <si>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</si>
  <si>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</si>
  <si>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</si>
  <si>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</si>
  <si>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</si>
  <si>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</si>
  <si>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</si>
  <si>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</si>
  <si>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</si>
  <si>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</si>
  <si>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</si>
  <si>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</si>
  <si>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</si>
  <si>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</si>
  <si>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</si>
  <si>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</si>
  <si>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</si>
  <si>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</si>
  <si>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</si>
  <si>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</si>
  <si>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</si>
  <si>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</si>
  <si>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</si>
  <si>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</si>
  <si>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</si>
  <si>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</si>
  <si>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</si>
  <si>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</si>
  <si>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</si>
  <si>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</si>
  <si>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</si>
  <si>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</si>
  <si>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</si>
  <si>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</si>
  <si>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</si>
  <si>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</si>
  <si>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</si>
  <si>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</si>
  <si>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</si>
  <si>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</si>
  <si>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</si>
  <si>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</si>
  <si>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</si>
  <si>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</si>
  <si>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</si>
  <si>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</si>
  <si>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</si>
  <si>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</si>
  <si>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</si>
  <si>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</si>
  <si>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</si>
  <si>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</si>
  <si>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</si>
  <si>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</si>
  <si>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</si>
  <si>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</si>
  <si>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</si>
  <si>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</si>
  <si>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</si>
  <si>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</si>
  <si>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</si>
  <si>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</si>
  <si>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</si>
  <si>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</si>
  <si>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</si>
  <si>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</si>
  <si>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</si>
  <si>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</si>
  <si>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</si>
  <si>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</si>
  <si>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</si>
  <si>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</si>
  <si>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</si>
  <si>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</si>
  <si>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</si>
  <si>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</si>
  <si>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</si>
  <si>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</si>
  <si>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</si>
  <si>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</si>
  <si>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</si>
  <si>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</si>
  <si>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</si>
  <si>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</si>
  <si>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</si>
  <si>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</si>
  <si>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</si>
  <si>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</si>
  <si>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</si>
  <si>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</si>
  <si>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</si>
  <si>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</si>
  <si>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</si>
  <si>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</si>
  <si>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</si>
  <si>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</si>
  <si>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</si>
  <si>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</si>
  <si>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</si>
  <si>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</si>
  <si>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</si>
  <si>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</si>
  <si>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</si>
  <si>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</si>
  <si>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</si>
  <si>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</si>
  <si>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</si>
  <si>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</si>
  <si>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</si>
  <si>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</si>
  <si>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</si>
  <si>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</si>
  <si>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</si>
  <si>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</si>
  <si>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</si>
  <si>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</si>
  <si>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</si>
  <si>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</si>
  <si>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</si>
  <si>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</si>
  <si>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</si>
  <si>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</si>
  <si>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</si>
  <si>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</si>
  <si>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</si>
  <si>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</si>
  <si>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</si>
  <si>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</si>
  <si>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</si>
  <si>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</si>
  <si>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</si>
  <si>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</si>
  <si>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</si>
  <si>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</si>
  <si>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</si>
  <si>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</si>
  <si>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</si>
  <si>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</si>
  <si>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</si>
  <si>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</si>
  <si>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</si>
  <si>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</si>
  <si>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</si>
  <si>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</si>
  <si>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</si>
  <si>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</si>
  <si>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</si>
  <si>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</si>
  <si>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</si>
  <si>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</si>
  <si>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</si>
  <si>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</si>
  <si>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</si>
  <si>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</si>
  <si>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</si>
  <si>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</si>
  <si>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</si>
  <si>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</si>
  <si>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</si>
  <si>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</si>
  <si>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</si>
  <si>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</si>
  <si>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</si>
  <si>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</si>
  <si>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</si>
  <si>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</si>
  <si>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</si>
  <si>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</si>
  <si>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</si>
  <si>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</si>
  <si>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</si>
  <si>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</si>
  <si>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</si>
  <si>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</si>
  <si>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</si>
  <si>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</si>
  <si>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</si>
  <si>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</si>
  <si>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</si>
  <si>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</si>
  <si>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</si>
  <si>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</si>
  <si>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</si>
  <si>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</si>
  <si>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</si>
  <si>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</si>
  <si>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</si>
  <si>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</si>
  <si>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</si>
  <si>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</si>
  <si>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</si>
  <si>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</si>
  <si>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</si>
  <si>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</si>
  <si>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</si>
  <si>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</si>
  <si>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</si>
  <si>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</si>
  <si>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</si>
  <si>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</si>
  <si>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</si>
  <si>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</si>
  <si>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</si>
  <si>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</si>
  <si>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</si>
  <si>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</si>
  <si>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</si>
  <si>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</si>
  <si>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</si>
  <si>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</si>
  <si>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</si>
  <si>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</si>
  <si>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</si>
  <si>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</si>
  <si>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</si>
  <si>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</si>
  <si>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</si>
  <si>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</si>
  <si>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</si>
  <si>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</si>
  <si>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</si>
  <si>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</si>
  <si>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</si>
  <si>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</si>
  <si>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</si>
  <si>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</si>
  <si>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</si>
  <si>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</si>
  <si>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</si>
  <si>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</si>
  <si>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</si>
  <si>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</si>
  <si>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</si>
  <si>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</si>
  <si>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</si>
  <si>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</si>
  <si>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</si>
  <si>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</si>
  <si>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</si>
  <si>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</si>
  <si>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</si>
  <si>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</si>
  <si>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</si>
  <si>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</si>
  <si>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</si>
  <si>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</si>
  <si>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</si>
  <si>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</si>
  <si>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</si>
  <si>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</si>
  <si>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</si>
  <si>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</si>
  <si>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</si>
  <si>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</si>
  <si>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</si>
  <si>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</si>
  <si>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</si>
  <si>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</si>
  <si>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</si>
  <si>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</si>
  <si>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</si>
  <si>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</si>
  <si>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</si>
  <si>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</si>
  <si>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</si>
  <si>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</si>
  <si>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</si>
  <si>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</si>
  <si>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</si>
  <si>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</si>
  <si>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</si>
  <si>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</si>
  <si>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</si>
  <si>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</si>
  <si>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</si>
  <si>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</si>
  <si>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</si>
  <si>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</si>
  <si>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</si>
  <si>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</si>
  <si>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</si>
  <si>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</si>
  <si>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</si>
  <si>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</si>
  <si>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</si>
  <si>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</si>
  <si>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</si>
  <si>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</si>
  <si>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</si>
  <si>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</si>
  <si>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</si>
  <si>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</si>
  <si>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</si>
  <si>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</si>
  <si>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</si>
  <si>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</si>
  <si>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</si>
  <si>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</si>
  <si>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</si>
  <si>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</si>
  <si>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</si>
  <si>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</si>
  <si>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</si>
  <si>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</si>
  <si>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</si>
  <si>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</si>
  <si>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</si>
  <si>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</si>
  <si>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</si>
  <si>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</si>
  <si>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</si>
  <si>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</si>
  <si>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</si>
  <si>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</si>
  <si>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</si>
  <si>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</si>
  <si>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</si>
  <si>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</si>
  <si>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</si>
  <si>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</si>
  <si>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</si>
  <si>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</si>
  <si>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</si>
  <si>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</si>
  <si>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</si>
  <si>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</si>
  <si>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</si>
  <si>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</si>
  <si>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</si>
  <si>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</si>
  <si>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</si>
  <si>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</si>
  <si>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</si>
  <si>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</si>
  <si>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</si>
  <si>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</si>
  <si>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</si>
  <si>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</si>
  <si>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</si>
  <si>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</si>
  <si>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</si>
  <si>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</si>
  <si>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</si>
  <si>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</si>
  <si>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</si>
  <si>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</si>
  <si>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</si>
  <si>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</si>
  <si>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</si>
  <si>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</si>
  <si>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</si>
  <si>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</si>
  <si>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</si>
  <si>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</si>
  <si>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</si>
  <si>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</si>
  <si>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</si>
  <si>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</si>
  <si>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</si>
  <si>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</si>
  <si>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</si>
  <si>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</si>
  <si>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</si>
  <si>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</si>
  <si>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</si>
  <si>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</si>
  <si>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</si>
  <si>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</si>
  <si>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</si>
  <si>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</si>
  <si>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</si>
  <si>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</si>
  <si>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</si>
  <si>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</si>
  <si>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</si>
  <si>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</si>
  <si>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</si>
  <si>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</si>
  <si>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</si>
  <si>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</si>
  <si>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</si>
  <si>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</si>
  <si>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</si>
  <si>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</si>
  <si>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</si>
  <si>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</si>
  <si>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</si>
  <si>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</si>
  <si>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</si>
  <si>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</si>
  <si>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</si>
  <si>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</si>
  <si>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</si>
  <si>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</si>
  <si>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</si>
  <si>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</si>
  <si>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</si>
  <si>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</si>
  <si>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</si>
  <si>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</si>
  <si>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</si>
  <si>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</si>
  <si>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</si>
  <si>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</si>
  <si>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</si>
  <si>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</si>
  <si>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</si>
  <si>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</si>
  <si>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</si>
  <si>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</si>
  <si>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</si>
  <si>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</si>
  <si>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</si>
  <si>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</si>
  <si>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</si>
  <si>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</si>
  <si>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</si>
  <si>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</si>
  <si>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</si>
  <si>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</si>
  <si>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</si>
  <si>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</si>
  <si>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</si>
  <si>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</si>
  <si>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</si>
  <si>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</si>
  <si>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</si>
  <si>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</si>
  <si>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</si>
  <si>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</si>
  <si>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</si>
  <si>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</si>
  <si>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</si>
  <si>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</si>
  <si>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</si>
  <si>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</si>
  <si>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</si>
  <si>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</si>
  <si>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</si>
  <si>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</si>
  <si>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</si>
  <si>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</si>
  <si>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</si>
  <si>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</si>
  <si>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</si>
  <si>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</si>
  <si>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</si>
  <si>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</si>
  <si>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</si>
  <si>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</si>
  <si>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</si>
  <si>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</si>
  <si>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</si>
  <si>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</si>
  <si>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</si>
  <si>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</si>
  <si>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</si>
  <si>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</si>
  <si>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</si>
  <si>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</si>
  <si>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</si>
  <si>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</si>
  <si>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</si>
  <si>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</si>
  <si>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</si>
  <si>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</si>
  <si>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</si>
  <si>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</si>
  <si>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</si>
  <si>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</si>
  <si>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</si>
  <si>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</si>
  <si>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</si>
  <si>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</si>
  <si>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</si>
  <si>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</si>
  <si>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</si>
  <si>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</si>
  <si>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</si>
  <si>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</si>
  <si>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</si>
  <si>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</si>
  <si>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</si>
  <si>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</si>
  <si>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</si>
  <si>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</si>
  <si>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</si>
  <si>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</si>
  <si>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</si>
  <si>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</si>
  <si>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</si>
  <si>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</si>
  <si>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</si>
  <si>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</si>
  <si>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</si>
  <si>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</si>
  <si>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</si>
  <si>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</si>
  <si>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</si>
  <si>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</si>
  <si>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</si>
  <si>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</si>
  <si>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</si>
  <si>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</si>
  <si>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</si>
  <si>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</si>
  <si>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</si>
  <si>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</si>
  <si>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</si>
  <si>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</si>
  <si>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</si>
  <si>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</si>
  <si>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</si>
  <si>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</si>
  <si>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</si>
  <si>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</si>
  <si>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</si>
  <si>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</si>
  <si>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</si>
  <si>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</si>
  <si>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</si>
  <si>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</si>
  <si>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</si>
  <si>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</si>
  <si>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</si>
  <si>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</si>
  <si>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</si>
  <si>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</si>
  <si>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</si>
  <si>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</si>
  <si>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</si>
  <si>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</si>
  <si>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</si>
  <si>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</si>
  <si>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</si>
  <si>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</si>
  <si>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</si>
  <si>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</si>
  <si>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</si>
  <si>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</si>
  <si>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</si>
  <si>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</si>
  <si>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</si>
  <si>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</si>
  <si>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</si>
  <si>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</si>
  <si>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</si>
  <si>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</si>
  <si>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</si>
  <si>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</si>
  <si>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</si>
  <si>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</si>
  <si>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</si>
  <si>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</si>
  <si>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</si>
  <si>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</si>
  <si>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</si>
  <si>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</si>
  <si>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</si>
  <si>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</si>
  <si>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</si>
  <si>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</si>
  <si>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</si>
  <si>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</si>
  <si>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</si>
  <si>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</si>
  <si>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</si>
  <si>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</si>
  <si>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</si>
  <si>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</si>
  <si>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</si>
  <si>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</si>
  <si>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</si>
  <si>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</si>
  <si>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</si>
  <si>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</si>
  <si>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</si>
  <si>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</si>
  <si>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</si>
  <si>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</si>
  <si>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</si>
  <si>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</si>
  <si>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</si>
  <si>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</si>
  <si>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</si>
  <si>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</si>
  <si>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</si>
  <si>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</si>
  <si>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</si>
  <si>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</si>
  <si>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</si>
  <si>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</si>
  <si>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</si>
  <si>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</si>
  <si>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</si>
  <si>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</si>
  <si>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</si>
  <si>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</si>
  <si>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</si>
  <si>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</si>
  <si>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</si>
  <si>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</si>
  <si>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</si>
  <si>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</si>
  <si>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</si>
  <si>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</si>
  <si>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</si>
  <si>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</si>
  <si>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</si>
  <si>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</si>
  <si>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</si>
  <si>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</si>
  <si>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</si>
  <si>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</si>
  <si>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</si>
  <si>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</si>
  <si>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</si>
  <si>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</si>
  <si>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</si>
  <si>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</si>
  <si>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</si>
  <si>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</si>
  <si>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</si>
  <si>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</si>
  <si>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</si>
  <si>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</si>
  <si>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</si>
  <si>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</si>
  <si>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</si>
  <si>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</si>
  <si>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</si>
  <si>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</si>
  <si>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</si>
  <si>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</si>
  <si>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</si>
  <si>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</si>
  <si>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</si>
  <si>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</si>
  <si>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</si>
  <si>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</si>
  <si>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</si>
  <si>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</si>
  <si>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</si>
  <si>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</si>
  <si>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</si>
  <si>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</si>
  <si>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</si>
  <si>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</si>
  <si>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</si>
  <si>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</si>
  <si>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</si>
  <si>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</si>
  <si>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</si>
  <si>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</si>
  <si>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</si>
  <si>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</si>
  <si>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</si>
  <si>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</si>
  <si>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</si>
  <si>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</si>
  <si>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</si>
  <si>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</si>
  <si>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</si>
  <si>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</si>
  <si>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</si>
  <si>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</si>
  <si>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</si>
  <si>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</si>
  <si>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</si>
  <si>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</si>
  <si>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</si>
  <si>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</si>
  <si>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</si>
  <si>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</si>
  <si>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</si>
  <si>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</si>
  <si>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</si>
  <si>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</si>
  <si>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</si>
  <si>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</si>
  <si>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</si>
  <si>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</si>
  <si>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</si>
  <si>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</si>
  <si>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</si>
  <si>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</si>
  <si>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</si>
  <si>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</si>
  <si>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</si>
  <si>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</si>
  <si>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</si>
  <si>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</si>
  <si>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</si>
  <si>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</si>
  <si>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</si>
  <si>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</si>
  <si>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</si>
  <si>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</si>
  <si>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</si>
  <si>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</si>
  <si>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</si>
  <si>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</si>
  <si>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</si>
  <si>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</si>
  <si>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</si>
  <si>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</si>
  <si>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</si>
  <si>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</si>
  <si>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</si>
  <si>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</si>
  <si>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</si>
  <si>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</si>
  <si>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</si>
  <si>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</si>
  <si>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</si>
  <si>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</si>
  <si>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</si>
  <si>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</si>
  <si>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</si>
  <si>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</si>
  <si>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</si>
  <si>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</si>
  <si>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</si>
  <si>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</si>
  <si>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</si>
  <si>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</si>
  <si>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</si>
  <si>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</si>
  <si>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</si>
  <si>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</si>
  <si>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</si>
  <si>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</si>
  <si>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</si>
  <si>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</si>
  <si>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</si>
  <si>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</si>
  <si>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</si>
  <si>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</si>
  <si>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</si>
  <si>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</si>
  <si>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</si>
  <si>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</si>
  <si>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</si>
  <si>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</si>
  <si>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</si>
  <si>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</si>
  <si>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</si>
  <si>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</si>
  <si>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</si>
  <si>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</si>
  <si>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</si>
  <si>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</si>
  <si>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</si>
  <si>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</si>
  <si>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</si>
  <si>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</si>
  <si>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</si>
  <si>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</si>
  <si>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</si>
  <si>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</si>
  <si>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</si>
  <si>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</si>
  <si>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</si>
  <si>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</si>
  <si>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</si>
  <si>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</si>
  <si>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</si>
  <si>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</si>
  <si>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</si>
  <si>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</si>
  <si>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</si>
  <si>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</si>
  <si>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</si>
  <si>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</si>
  <si>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</si>
  <si>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</si>
  <si>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</si>
  <si>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</si>
  <si>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</si>
  <si>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</si>
  <si>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</si>
  <si>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</si>
  <si>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</si>
  <si>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</si>
  <si>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</si>
  <si>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</si>
  <si>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</si>
  <si>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</si>
  <si>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</si>
  <si>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</si>
  <si>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</si>
  <si>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</si>
  <si>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</si>
  <si>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</si>
  <si>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</si>
  <si>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</si>
  <si>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</si>
  <si>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</si>
  <si>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</si>
  <si>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</si>
  <si>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</si>
  <si>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</si>
  <si>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</si>
  <si>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</si>
  <si>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</si>
  <si>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</si>
  <si>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</si>
  <si>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</si>
  <si>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</si>
  <si>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</si>
  <si>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</si>
  <si>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</si>
  <si>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</si>
  <si>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</si>
  <si>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</si>
  <si>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</si>
  <si>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</si>
  <si>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</si>
  <si>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</si>
  <si>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</si>
  <si>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</si>
  <si>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</si>
  <si>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</si>
  <si>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</si>
  <si>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</si>
  <si>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</si>
  <si>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</si>
  <si>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</si>
  <si>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</si>
  <si>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</si>
  <si>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</si>
  <si>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</si>
  <si>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</si>
  <si>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</si>
  <si>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</si>
  <si>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</si>
  <si>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</si>
  <si>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</si>
  <si>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</si>
  <si>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</si>
  <si>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</si>
  <si>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</si>
  <si>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</si>
  <si>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</si>
  <si>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</si>
  <si>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</si>
  <si>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</si>
  <si>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</si>
  <si>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</si>
  <si>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</si>
  <si>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</si>
  <si>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</si>
  <si>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</si>
  <si>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</si>
  <si>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</si>
  <si>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</si>
  <si>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</si>
  <si>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</si>
  <si>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</si>
  <si>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</si>
  <si>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</si>
  <si>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</si>
  <si>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</si>
  <si>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</si>
  <si>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</si>
  <si>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</si>
  <si>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</si>
  <si>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</si>
  <si>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</si>
  <si>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</si>
  <si>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</si>
  <si>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</si>
  <si>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</si>
  <si>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</si>
  <si>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</si>
  <si>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</si>
  <si>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</si>
  <si>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</si>
  <si>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</si>
  <si>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</si>
  <si>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</si>
  <si>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</si>
  <si>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</si>
  <si>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</si>
  <si>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</si>
  <si>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</si>
  <si>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</si>
  <si>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</si>
  <si>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</si>
  <si>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</si>
  <si>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</si>
  <si>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</si>
  <si>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</si>
  <si>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</si>
  <si>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</si>
  <si>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</si>
  <si>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</si>
  <si>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</si>
  <si>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</si>
  <si>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</si>
  <si>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</si>
  <si>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</si>
  <si>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</si>
  <si>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</si>
  <si>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</si>
  <si>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</si>
  <si>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</si>
  <si>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</si>
  <si>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</si>
  <si>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</si>
  <si>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</si>
  <si>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</si>
  <si>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</si>
  <si>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</si>
  <si>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</si>
  <si>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</si>
  <si>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</si>
  <si>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</si>
  <si>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</si>
  <si>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</si>
  <si>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</si>
  <si>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</si>
  <si>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</si>
  <si>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</si>
  <si>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</si>
  <si>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</si>
  <si>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</si>
  <si>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</si>
  <si>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</si>
  <si>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</si>
  <si>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</si>
  <si>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</si>
  <si>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</si>
  <si>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</si>
  <si>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</si>
  <si>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</si>
  <si>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</si>
  <si>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</si>
  <si>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</si>
  <si>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</si>
  <si>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</si>
  <si>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</si>
  <si>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</si>
  <si>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</si>
  <si>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</si>
  <si>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</si>
  <si>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</si>
  <si>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</si>
  <si>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</si>
  <si>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</si>
  <si>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</si>
  <si>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</si>
  <si>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</si>
  <si>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</si>
  <si>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</si>
  <si>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</si>
  <si>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</si>
  <si>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</si>
  <si>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</si>
  <si>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</si>
  <si>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</si>
  <si>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</si>
  <si>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</si>
  <si>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</si>
  <si>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</si>
  <si>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</si>
  <si>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</si>
  <si>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</si>
  <si>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</si>
  <si>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</si>
  <si>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</si>
  <si>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</si>
  <si>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</si>
  <si>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</si>
  <si>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</si>
  <si>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</si>
  <si>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</si>
  <si>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</si>
  <si>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</si>
  <si>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</si>
  <si>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</si>
  <si>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</si>
  <si>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</si>
  <si>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</si>
  <si>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</si>
  <si>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</si>
  <si>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</si>
  <si>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</si>
  <si>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</si>
  <si>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</si>
  <si>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</si>
  <si>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</si>
  <si>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</si>
  <si>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</si>
  <si>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</si>
  <si>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</si>
  <si>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</si>
  <si>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</si>
  <si>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</si>
  <si>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</si>
  <si>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</si>
  <si>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</si>
  <si>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</si>
  <si>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</si>
  <si>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</si>
  <si>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</si>
  <si>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</si>
  <si>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</si>
  <si>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</si>
  <si>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</si>
  <si>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</si>
  <si>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</si>
  <si>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</si>
  <si>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</si>
  <si>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</si>
  <si>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</si>
  <si>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</si>
  <si>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</si>
  <si>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</si>
  <si>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</si>
  <si>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</si>
  <si>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</si>
  <si>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</si>
  <si>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</si>
  <si>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</si>
  <si>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</si>
  <si>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</si>
  <si>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</si>
  <si>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</si>
  <si>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</si>
  <si>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</si>
  <si>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</si>
  <si>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</si>
  <si>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</si>
  <si>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</si>
  <si>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</si>
  <si>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</si>
  <si>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</si>
  <si>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</si>
  <si>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</si>
  <si>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</si>
  <si>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</si>
  <si>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</si>
  <si>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</si>
  <si>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</si>
  <si>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</si>
  <si>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</si>
  <si>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</si>
  <si>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</si>
  <si>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</si>
  <si>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</si>
  <si>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</si>
  <si>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</si>
  <si>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</si>
  <si>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</si>
  <si>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</si>
  <si>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</si>
  <si>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</si>
  <si>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</si>
  <si>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</si>
  <si>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</si>
  <si>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</si>
  <si>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</si>
  <si>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</si>
  <si>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</si>
  <si>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</si>
  <si>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</si>
  <si>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</si>
  <si>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</si>
  <si>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</si>
  <si>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</si>
  <si>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</si>
  <si>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</si>
  <si>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</si>
  <si>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</si>
  <si>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</si>
  <si>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</si>
  <si>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</si>
  <si>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</si>
  <si>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</si>
  <si>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</si>
  <si>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</si>
  <si>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</si>
  <si>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</si>
  <si>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</si>
  <si>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</si>
  <si>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</si>
  <si>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</si>
  <si>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</si>
  <si>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</si>
  <si>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</si>
  <si>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</si>
  <si>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</si>
  <si>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</si>
  <si>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</si>
  <si>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</si>
  <si>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</si>
  <si>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</si>
  <si>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</si>
  <si>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</si>
  <si>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</si>
  <si>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</si>
  <si>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</si>
  <si>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</si>
  <si>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</si>
  <si>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</si>
  <si>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</si>
  <si>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</si>
  <si>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</si>
  <si>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</si>
  <si>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</si>
  <si>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</si>
  <si>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</si>
  <si>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</si>
  <si>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</si>
  <si>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</si>
  <si>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</si>
  <si>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</si>
  <si>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</si>
  <si>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</si>
  <si>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</si>
  <si>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</si>
  <si>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</si>
  <si>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</si>
  <si>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</si>
  <si>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</si>
  <si>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</si>
  <si>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</si>
  <si>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</si>
  <si>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</si>
  <si>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</si>
  <si>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</si>
  <si>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</si>
  <si>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</si>
  <si>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</si>
  <si>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</si>
  <si>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</si>
  <si>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</si>
  <si>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</si>
  <si>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</si>
  <si>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</si>
  <si>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</si>
  <si>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</si>
  <si>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</si>
  <si>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</si>
  <si>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</si>
  <si>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</si>
  <si>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</si>
  <si>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</si>
  <si>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</si>
  <si>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</si>
  <si>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</si>
  <si>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</si>
  <si>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</si>
  <si>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</si>
  <si>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</si>
  <si>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</si>
  <si>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</si>
  <si>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</si>
  <si>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</si>
  <si>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</si>
  <si>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</si>
  <si>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</si>
  <si>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</si>
  <si>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</si>
  <si>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</si>
  <si>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</si>
  <si>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</si>
  <si>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</si>
  <si>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</si>
  <si>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</si>
  <si>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</si>
  <si>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</si>
  <si>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</si>
  <si>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</si>
  <si>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</si>
  <si>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</si>
  <si>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</si>
  <si>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</si>
  <si>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</si>
  <si>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</si>
  <si>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</si>
  <si>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</si>
  <si>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</si>
  <si>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</si>
  <si>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</si>
  <si>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</si>
  <si>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</si>
  <si>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</si>
  <si>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</si>
  <si>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</si>
  <si>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</si>
  <si>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</si>
  <si>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</si>
  <si>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</si>
  <si>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</si>
  <si>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</si>
  <si>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</si>
  <si>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</si>
  <si>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</si>
  <si>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</si>
  <si>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</si>
  <si>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</si>
  <si>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</si>
  <si>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</si>
  <si>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</si>
  <si>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</si>
  <si>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</si>
  <si>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</si>
  <si>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</si>
  <si>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</si>
  <si>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</si>
  <si>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</si>
  <si>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</si>
  <si>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</si>
  <si>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</si>
  <si>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</si>
  <si>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</si>
  <si>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</si>
  <si>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</si>
  <si>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</si>
  <si>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</si>
  <si>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</si>
  <si>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</si>
  <si>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</si>
  <si>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</si>
  <si>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</si>
  <si>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</si>
  <si>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</si>
  <si>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</si>
  <si>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</si>
  <si>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</si>
  <si>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</si>
  <si>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</si>
  <si>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</si>
  <si>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</si>
  <si>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</si>
  <si>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</si>
  <si>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</si>
  <si>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</si>
  <si>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</si>
  <si>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</si>
  <si>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</si>
  <si>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</si>
  <si>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</si>
  <si>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</si>
  <si>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</si>
  <si>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</si>
  <si>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</si>
  <si>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</si>
  <si>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</si>
  <si>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</si>
  <si>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</si>
  <si>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</si>
  <si>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</si>
  <si>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</si>
  <si>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</si>
  <si>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</si>
  <si>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</si>
  <si>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</si>
  <si>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</si>
  <si>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</si>
  <si>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</si>
  <si>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</si>
  <si>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</si>
  <si>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</si>
  <si>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</si>
  <si>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</si>
  <si>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</si>
  <si>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</si>
  <si>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</si>
  <si>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</si>
  <si>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</si>
  <si>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</si>
  <si>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</si>
  <si>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</si>
  <si>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</si>
  <si>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</si>
  <si>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</si>
  <si>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</si>
  <si>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</si>
  <si>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</si>
  <si>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</si>
  <si>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</si>
  <si>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</si>
  <si>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</si>
  <si>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</si>
  <si>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</si>
  <si>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</si>
  <si>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</si>
  <si>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</si>
  <si>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</si>
  <si>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</si>
  <si>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</si>
  <si>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</si>
  <si>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</si>
  <si>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</si>
  <si>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</si>
  <si>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</si>
  <si>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</si>
  <si>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</si>
  <si>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</si>
  <si>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</si>
  <si>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</si>
  <si>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</si>
  <si>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</si>
  <si>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</si>
  <si>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</si>
  <si>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</si>
  <si>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</si>
  <si>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</si>
  <si>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</si>
  <si>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</si>
  <si>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</si>
  <si>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</si>
  <si>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</si>
  <si>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</si>
  <si>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</si>
  <si>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</si>
  <si>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</si>
  <si>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</si>
  <si>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</si>
  <si>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</si>
  <si>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</si>
  <si>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</si>
  <si>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</si>
  <si>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</si>
  <si>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</si>
  <si>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</si>
  <si>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</si>
  <si>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</si>
  <si>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</si>
  <si>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</si>
  <si>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</si>
  <si>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</si>
  <si>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</si>
  <si>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</si>
  <si>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</si>
  <si>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</si>
  <si>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</si>
  <si>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</si>
  <si>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</si>
  <si>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</si>
  <si>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</si>
  <si>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</si>
  <si>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</si>
  <si>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</si>
  <si>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</si>
  <si>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</si>
  <si>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</si>
  <si>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</si>
  <si>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</si>
  <si>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</si>
  <si>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</si>
  <si>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</si>
  <si>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</si>
  <si>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</si>
  <si>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</si>
  <si>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</si>
  <si>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</si>
  <si>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</si>
  <si>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</si>
  <si>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</si>
  <si>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</si>
  <si>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</si>
  <si>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</si>
  <si>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</si>
  <si>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</si>
  <si>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</si>
  <si>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</si>
  <si>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</si>
  <si>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</si>
  <si>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</si>
  <si>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</si>
  <si>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</si>
  <si>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</si>
  <si>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</si>
  <si>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</si>
  <si>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</si>
  <si>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</si>
  <si>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</si>
  <si>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</si>
  <si>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</si>
  <si>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</si>
  <si>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</si>
  <si>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</si>
  <si>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</si>
  <si>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</si>
  <si>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</si>
  <si>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</si>
  <si>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</si>
  <si>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</si>
  <si>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</si>
  <si>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</si>
  <si>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</si>
  <si>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</si>
  <si>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</si>
  <si>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</si>
  <si>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</si>
  <si>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</si>
  <si>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</si>
  <si>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</si>
  <si>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</si>
  <si>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</si>
  <si>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</si>
  <si>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</si>
  <si>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</si>
  <si>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</si>
  <si>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</si>
  <si>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</si>
  <si>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</si>
  <si>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</si>
  <si>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</si>
  <si>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</si>
  <si>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</si>
  <si>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</si>
  <si>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</si>
  <si>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</si>
  <si>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</si>
  <si>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</si>
  <si>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</si>
  <si>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</si>
  <si>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</si>
  <si>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</si>
  <si>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</si>
  <si>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</si>
  <si>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</si>
  <si>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</si>
  <si>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</si>
  <si>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</si>
  <si>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</si>
  <si>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</si>
  <si>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</si>
  <si>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</si>
  <si>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</si>
  <si>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</si>
  <si>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</si>
  <si>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</si>
  <si>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</si>
  <si>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</si>
  <si>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</si>
  <si>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</si>
  <si>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</si>
  <si>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</si>
  <si>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</si>
  <si>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</si>
  <si>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</si>
  <si>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</si>
  <si>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</si>
  <si>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</si>
  <si>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</si>
  <si>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</si>
  <si>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</si>
  <si>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</si>
  <si>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</si>
  <si>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</si>
  <si>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</si>
  <si>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</si>
  <si>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</si>
  <si>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</si>
  <si>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</si>
  <si>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</si>
  <si>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</si>
  <si>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</si>
  <si>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</si>
  <si>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</si>
  <si>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</si>
  <si>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</si>
  <si>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</si>
  <si>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</si>
  <si>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</si>
  <si>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</si>
  <si>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</si>
  <si>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</si>
  <si>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</si>
  <si>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</si>
  <si>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</si>
  <si>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</si>
  <si>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</si>
  <si>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</si>
  <si>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</si>
  <si>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</si>
  <si>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</si>
  <si>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</si>
  <si>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</si>
  <si>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</si>
  <si>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</si>
  <si>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</si>
  <si>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</si>
  <si>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</si>
  <si>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</si>
  <si>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</si>
  <si>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</si>
  <si>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</si>
  <si>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</si>
  <si>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</si>
  <si>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</si>
  <si>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</si>
  <si>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</si>
  <si>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</si>
  <si>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</si>
  <si>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</si>
  <si>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</si>
  <si>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</si>
  <si>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</si>
  <si>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</si>
  <si>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</si>
  <si>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</si>
  <si>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</si>
  <si>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</si>
  <si>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</si>
  <si>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</si>
  <si>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</si>
  <si>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</si>
  <si>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</si>
  <si>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</si>
  <si>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</si>
  <si>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</si>
  <si>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</si>
  <si>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</si>
  <si>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</si>
  <si>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</si>
  <si>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</si>
  <si>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</si>
  <si>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</si>
  <si>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</si>
  <si>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</si>
  <si>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</si>
  <si>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</si>
  <si>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</si>
  <si>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</si>
  <si>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</si>
  <si>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</si>
  <si>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</si>
  <si>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</si>
  <si>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</si>
  <si>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</si>
  <si>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</si>
  <si>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</si>
  <si>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</si>
  <si>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</si>
  <si>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</si>
  <si>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</si>
  <si>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</si>
  <si>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</si>
  <si>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</si>
  <si>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</si>
  <si>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</si>
  <si>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</si>
  <si>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</si>
  <si>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</si>
  <si>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</si>
  <si>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</si>
  <si>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</si>
  <si>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</si>
  <si>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</si>
  <si>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</si>
  <si>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</si>
  <si>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</si>
  <si>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</si>
  <si>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</si>
  <si>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</si>
  <si>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</si>
  <si>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</si>
  <si>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</si>
  <si>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</si>
  <si>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</si>
  <si>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</si>
  <si>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</si>
  <si>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</si>
  <si>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</si>
  <si>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</si>
  <si>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</si>
  <si>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</si>
  <si>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</si>
  <si>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</si>
  <si>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</si>
  <si>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</si>
  <si>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</si>
  <si>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</si>
  <si>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</si>
  <si>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</si>
  <si>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</si>
  <si>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</si>
  <si>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</si>
  <si>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</si>
  <si>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</si>
  <si>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</si>
  <si>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</si>
  <si>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</si>
  <si>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</si>
  <si>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</si>
  <si>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</si>
  <si>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</si>
  <si>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</si>
  <si>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</si>
  <si>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</si>
  <si>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</si>
  <si>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</si>
  <si>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</si>
  <si>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</si>
  <si>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</si>
  <si>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</si>
  <si>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</si>
  <si>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</si>
  <si>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</si>
  <si>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</si>
  <si>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</si>
  <si>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</si>
  <si>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</si>
  <si>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</si>
  <si>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</si>
  <si>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</si>
  <si>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</si>
  <si>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</si>
  <si>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</si>
  <si>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</si>
  <si>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</si>
  <si>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</si>
  <si>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</si>
  <si>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</si>
  <si>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</si>
  <si>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</si>
  <si>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</si>
  <si>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</si>
  <si>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</si>
  <si>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</si>
  <si>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</si>
  <si>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</si>
  <si>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</si>
  <si>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</si>
  <si>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</si>
  <si>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</si>
  <si>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</si>
  <si>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</si>
  <si>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</si>
  <si>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</si>
  <si>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</si>
  <si>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</si>
  <si>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</si>
  <si>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</si>
  <si>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</si>
  <si>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</si>
  <si>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</si>
  <si>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</si>
  <si>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</si>
  <si>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</si>
  <si>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</si>
  <si>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</si>
  <si>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</si>
  <si>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</si>
  <si>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</si>
  <si>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</si>
  <si>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</si>
  <si>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</si>
  <si>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</si>
  <si>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</si>
  <si>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</si>
  <si>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</si>
  <si>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</si>
  <si>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</si>
  <si>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</si>
  <si>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</si>
  <si>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</si>
  <si>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</si>
  <si>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</si>
  <si>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</si>
  <si>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</si>
  <si>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</si>
  <si>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</si>
  <si>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</si>
  <si>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</si>
  <si>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</si>
  <si>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</si>
  <si>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</si>
  <si>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</si>
  <si>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</si>
  <si>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</si>
  <si>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</si>
  <si>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</si>
  <si>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</si>
  <si>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</si>
  <si>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</si>
  <si>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</si>
  <si>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</si>
  <si>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</si>
  <si>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</si>
  <si>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</si>
  <si>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</si>
  <si>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</si>
  <si>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</si>
  <si>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</si>
  <si>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</si>
  <si>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</si>
  <si>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</si>
  <si>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</si>
  <si>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</si>
  <si>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</si>
  <si>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</si>
  <si>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</si>
  <si>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</si>
  <si>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</si>
  <si>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</si>
  <si>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</si>
  <si>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</si>
  <si>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</si>
  <si>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</si>
  <si>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</si>
  <si>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</si>
  <si>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</si>
  <si>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</si>
  <si>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</si>
  <si>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</si>
  <si>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</si>
  <si>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</si>
  <si>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</si>
  <si>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</si>
  <si>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</si>
  <si>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</si>
  <si>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</si>
  <si>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</si>
  <si>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</si>
  <si>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</si>
  <si>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</si>
  <si>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</si>
  <si>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</si>
  <si>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</si>
  <si>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</si>
  <si>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</si>
  <si>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</si>
  <si>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</si>
  <si>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</si>
  <si>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</si>
  <si>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</si>
  <si>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</si>
  <si>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</si>
  <si>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</si>
  <si>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</si>
  <si>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</si>
  <si>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</si>
  <si>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</si>
  <si>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</si>
  <si>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</si>
  <si>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</si>
  <si>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</si>
  <si>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</si>
  <si>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</si>
  <si>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</si>
  <si>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</si>
  <si>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</si>
  <si>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</si>
  <si>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</si>
  <si>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</si>
  <si>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</si>
  <si>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</si>
  <si>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</si>
  <si>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</si>
  <si>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</si>
  <si>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</si>
  <si>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</si>
  <si>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</si>
  <si>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</si>
  <si>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</si>
  <si>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</si>
  <si>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</si>
  <si>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</si>
  <si>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</si>
  <si>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</si>
  <si>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</si>
  <si>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</si>
  <si>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</si>
  <si>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</si>
  <si>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</si>
  <si>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</si>
  <si>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</si>
  <si>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</si>
  <si>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</si>
  <si>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</si>
  <si>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</si>
  <si>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</si>
  <si>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</si>
  <si>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</si>
  <si>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</si>
  <si>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</si>
  <si>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</si>
  <si>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</si>
  <si>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</si>
  <si>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</si>
  <si>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</si>
  <si>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</si>
  <si>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</si>
  <si>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</si>
  <si>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</si>
  <si>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</si>
  <si>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</si>
  <si>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</si>
  <si>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</si>
  <si>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</si>
  <si>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</si>
  <si>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</si>
  <si>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</si>
  <si>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</si>
  <si>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</si>
  <si>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</si>
  <si>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</si>
  <si>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</si>
  <si>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</si>
  <si>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</si>
  <si>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</si>
  <si>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</si>
  <si>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</si>
  <si>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</si>
  <si>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</si>
  <si>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</si>
  <si>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</si>
  <si>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</si>
  <si>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</si>
  <si>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</si>
  <si>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</si>
  <si>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</si>
  <si>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</si>
  <si>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</si>
  <si>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</si>
  <si>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</si>
  <si>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</si>
  <si>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</si>
  <si>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</si>
  <si>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</si>
  <si>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</si>
  <si>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</si>
  <si>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</si>
  <si>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</si>
  <si>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</si>
  <si>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</si>
  <si>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</si>
  <si>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</si>
  <si>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</si>
  <si>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</si>
  <si>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</si>
  <si>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</si>
  <si>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</si>
  <si>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</si>
  <si>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</si>
  <si>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</si>
  <si>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</si>
  <si>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</si>
  <si>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</si>
  <si>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</si>
  <si>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</si>
  <si>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</si>
  <si>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</si>
  <si>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</si>
  <si>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</si>
  <si>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</si>
  <si>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</si>
  <si>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</si>
  <si>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</si>
  <si>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</si>
  <si>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</si>
  <si>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</si>
  <si>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</si>
  <si>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</si>
  <si>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</si>
  <si>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</si>
  <si>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</si>
  <si>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</si>
  <si>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</si>
  <si>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</si>
  <si>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</si>
  <si>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</si>
  <si>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</si>
  <si>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</si>
  <si>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</si>
  <si>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</si>
  <si>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</si>
  <si>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</si>
  <si>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</si>
  <si>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</si>
  <si>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</si>
  <si>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</si>
  <si>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</si>
  <si>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</si>
  <si>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</si>
  <si>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</si>
  <si>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</si>
  <si>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</si>
  <si>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</si>
  <si>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</si>
  <si>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</si>
  <si>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</si>
  <si>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</si>
  <si>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</si>
  <si>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</si>
  <si>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</si>
  <si>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</si>
  <si>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</si>
  <si>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</si>
  <si>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</si>
  <si>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</si>
  <si>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</si>
  <si>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</si>
  <si>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</si>
  <si>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</si>
  <si>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</si>
  <si>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</si>
  <si>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</si>
  <si>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</si>
  <si>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</si>
  <si>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</si>
  <si>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</si>
  <si>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</si>
  <si>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</si>
  <si>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</si>
  <si>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</si>
  <si>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</si>
  <si>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</si>
  <si>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</si>
  <si>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</si>
  <si>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</si>
  <si>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</si>
  <si>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</si>
  <si>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</si>
  <si>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</si>
  <si>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</si>
  <si>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</si>
  <si>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</si>
  <si>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</si>
  <si>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</si>
  <si>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</si>
  <si>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</si>
  <si>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</si>
  <si>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</si>
  <si>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</si>
  <si>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</si>
  <si>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</si>
  <si>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</si>
  <si>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</si>
  <si>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</si>
  <si>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</si>
  <si>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</si>
  <si>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</si>
  <si>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</si>
  <si>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</si>
  <si>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</si>
  <si>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</si>
  <si>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</si>
  <si>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</si>
  <si>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</si>
  <si>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</si>
  <si>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</si>
  <si>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</si>
  <si>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</si>
  <si>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</si>
  <si>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</si>
  <si>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</si>
  <si>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</si>
  <si>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</si>
  <si>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</si>
  <si>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</si>
  <si>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</si>
  <si>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</si>
  <si>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</si>
  <si>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</si>
  <si>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</si>
  <si>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</si>
  <si>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</si>
  <si>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</si>
  <si>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</si>
  <si>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</si>
  <si>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</si>
  <si>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</si>
  <si>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</si>
  <si>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</si>
  <si>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</si>
  <si>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</si>
  <si>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</si>
  <si>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</si>
  <si>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</si>
  <si>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</si>
  <si>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</si>
  <si>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</si>
  <si>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</si>
  <si>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</si>
  <si>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</si>
  <si>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</si>
  <si>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</si>
  <si>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</si>
  <si>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</si>
  <si>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</si>
  <si>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</si>
  <si>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</si>
  <si>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</si>
  <si>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</si>
  <si>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</si>
  <si>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</si>
  <si>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</si>
  <si>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</si>
  <si>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</si>
  <si>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</si>
  <si>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</si>
  <si>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</si>
  <si>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</si>
  <si>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</si>
  <si>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</si>
  <si>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</si>
  <si>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</si>
  <si>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</si>
  <si>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</si>
  <si>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</si>
  <si>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</si>
  <si>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</si>
  <si>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</si>
  <si>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</si>
  <si>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</si>
  <si>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</si>
  <si>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</si>
  <si>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</si>
  <si>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</si>
  <si>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</si>
  <si>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</si>
  <si>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</si>
  <si>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</si>
  <si>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</si>
  <si>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</si>
  <si>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</si>
  <si>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</si>
  <si>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</si>
  <si>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</si>
  <si>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</si>
  <si>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</si>
  <si>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</si>
  <si>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</si>
  <si>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</si>
  <si>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</si>
  <si>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</si>
  <si>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</si>
  <si>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</si>
  <si>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</si>
  <si>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</si>
  <si>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</si>
  <si>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</si>
  <si>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</si>
  <si>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</si>
  <si>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</si>
  <si>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</si>
  <si>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</si>
  <si>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</si>
  <si>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</si>
  <si>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</si>
  <si>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</si>
  <si>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</si>
  <si>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</si>
  <si>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</si>
  <si>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</si>
  <si>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</si>
  <si>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</si>
  <si>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</si>
  <si>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</si>
  <si>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</si>
  <si>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</si>
  <si>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</si>
  <si>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</si>
  <si>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</si>
  <si>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</si>
  <si>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</si>
  <si>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</si>
  <si>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</si>
  <si>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</si>
  <si>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</si>
  <si>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</si>
  <si>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</si>
  <si>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</si>
  <si>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</si>
  <si>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</si>
  <si>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</si>
  <si>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</si>
  <si>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</si>
  <si>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</si>
  <si>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</si>
  <si>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</si>
  <si>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</si>
  <si>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</si>
  <si>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</si>
  <si>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</si>
  <si>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</si>
  <si>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</si>
  <si>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</si>
  <si>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</si>
  <si>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</si>
  <si>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</si>
  <si>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</si>
  <si>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</si>
  <si>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</si>
  <si>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</si>
  <si>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</si>
  <si>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</si>
  <si>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</si>
  <si>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</si>
  <si>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</si>
  <si>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</si>
  <si>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</si>
  <si>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</si>
  <si>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</si>
  <si>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</si>
  <si>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</si>
  <si>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</si>
  <si>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</si>
  <si>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</si>
  <si>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</si>
  <si>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</si>
  <si>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</si>
  <si>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</si>
  <si>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</si>
  <si>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</si>
  <si>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</si>
  <si>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</si>
  <si>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</si>
  <si>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</si>
  <si>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</si>
  <si>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</si>
  <si>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</si>
  <si>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</si>
  <si>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</si>
  <si>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</si>
  <si>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</si>
  <si>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</si>
  <si>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</si>
  <si>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</si>
  <si>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</si>
  <si>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</si>
  <si>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</si>
  <si>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</si>
  <si>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</si>
  <si>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</si>
  <si>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</si>
  <si>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</si>
  <si>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</si>
  <si>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</si>
  <si>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</si>
  <si>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</si>
  <si>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</si>
  <si>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</si>
  <si>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</si>
  <si>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</si>
  <si>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</si>
  <si>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</si>
  <si>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</si>
  <si>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</si>
  <si>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</si>
  <si>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</si>
  <si>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</si>
  <si>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</si>
  <si>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</si>
  <si>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</si>
  <si>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</si>
  <si>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</si>
  <si>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</si>
  <si>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</si>
  <si>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</si>
  <si>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</si>
  <si>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</si>
  <si>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</si>
  <si>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</si>
  <si>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</si>
  <si>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</si>
  <si>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</si>
  <si>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</si>
  <si>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</si>
  <si>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</si>
  <si>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</si>
  <si>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</si>
  <si>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</si>
  <si>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</si>
  <si>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</si>
  <si>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</si>
  <si>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</si>
  <si>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</si>
  <si>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</si>
  <si>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</si>
  <si>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</si>
  <si>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</si>
  <si>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</si>
  <si>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</si>
  <si>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</si>
  <si>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</si>
  <si>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</si>
  <si>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</si>
  <si>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</si>
  <si>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</si>
  <si>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</si>
  <si>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</si>
  <si>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</si>
  <si>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</si>
  <si>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</si>
  <si>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</si>
  <si>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</si>
  <si>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</si>
  <si>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</si>
  <si>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</si>
  <si>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</si>
  <si>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</si>
  <si>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</si>
  <si>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</si>
  <si>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</si>
  <si>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</si>
  <si>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</si>
  <si>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</si>
  <si>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</si>
  <si>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</si>
  <si>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</si>
  <si>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</si>
  <si>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</si>
  <si>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</si>
  <si>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</si>
  <si>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</si>
  <si>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</si>
  <si>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</si>
  <si>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</si>
  <si>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</si>
  <si>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</si>
  <si>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</si>
  <si>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</si>
  <si>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</si>
  <si>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</si>
  <si>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</si>
  <si>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</si>
  <si>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</si>
  <si>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</si>
  <si>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</si>
  <si>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</si>
  <si>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</si>
  <si>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</si>
  <si>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</si>
  <si>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</si>
  <si>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</si>
  <si>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</si>
  <si>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</si>
  <si>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</si>
  <si>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</si>
  <si>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</si>
  <si>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</si>
  <si>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</si>
  <si>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</si>
  <si>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</si>
  <si>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</si>
  <si>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</si>
  <si>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</si>
  <si>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</si>
  <si>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</si>
  <si>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</si>
  <si>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</si>
  <si>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</si>
  <si>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</si>
  <si>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</si>
  <si>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</si>
  <si>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</si>
  <si>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</si>
  <si>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</si>
  <si>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</si>
  <si>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</si>
  <si>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</si>
  <si>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</si>
  <si>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</si>
  <si>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</si>
  <si>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</si>
  <si>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</si>
  <si>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</si>
  <si>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</si>
  <si>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</si>
  <si>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</si>
  <si>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</si>
  <si>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</si>
  <si>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</si>
  <si>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</si>
  <si>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</si>
  <si>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</si>
  <si>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</si>
  <si>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</si>
  <si>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</si>
  <si>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</si>
  <si>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</si>
  <si>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</si>
  <si>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</si>
  <si>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</si>
  <si>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</si>
  <si>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</si>
  <si>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</si>
  <si>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</si>
  <si>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</si>
  <si>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</si>
  <si>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</si>
  <si>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</si>
  <si>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</si>
  <si>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</si>
  <si>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</si>
  <si>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</si>
  <si>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</si>
  <si>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</si>
  <si>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</si>
  <si>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</si>
  <si>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</si>
  <si>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</si>
  <si>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</si>
  <si>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</si>
  <si>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</si>
  <si>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</si>
  <si>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</si>
  <si>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</si>
  <si>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</si>
  <si>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</si>
  <si>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</si>
  <si>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</si>
  <si>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</si>
  <si>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</si>
  <si>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</si>
  <si>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</si>
  <si>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</si>
  <si>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</si>
  <si>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</si>
  <si>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</si>
  <si>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</si>
  <si>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</si>
  <si>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</si>
  <si>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</si>
  <si>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</si>
  <si>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</si>
  <si>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</si>
  <si>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</si>
  <si>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</si>
  <si>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</si>
  <si>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</si>
  <si>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</si>
  <si>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</si>
  <si>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</si>
  <si>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</si>
  <si>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</si>
  <si>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</si>
  <si>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</si>
  <si>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</si>
  <si>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</si>
  <si>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</si>
  <si>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</si>
  <si>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</si>
  <si>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</si>
  <si>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</si>
  <si>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</si>
  <si>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</si>
  <si>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</si>
  <si>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</si>
  <si>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</si>
  <si>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</si>
  <si>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</si>
  <si>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</si>
  <si>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</si>
  <si>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</si>
  <si>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</si>
  <si>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</si>
  <si>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</si>
  <si>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</si>
  <si>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</si>
  <si>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</si>
  <si>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</si>
  <si>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</si>
  <si>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</si>
  <si>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</si>
  <si>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</si>
  <si>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</si>
  <si>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</si>
  <si>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</si>
  <si>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</si>
  <si>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</si>
  <si>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</si>
  <si>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</si>
  <si>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</si>
  <si>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</si>
  <si>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</si>
  <si>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</si>
  <si>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</si>
  <si>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</si>
  <si>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</si>
  <si>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</si>
  <si>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</si>
  <si>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</si>
  <si>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</si>
  <si>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</si>
  <si>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</si>
  <si>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</si>
  <si>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</si>
  <si>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</si>
  <si>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</si>
  <si>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</si>
  <si>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</si>
  <si>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</si>
  <si>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</si>
  <si>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</si>
  <si>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</si>
  <si>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</si>
  <si>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</si>
  <si>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</si>
  <si>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</si>
  <si>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</si>
  <si>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</si>
  <si>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</si>
  <si>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</si>
  <si>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</si>
  <si>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</si>
  <si>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</si>
  <si>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</si>
  <si>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</si>
  <si>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</si>
  <si>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</si>
  <si>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</si>
  <si>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</si>
  <si>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</si>
  <si>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</si>
  <si>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</si>
  <si>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</si>
  <si>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</si>
  <si>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</si>
  <si>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</si>
  <si>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</si>
  <si>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</si>
  <si>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</si>
  <si>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</si>
  <si>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</si>
  <si>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</si>
  <si>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</si>
  <si>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</si>
  <si>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</si>
  <si>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</si>
  <si>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</si>
  <si>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</si>
  <si>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</si>
  <si>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</si>
  <si>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</si>
  <si>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</si>
  <si>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</si>
  <si>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</si>
  <si>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</si>
  <si>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</si>
  <si>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</si>
  <si>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</si>
  <si>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</si>
  <si>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</si>
  <si>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</si>
  <si>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</si>
  <si>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</si>
  <si>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</si>
  <si>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</si>
  <si>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</si>
  <si>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</si>
  <si>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</si>
  <si>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</si>
  <si>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</si>
  <si>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</si>
  <si>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</si>
  <si>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</si>
  <si>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</si>
  <si>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</si>
  <si>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</si>
  <si>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</si>
  <si>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</si>
  <si>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</si>
  <si>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</si>
  <si>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</si>
  <si>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</si>
  <si>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</si>
  <si>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</si>
  <si>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</si>
  <si>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</si>
  <si>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</si>
  <si>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</si>
  <si>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</si>
  <si>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</si>
  <si>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</si>
  <si>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</si>
  <si>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</si>
  <si>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</si>
  <si>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</si>
  <si>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</si>
  <si>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</si>
  <si>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</si>
  <si>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</si>
  <si>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</si>
  <si>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</si>
  <si>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</si>
  <si>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</si>
  <si>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</si>
  <si>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</si>
  <si>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</si>
  <si>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</si>
  <si>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</si>
  <si>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</si>
  <si>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</si>
  <si>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</si>
  <si>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</si>
  <si>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</si>
  <si>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</si>
  <si>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</si>
  <si>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</si>
  <si>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</si>
  <si>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</si>
  <si>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</si>
  <si>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</si>
  <si>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</si>
  <si>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</si>
  <si>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</si>
  <si>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</si>
  <si>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</si>
  <si>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</si>
  <si>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</si>
  <si>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</si>
  <si>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</si>
  <si>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</si>
  <si>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</si>
  <si>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</si>
  <si>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</si>
  <si>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</si>
  <si>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</si>
  <si>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</si>
  <si>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</si>
  <si>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</si>
  <si>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</si>
  <si>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</si>
  <si>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</si>
  <si>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</si>
  <si>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</si>
  <si>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</si>
  <si>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</si>
  <si>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</si>
  <si>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</si>
  <si>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</si>
  <si>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</si>
  <si>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</si>
  <si>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</si>
  <si>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</si>
  <si>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</si>
  <si>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</si>
  <si>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</si>
  <si>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</si>
  <si>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</si>
  <si>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</si>
  <si>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</si>
  <si>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</si>
  <si>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</si>
  <si>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</si>
  <si>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</si>
  <si>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</si>
  <si>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</si>
  <si>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</si>
  <si>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</si>
  <si>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</si>
  <si>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</si>
  <si>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</si>
  <si>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</si>
  <si>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</si>
  <si>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</si>
  <si>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</si>
  <si>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</si>
  <si>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</si>
  <si>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</si>
  <si>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</si>
  <si>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</si>
  <si>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</si>
  <si>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</si>
  <si>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</si>
  <si>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</si>
  <si>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</si>
  <si>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</si>
  <si>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</si>
  <si>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</si>
  <si>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</si>
  <si>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</si>
  <si>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</si>
  <si>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</si>
  <si>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</si>
  <si>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</si>
  <si>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</si>
  <si>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</si>
  <si>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</si>
  <si>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</si>
  <si>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</si>
  <si>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</si>
  <si>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</si>
  <si>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</si>
  <si>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</si>
  <si>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</si>
  <si>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</si>
  <si>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</si>
  <si>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</si>
  <si>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</si>
  <si>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</si>
  <si>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</si>
  <si>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</si>
  <si>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</si>
  <si>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</si>
  <si>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</si>
  <si>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</si>
  <si>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</si>
  <si>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</si>
  <si>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</si>
  <si>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</si>
  <si>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</si>
  <si>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</si>
  <si>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</si>
  <si>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</si>
  <si>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</si>
  <si>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</si>
  <si>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</si>
  <si>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</si>
  <si>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</si>
  <si>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</si>
  <si>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</si>
  <si>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</si>
  <si>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</si>
  <si>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</si>
  <si>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</si>
  <si>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</si>
  <si>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</si>
  <si>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</si>
  <si>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</si>
  <si>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</si>
  <si>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</si>
  <si>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</si>
  <si>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</si>
  <si>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</si>
  <si>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</si>
  <si>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</si>
  <si>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</si>
  <si>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</si>
  <si>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</si>
  <si>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</si>
  <si>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</si>
  <si>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</si>
  <si>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</si>
  <si>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</si>
  <si>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</si>
  <si>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</si>
  <si>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</si>
  <si>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</si>
  <si>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</si>
  <si>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</si>
  <si>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</si>
  <si>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</si>
  <si>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</si>
  <si>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</si>
  <si>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</si>
  <si>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</si>
  <si>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</si>
  <si>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</si>
  <si>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</si>
  <si>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</si>
  <si>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</si>
  <si>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</si>
  <si>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</si>
  <si>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</si>
  <si>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</si>
  <si>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</si>
  <si>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</si>
  <si>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</si>
  <si>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</si>
  <si>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</si>
  <si>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</si>
  <si>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</si>
  <si>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</si>
  <si>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</si>
  <si>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</si>
  <si>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</si>
  <si>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</si>
  <si>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</si>
  <si>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</si>
  <si>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</si>
  <si>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</si>
  <si>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</si>
  <si>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</si>
  <si>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</si>
  <si>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</si>
  <si>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</si>
  <si>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</si>
  <si>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</si>
  <si>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</si>
  <si>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</si>
  <si>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</si>
  <si>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</si>
  <si>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</si>
  <si>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</si>
  <si>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</si>
  <si>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</si>
  <si>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</si>
  <si>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</si>
  <si>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</si>
  <si>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</si>
  <si>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</si>
  <si>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</si>
  <si>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</si>
  <si>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</si>
  <si>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</si>
  <si>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</si>
  <si>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</si>
  <si>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</si>
  <si>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</si>
  <si>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</si>
  <si>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</si>
  <si>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</si>
  <si>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</si>
  <si>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</si>
  <si>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</si>
  <si>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</si>
  <si>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</si>
  <si>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</si>
  <si>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</si>
  <si>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</si>
  <si>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</si>
  <si>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</si>
  <si>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</si>
  <si>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</si>
  <si>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</si>
  <si>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</si>
  <si>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</si>
  <si>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</si>
  <si>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</si>
  <si>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</si>
  <si>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</si>
  <si>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</si>
  <si>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</si>
  <si>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</si>
  <si>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</si>
  <si>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</si>
  <si>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</si>
  <si>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</si>
  <si>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</si>
  <si>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</si>
  <si>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</si>
  <si>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</si>
  <si>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</si>
  <si>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</si>
  <si>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</si>
  <si>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</si>
  <si>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</si>
  <si>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</si>
  <si>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</si>
  <si>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</si>
  <si>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</si>
  <si>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</si>
  <si>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</si>
  <si>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</si>
  <si>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</si>
  <si>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</si>
  <si>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</si>
  <si>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</si>
  <si>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</si>
  <si>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</si>
  <si>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</si>
  <si>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</si>
  <si>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</si>
  <si>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</si>
  <si>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</si>
  <si>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</si>
  <si>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</si>
  <si>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</si>
  <si>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</si>
  <si>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</si>
  <si>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</si>
  <si>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</si>
  <si>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</si>
  <si>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</si>
  <si>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</si>
  <si>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</si>
  <si>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</si>
  <si>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</si>
  <si>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</si>
  <si>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</si>
  <si>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</si>
  <si>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</si>
  <si>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</si>
  <si>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</si>
  <si>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</si>
  <si>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</si>
  <si>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</si>
  <si>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</si>
  <si>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</si>
  <si>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</si>
  <si>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</si>
  <si>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</si>
  <si>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</si>
  <si>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</si>
  <si>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</si>
  <si>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</si>
  <si>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</si>
  <si>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</si>
  <si>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</si>
  <si>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</si>
  <si>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</si>
  <si>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</si>
  <si>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</si>
  <si>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</si>
  <si>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</si>
  <si>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</si>
  <si>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</si>
  <si>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</si>
  <si>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</si>
  <si>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</si>
  <si>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</si>
  <si>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</si>
  <si>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</si>
  <si>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</si>
  <si>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</si>
  <si>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</si>
  <si>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</si>
  <si>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</si>
  <si>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</si>
  <si>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</si>
  <si>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</si>
  <si>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</si>
  <si>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</si>
  <si>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</si>
  <si>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</si>
  <si>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</si>
  <si>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</si>
  <si>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</si>
  <si>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</si>
  <si>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</si>
  <si>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</si>
  <si>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</si>
  <si>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</si>
  <si>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</si>
  <si>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</si>
  <si>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</si>
  <si>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</si>
  <si>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</si>
  <si>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</si>
  <si>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</si>
  <si>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</si>
  <si>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</si>
  <si>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</si>
  <si>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</si>
  <si>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</si>
  <si>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</si>
  <si>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</si>
  <si>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</si>
  <si>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</si>
  <si>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</si>
  <si>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</si>
  <si>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</si>
  <si>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</si>
  <si>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</si>
  <si>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</si>
  <si>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</si>
  <si>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</si>
  <si>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</si>
  <si>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</si>
  <si>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</si>
  <si>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</si>
  <si>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</si>
  <si>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</si>
  <si>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</si>
  <si>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</si>
  <si>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</si>
  <si>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</si>
  <si>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</si>
  <si>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</si>
  <si>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</si>
  <si>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</si>
  <si>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</si>
  <si>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</si>
  <si>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</si>
  <si>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</si>
  <si>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</si>
  <si>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</si>
  <si>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</si>
  <si>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</si>
  <si>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</si>
  <si>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</si>
  <si>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</si>
  <si>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</si>
  <si>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</si>
  <si>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</si>
  <si>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</si>
  <si>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</si>
  <si>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</si>
  <si>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</si>
  <si>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</si>
  <si>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</si>
  <si>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</si>
  <si>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</si>
  <si>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</si>
  <si>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</si>
  <si>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</si>
  <si>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</si>
  <si>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</si>
  <si>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</si>
  <si>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</si>
  <si>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</si>
  <si>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</si>
  <si>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</si>
  <si>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</si>
  <si>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</si>
  <si>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</si>
  <si>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</si>
  <si>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</si>
  <si>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</si>
  <si>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</si>
  <si>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</si>
  <si>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</si>
  <si>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</si>
  <si>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</si>
  <si>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</si>
  <si>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</si>
  <si>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</si>
  <si>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</si>
  <si>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</si>
  <si>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</si>
  <si>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</si>
  <si>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</si>
  <si>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</si>
  <si>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</si>
  <si>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</si>
  <si>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</si>
  <si>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</si>
  <si>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</si>
  <si>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</si>
  <si>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</si>
  <si>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</si>
  <si>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</si>
  <si>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</si>
  <si>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</si>
  <si>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</si>
  <si>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</si>
  <si>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</si>
  <si>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</si>
  <si>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</si>
  <si>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</si>
  <si>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</si>
  <si>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</si>
  <si>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</si>
  <si>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</si>
  <si>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</si>
  <si>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</si>
  <si>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</si>
  <si>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</si>
  <si>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</si>
  <si>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</si>
  <si>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</si>
  <si>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</si>
  <si>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</si>
  <si>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</si>
  <si>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</si>
  <si>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</si>
  <si>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</si>
  <si>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</si>
  <si>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</si>
  <si>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</si>
  <si>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</si>
  <si>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</si>
  <si>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</si>
  <si>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</si>
  <si>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</si>
  <si>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</si>
  <si>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</si>
  <si>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</si>
  <si>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</si>
  <si>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</si>
  <si>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</si>
  <si>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</si>
  <si>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</si>
  <si>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</si>
  <si>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</si>
  <si>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</si>
  <si>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</si>
  <si>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</si>
  <si>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</si>
  <si>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</si>
  <si>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</si>
  <si>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</si>
  <si>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</si>
  <si>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</si>
  <si>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</si>
  <si>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</si>
  <si>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</si>
  <si>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</si>
  <si>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</si>
  <si>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</si>
  <si>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</si>
  <si>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</si>
  <si>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</si>
  <si>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</si>
  <si>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</si>
  <si>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</si>
  <si>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</si>
  <si>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</si>
  <si>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</si>
  <si>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</si>
  <si>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</si>
  <si>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</si>
  <si>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</si>
  <si>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</si>
  <si>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</si>
  <si>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</si>
  <si>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</si>
  <si>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</si>
  <si>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</si>
  <si>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</si>
  <si>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</si>
  <si>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</si>
  <si>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</si>
  <si>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</si>
  <si>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</si>
  <si>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</si>
  <si>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</si>
  <si>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</si>
  <si>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</si>
  <si>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</si>
  <si>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</si>
  <si>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</si>
  <si>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</si>
  <si>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</si>
  <si>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</si>
  <si>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</si>
  <si>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</si>
  <si>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</si>
  <si>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</si>
  <si>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</si>
  <si>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</si>
  <si>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</si>
  <si>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</si>
  <si>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</si>
  <si>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</si>
  <si>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</si>
  <si>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</si>
  <si>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</si>
  <si>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</si>
  <si>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</si>
  <si>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</si>
  <si>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</si>
  <si>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</si>
  <si>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</si>
  <si>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</si>
  <si>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</si>
  <si>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</si>
  <si>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</si>
  <si>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</si>
  <si>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</si>
  <si>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</si>
  <si>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</si>
  <si>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</si>
  <si>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</si>
  <si>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</si>
  <si>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</si>
  <si>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</si>
  <si>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</si>
  <si>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</si>
  <si>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</si>
  <si>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</si>
  <si>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</si>
  <si>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</si>
  <si>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</si>
  <si>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</si>
  <si>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</si>
  <si>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</si>
  <si>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</si>
  <si>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</si>
  <si>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</si>
  <si>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</si>
  <si>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</si>
  <si>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</si>
  <si>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</si>
  <si>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</si>
  <si>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</si>
  <si>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</si>
  <si>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</si>
  <si>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</si>
  <si>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</si>
  <si>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</si>
  <si>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</si>
  <si>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</si>
  <si>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</si>
  <si>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</si>
  <si>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</si>
  <si>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</si>
  <si>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</si>
  <si>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</si>
  <si>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</si>
  <si>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</si>
  <si>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</si>
  <si>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</si>
  <si>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</si>
  <si>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</si>
  <si>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</si>
  <si>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</si>
  <si>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</si>
  <si>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</si>
  <si>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</si>
  <si>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</si>
  <si>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</si>
  <si>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</si>
  <si>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</si>
  <si>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</si>
  <si>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</si>
  <si>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</si>
  <si>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</si>
  <si>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</si>
  <si>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</si>
  <si>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</si>
  <si>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</si>
  <si>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</si>
  <si>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</si>
  <si>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</si>
  <si>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</si>
  <si>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</si>
  <si>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</si>
  <si>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</si>
  <si>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</si>
  <si>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</si>
  <si>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</si>
  <si>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</si>
  <si>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</si>
  <si>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</si>
  <si>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</si>
  <si>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</si>
  <si>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</si>
  <si>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</si>
  <si>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</si>
  <si>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</si>
  <si>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</si>
  <si>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</si>
  <si>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</si>
  <si>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</si>
  <si>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</si>
  <si>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</si>
  <si>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</si>
  <si>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</si>
  <si>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</si>
  <si>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</si>
  <si>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</si>
  <si>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</si>
  <si>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</si>
  <si>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</si>
  <si>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</si>
  <si>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</si>
  <si>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</si>
  <si>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</si>
  <si>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</si>
  <si>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</si>
  <si>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</si>
  <si>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</si>
  <si>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</si>
  <si>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</si>
  <si>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</si>
  <si>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</si>
  <si>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</si>
  <si>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</si>
  <si>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</si>
  <si>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</si>
  <si>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</si>
  <si>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</si>
  <si>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</si>
  <si>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</si>
  <si>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</si>
  <si>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</si>
  <si>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</si>
  <si>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</si>
  <si>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</si>
  <si>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</si>
  <si>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</si>
  <si>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</si>
  <si>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</si>
  <si>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</si>
  <si>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</si>
  <si>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</si>
  <si>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</si>
  <si>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</si>
  <si>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</si>
  <si>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</si>
  <si>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</si>
  <si>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</si>
  <si>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</si>
  <si>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</si>
  <si>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</si>
  <si>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</si>
  <si>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</si>
  <si>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</si>
  <si>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</si>
  <si>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</si>
  <si>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</si>
  <si>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</si>
  <si>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</si>
  <si>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</si>
  <si>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</si>
  <si>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</si>
  <si>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</si>
  <si>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</si>
  <si>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</si>
  <si>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</si>
  <si>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</si>
  <si>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</si>
  <si>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</si>
  <si>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</si>
  <si>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</si>
  <si>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</si>
  <si>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</si>
  <si>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</si>
  <si>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</si>
  <si>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</si>
  <si>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</si>
  <si>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</si>
  <si>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</si>
  <si>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</si>
  <si>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</si>
  <si>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</si>
  <si>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</si>
  <si>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</si>
  <si>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</si>
  <si>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</si>
  <si>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</si>
  <si>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</si>
  <si>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</si>
  <si>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</si>
  <si>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</si>
  <si>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</si>
  <si>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</si>
  <si>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</si>
  <si>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</si>
  <si>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</si>
  <si>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</si>
  <si>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</si>
  <si>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</si>
  <si>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</si>
  <si>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</si>
  <si>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</si>
  <si>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</si>
  <si>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</si>
  <si>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</si>
  <si>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</si>
  <si>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</si>
  <si>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</si>
  <si>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</si>
  <si>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</si>
  <si>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</si>
  <si>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</si>
  <si>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</si>
  <si>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</si>
  <si>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</si>
  <si>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</si>
  <si>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</si>
  <si>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</si>
  <si>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</si>
  <si>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</si>
  <si>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</si>
  <si>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</si>
  <si>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</si>
  <si>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</si>
  <si>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</si>
  <si>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</si>
  <si>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</si>
  <si>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</si>
  <si>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</si>
  <si>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</si>
  <si>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</si>
  <si>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</si>
  <si>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</si>
  <si>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</si>
  <si>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</si>
  <si>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</si>
  <si>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</si>
  <si>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</si>
  <si>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</si>
  <si>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</si>
  <si>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</si>
  <si>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</si>
  <si>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</si>
  <si>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</si>
  <si>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</si>
  <si>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</si>
  <si>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</si>
  <si>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</si>
  <si>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</si>
  <si>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</si>
  <si>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</si>
  <si>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</si>
  <si>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</si>
  <si>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</si>
  <si>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</si>
  <si>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</si>
  <si>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</si>
  <si>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</si>
  <si>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</si>
  <si>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</si>
  <si>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</si>
  <si>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</si>
  <si>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</si>
  <si>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</si>
  <si>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</si>
  <si>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</si>
  <si>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</si>
  <si>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</si>
  <si>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</si>
  <si>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</si>
  <si>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</si>
  <si>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</si>
  <si>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</si>
  <si>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</si>
  <si>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</si>
  <si>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</si>
  <si>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</si>
  <si>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</si>
  <si>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</si>
  <si>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</si>
  <si>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</si>
  <si>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</si>
  <si>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</si>
  <si>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</si>
  <si>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</si>
  <si>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</si>
  <si>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</si>
  <si>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</si>
  <si>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</si>
  <si>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</si>
  <si>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</si>
  <si>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</si>
  <si>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</si>
  <si>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</si>
  <si>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</si>
  <si>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</si>
  <si>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</si>
  <si>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</si>
  <si>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</si>
  <si>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</si>
  <si>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</si>
  <si>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</si>
  <si>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</si>
  <si>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</si>
  <si>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</si>
  <si>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</si>
  <si>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</si>
  <si>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</si>
  <si>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</si>
  <si>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</si>
  <si>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</si>
  <si>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</si>
  <si>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</si>
  <si>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</si>
  <si>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</si>
  <si>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</si>
  <si>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</si>
  <si>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</si>
  <si>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</si>
  <si>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</si>
  <si>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</si>
  <si>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</si>
  <si>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</si>
  <si>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</si>
  <si>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</si>
  <si>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</si>
  <si>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</si>
  <si>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</si>
  <si>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</si>
  <si>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</si>
  <si>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</si>
  <si>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</si>
  <si>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</si>
  <si>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</si>
  <si>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</si>
  <si>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</si>
  <si>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</si>
  <si>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</si>
  <si>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</si>
  <si>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</si>
  <si>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</si>
  <si>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</si>
  <si>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</si>
  <si>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</si>
  <si>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</si>
  <si>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</si>
  <si>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</si>
  <si>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</si>
  <si>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</si>
  <si>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</si>
  <si>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</si>
  <si>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</si>
  <si>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</si>
  <si>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</si>
  <si>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</si>
  <si>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</si>
  <si>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</si>
  <si>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</si>
  <si>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</si>
  <si>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</si>
  <si>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</si>
  <si>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</si>
  <si>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</si>
  <si>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</si>
  <si>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</si>
  <si>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</si>
  <si>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</si>
  <si>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</si>
  <si>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</si>
  <si>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</si>
  <si>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</si>
  <si>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</si>
  <si>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</si>
  <si>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</si>
  <si>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</si>
  <si>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</si>
  <si>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</si>
  <si>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</si>
  <si>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</si>
  <si>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</si>
  <si>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</si>
  <si>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</si>
  <si>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</si>
  <si>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</si>
  <si>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</si>
  <si>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</si>
  <si>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</si>
  <si>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</si>
  <si>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</si>
  <si>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</si>
  <si>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</si>
  <si>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</si>
  <si>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</si>
  <si>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</si>
  <si>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</si>
  <si>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</si>
  <si>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</si>
  <si>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</si>
  <si>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</si>
  <si>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</si>
  <si>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</si>
  <si>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</si>
  <si>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</si>
  <si>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</si>
  <si>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</si>
  <si>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</si>
  <si>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</si>
  <si>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</si>
  <si>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</si>
  <si>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</si>
  <si>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</si>
  <si>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</si>
  <si>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</si>
  <si>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</si>
  <si>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</si>
  <si>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</si>
  <si>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</si>
  <si>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</si>
  <si>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</si>
  <si>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</si>
  <si>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</si>
  <si>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</si>
  <si>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</si>
  <si>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</si>
  <si>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</si>
  <si>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</si>
  <si>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</si>
  <si>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</si>
  <si>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</si>
  <si>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</si>
  <si>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</si>
  <si>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</si>
  <si>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</si>
  <si>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</si>
  <si>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</si>
  <si>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</si>
  <si>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</si>
  <si>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</si>
  <si>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</si>
  <si>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</si>
  <si>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</si>
  <si>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</si>
  <si>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</si>
  <si>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</si>
  <si>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</si>
  <si>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</si>
  <si>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</si>
  <si>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</si>
  <si>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</si>
  <si>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</si>
  <si>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</si>
  <si>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</si>
  <si>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</si>
  <si>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</si>
  <si>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</si>
  <si>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</si>
  <si>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</si>
  <si>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</si>
  <si>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</si>
  <si>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</si>
  <si>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</si>
  <si>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</si>
  <si>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</si>
  <si>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</si>
  <si>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</si>
  <si>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</si>
  <si>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</si>
  <si>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</si>
  <si>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</si>
  <si>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</si>
  <si>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</si>
  <si>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</si>
  <si>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</si>
  <si>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</si>
  <si>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</si>
  <si>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</si>
  <si>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</si>
  <si>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</si>
  <si>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</si>
  <si>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</si>
  <si>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</si>
  <si>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</si>
  <si>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</si>
  <si>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</si>
  <si>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</si>
  <si>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</si>
  <si>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</si>
  <si>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</si>
  <si>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</si>
  <si>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</si>
  <si>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</si>
  <si>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</si>
  <si>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</si>
  <si>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</si>
  <si>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</si>
  <si>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</si>
  <si>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</si>
  <si>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</si>
  <si>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</si>
  <si>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</si>
  <si>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</si>
  <si>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</si>
  <si>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</si>
  <si>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</si>
  <si>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</si>
  <si>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</si>
  <si>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</si>
  <si>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</si>
  <si>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</si>
  <si>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</si>
  <si>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</si>
  <si>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</si>
  <si>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</si>
  <si>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</si>
  <si>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</si>
  <si>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</si>
  <si>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</si>
  <si>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</si>
  <si>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</si>
  <si>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</si>
  <si>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</si>
  <si>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</si>
  <si>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</si>
  <si>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</si>
  <si>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</si>
  <si>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</si>
  <si>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</si>
  <si>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</si>
  <si>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</si>
  <si>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</si>
  <si>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</si>
  <si>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</si>
  <si>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</si>
  <si>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</si>
  <si>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</si>
  <si>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</si>
  <si>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</si>
  <si>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</si>
  <si>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</si>
  <si>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</si>
  <si>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</si>
  <si>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</si>
  <si>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</si>
  <si>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</si>
  <si>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</si>
  <si>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</si>
  <si>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</si>
  <si>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</si>
  <si>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</si>
  <si>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</si>
  <si>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</si>
  <si>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</si>
  <si>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</si>
  <si>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</si>
  <si>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</si>
  <si>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</si>
  <si>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</si>
  <si>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</si>
  <si>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</si>
  <si>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</si>
  <si>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</si>
  <si>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</si>
  <si>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</si>
  <si>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</si>
  <si>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</si>
  <si>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</si>
  <si>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</si>
  <si>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</si>
  <si>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</si>
  <si>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</si>
  <si>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</si>
  <si>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</si>
  <si>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</si>
  <si>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</si>
  <si>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</si>
  <si>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</si>
  <si>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</si>
  <si>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</si>
  <si>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</si>
  <si>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</si>
  <si>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</si>
  <si>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</si>
  <si>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</si>
  <si>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</si>
  <si>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</si>
  <si>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</si>
  <si>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</si>
  <si>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</si>
  <si>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</si>
  <si>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</si>
  <si>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</si>
  <si>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</si>
  <si>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</si>
  <si>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</si>
  <si>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</si>
  <si>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</si>
  <si>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</si>
  <si>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</si>
  <si>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</si>
  <si>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</si>
  <si>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</si>
  <si>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</si>
  <si>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</si>
  <si>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</si>
  <si>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</si>
  <si>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</si>
  <si>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</si>
  <si>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</si>
  <si>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</si>
  <si>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</si>
  <si>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</si>
  <si>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</si>
  <si>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</si>
  <si>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</si>
  <si>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</si>
  <si>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</si>
  <si>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</si>
  <si>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</si>
  <si>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</si>
  <si>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</si>
  <si>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</si>
  <si>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</si>
  <si>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</si>
  <si>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</si>
  <si>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</si>
  <si>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</si>
  <si>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</si>
  <si>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</si>
  <si>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</si>
  <si>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</si>
  <si>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</si>
  <si>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</si>
  <si>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</si>
  <si>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</si>
  <si>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</si>
  <si>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</si>
  <si>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</si>
  <si>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</si>
  <si>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</si>
  <si>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</si>
  <si>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</si>
  <si>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</si>
  <si>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</si>
  <si>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</si>
  <si>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</si>
  <si>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</si>
  <si>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</si>
  <si>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</si>
  <si>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</si>
  <si>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</si>
  <si>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</si>
  <si>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</si>
  <si>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</si>
  <si>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</si>
  <si>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</si>
  <si>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</si>
  <si>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</si>
  <si>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</si>
  <si>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</si>
  <si>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</si>
  <si>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</si>
  <si>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</si>
  <si>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</si>
  <si>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</si>
  <si>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</si>
  <si>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</si>
  <si>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</si>
  <si>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</si>
  <si>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</si>
  <si>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</si>
  <si>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</si>
  <si>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</si>
  <si>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</si>
  <si>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</si>
  <si>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</si>
  <si>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</si>
  <si>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</si>
  <si>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</si>
  <si>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</si>
  <si>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</si>
  <si>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</si>
  <si>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</si>
  <si>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</si>
  <si>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</si>
  <si>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</si>
  <si>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</si>
  <si>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</si>
  <si>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</si>
  <si>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</si>
  <si>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</si>
  <si>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</si>
  <si>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</si>
  <si>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</si>
  <si>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</si>
  <si>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</si>
  <si>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</si>
  <si>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</si>
  <si>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</si>
  <si>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</si>
  <si>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</si>
  <si>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</si>
  <si>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</si>
  <si>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</si>
  <si>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</si>
  <si>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</si>
  <si>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</si>
  <si>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</si>
  <si>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</si>
  <si>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</si>
  <si>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</si>
  <si>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</si>
  <si>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</si>
  <si>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</si>
  <si>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</si>
  <si>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</si>
  <si>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</si>
  <si>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</si>
  <si>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</si>
  <si>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</si>
  <si>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</si>
  <si>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</si>
  <si>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</si>
  <si>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</si>
  <si>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</si>
  <si>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</si>
  <si>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</si>
  <si>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</si>
  <si>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</si>
  <si>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</si>
  <si>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</si>
  <si>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</si>
  <si>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</si>
  <si>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</si>
  <si>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</si>
  <si>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</si>
  <si>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</si>
  <si>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</si>
  <si>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</si>
  <si>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</si>
  <si>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</si>
  <si>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</si>
  <si>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</si>
  <si>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</si>
  <si>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</si>
  <si>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</si>
  <si>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</si>
  <si>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</si>
  <si>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</si>
  <si>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</si>
  <si>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</si>
  <si>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</si>
  <si>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</si>
  <si>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</si>
  <si>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</si>
  <si>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</si>
  <si>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</si>
  <si>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</si>
  <si>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</si>
  <si>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</si>
  <si>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</si>
  <si>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</si>
  <si>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</si>
  <si>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</si>
  <si>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</si>
  <si>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</si>
  <si>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</si>
  <si>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</si>
  <si>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</si>
  <si>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</si>
  <si>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</si>
  <si>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</si>
  <si>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</si>
  <si>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</si>
  <si>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</si>
  <si>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</si>
  <si>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</si>
  <si>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</si>
  <si>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</si>
  <si>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</si>
  <si>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</si>
  <si>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</si>
  <si>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</si>
  <si>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</si>
  <si>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</si>
  <si>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</si>
  <si>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</si>
  <si>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</si>
  <si>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</si>
  <si>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</si>
  <si>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</si>
  <si>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</si>
  <si>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</si>
  <si>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</si>
  <si>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</si>
  <si>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</si>
  <si>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</si>
  <si>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</si>
  <si>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</si>
  <si>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</si>
  <si>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</si>
  <si>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</si>
  <si>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</si>
  <si>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</si>
  <si>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</si>
  <si>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</si>
  <si>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</si>
  <si>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</si>
  <si>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</si>
  <si>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</si>
  <si>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</si>
  <si>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</si>
  <si>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</si>
  <si>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</si>
  <si>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</si>
  <si>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</si>
  <si>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</si>
  <si>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</si>
  <si>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</si>
  <si>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</si>
  <si>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</si>
  <si>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</si>
  <si>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</si>
  <si>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</si>
  <si>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</si>
  <si>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</si>
  <si>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</si>
  <si>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</si>
  <si>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</si>
  <si>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</si>
  <si>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</si>
  <si>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</si>
  <si>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</si>
  <si>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</si>
  <si>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</si>
  <si>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</si>
  <si>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</si>
  <si>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</si>
  <si>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</si>
  <si>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</si>
  <si>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</si>
  <si>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</si>
  <si>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</si>
  <si>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</si>
  <si>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</si>
  <si>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</si>
  <si>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</si>
  <si>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</si>
  <si>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</si>
  <si>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</si>
  <si>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</si>
  <si>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</si>
  <si>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</si>
  <si>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</si>
  <si>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</si>
  <si>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</si>
  <si>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</si>
  <si>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</si>
  <si>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</si>
  <si>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</si>
  <si>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</si>
  <si>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</si>
  <si>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</si>
  <si>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</si>
  <si>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</si>
  <si>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</si>
  <si>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</si>
  <si>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</si>
  <si>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</si>
  <si>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</si>
  <si>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</si>
  <si>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</si>
  <si>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</si>
  <si>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</si>
  <si>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</si>
  <si>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</si>
  <si>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</si>
  <si>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</si>
  <si>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</si>
  <si>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</si>
  <si>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</si>
  <si>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</si>
  <si>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</si>
  <si>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</si>
  <si>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</si>
  <si>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</si>
  <si>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</si>
  <si>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</si>
  <si>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</si>
  <si>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</si>
  <si>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</si>
  <si>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</si>
  <si>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</si>
  <si>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</si>
  <si>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</si>
  <si>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</si>
  <si>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</si>
  <si>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</si>
  <si>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</si>
  <si>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</si>
  <si>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</si>
  <si>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</si>
  <si>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</si>
  <si>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</si>
  <si>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</si>
  <si>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</si>
  <si>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</si>
  <si>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</si>
  <si>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</si>
  <si>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</si>
  <si>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</si>
  <si>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</si>
  <si>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</si>
  <si>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</si>
  <si>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</si>
  <si>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</si>
  <si>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</si>
  <si>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</si>
  <si>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</si>
  <si>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</si>
  <si>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</si>
  <si>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</si>
  <si>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</si>
  <si>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</si>
  <si>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</si>
  <si>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</si>
  <si>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</si>
  <si>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</si>
  <si>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</si>
  <si>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</si>
  <si>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</si>
  <si>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</si>
  <si>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</si>
  <si>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</si>
  <si>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</si>
  <si>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</si>
  <si>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</si>
  <si>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</si>
  <si>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</si>
  <si>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</si>
  <si>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</si>
  <si>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</si>
  <si>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</si>
  <si>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</si>
  <si>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</si>
  <si>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</si>
  <si>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</si>
  <si>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</si>
  <si>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</si>
  <si>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</si>
  <si>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</si>
  <si>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</si>
  <si>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</si>
  <si>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</si>
  <si>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</si>
  <si>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</si>
  <si>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</si>
  <si>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</si>
  <si>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</si>
  <si>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</si>
  <si>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</si>
  <si>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</si>
  <si>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</si>
  <si>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</si>
  <si>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</si>
  <si>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</si>
  <si>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</si>
  <si>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</si>
  <si>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</si>
  <si>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</si>
  <si>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</si>
  <si>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</si>
  <si>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</si>
  <si>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</si>
  <si>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</si>
  <si>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</si>
  <si>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</si>
  <si>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</si>
  <si>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</si>
  <si>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</si>
  <si>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</si>
  <si>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</si>
  <si>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</si>
  <si>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</si>
  <si>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</si>
  <si>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</si>
  <si>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</si>
  <si>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</si>
  <si>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</si>
  <si>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</si>
  <si>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</si>
  <si>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</si>
  <si>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</si>
  <si>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</si>
  <si>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</si>
  <si>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</si>
  <si>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</si>
  <si>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</si>
  <si>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</si>
  <si>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</si>
  <si>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</si>
  <si>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</si>
  <si>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</si>
  <si>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</si>
  <si>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</si>
  <si>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</si>
  <si>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</si>
  <si>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</si>
  <si>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</si>
  <si>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</si>
  <si>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</si>
  <si>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</si>
  <si>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</si>
  <si>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</si>
  <si>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</si>
  <si>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</si>
  <si>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</si>
  <si>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</si>
  <si>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</si>
  <si>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</si>
  <si>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</si>
  <si>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</si>
  <si>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</si>
  <si>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</si>
  <si>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</si>
  <si>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</si>
  <si>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</si>
  <si>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</si>
  <si>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</si>
  <si>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</si>
  <si>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</si>
  <si>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</si>
  <si>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</si>
  <si>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</si>
  <si>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</si>
  <si>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</si>
  <si>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</si>
  <si>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</si>
  <si>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</si>
  <si>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</si>
  <si>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</si>
  <si>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</si>
  <si>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</si>
  <si>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</si>
  <si>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</si>
  <si>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</si>
  <si>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</si>
  <si>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</si>
  <si>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</si>
  <si>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</si>
  <si>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</si>
  <si>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</si>
  <si>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</si>
  <si>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</si>
  <si>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</si>
  <si>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</si>
  <si>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</si>
  <si>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</si>
  <si>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</si>
  <si>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</si>
  <si>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</si>
  <si>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</si>
  <si>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</si>
  <si>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</si>
  <si>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</si>
  <si>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</si>
  <si>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</si>
  <si>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</si>
  <si>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</si>
  <si>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</si>
  <si>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</si>
  <si>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</si>
  <si>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</si>
  <si>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</si>
  <si>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</si>
  <si>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</si>
  <si>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</si>
  <si>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</si>
  <si>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</si>
  <si>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</si>
  <si>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</si>
  <si>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</si>
  <si>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</si>
  <si>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</si>
  <si>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</si>
  <si>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</si>
  <si>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</si>
  <si>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</si>
  <si>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</si>
  <si>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</si>
  <si>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</si>
  <si>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</si>
  <si>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</si>
  <si>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</si>
  <si>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</si>
  <si>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</si>
  <si>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</si>
  <si>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</si>
  <si>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</si>
  <si>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</si>
  <si>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</si>
  <si>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</si>
  <si>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</si>
  <si>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</si>
  <si>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</si>
  <si>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</si>
  <si>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</si>
  <si>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</si>
  <si>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</si>
  <si>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</si>
  <si>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</si>
  <si>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</si>
  <si>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</si>
  <si>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</si>
  <si>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</si>
  <si>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</si>
  <si>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</si>
  <si>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</si>
  <si>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</si>
  <si>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</si>
  <si>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</si>
  <si>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</si>
  <si>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</si>
  <si>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</si>
  <si>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</si>
  <si>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</si>
  <si>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</si>
  <si>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</si>
  <si>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</si>
  <si>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</si>
  <si>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</si>
  <si>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</si>
  <si>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</si>
  <si>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</si>
  <si>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</si>
  <si>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</si>
  <si>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</si>
  <si>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</si>
  <si>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</si>
  <si>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</si>
  <si>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</si>
  <si>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</si>
  <si>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</si>
  <si>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</si>
  <si>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</si>
  <si>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</si>
  <si>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</si>
  <si>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</si>
  <si>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</si>
  <si>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</si>
  <si>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</si>
  <si>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</si>
  <si>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</si>
  <si>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</si>
  <si>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</si>
  <si>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</si>
  <si>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</si>
  <si>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</si>
  <si>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</si>
  <si>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</si>
  <si>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</si>
  <si>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</si>
  <si>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</si>
  <si>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</si>
  <si>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</si>
  <si>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</si>
  <si>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</si>
  <si>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</si>
  <si>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</si>
  <si>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</si>
  <si>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</si>
  <si>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</si>
  <si>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</si>
  <si>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</si>
  <si>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</si>
  <si>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</si>
  <si>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</si>
  <si>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</si>
  <si>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</si>
  <si>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</si>
  <si>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</si>
  <si>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</si>
  <si>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</si>
  <si>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</si>
  <si>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</si>
  <si>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</si>
  <si>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</si>
  <si>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</si>
  <si>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</si>
  <si>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</si>
  <si>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</si>
  <si>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</si>
  <si>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</si>
  <si>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</si>
  <si>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</si>
  <si>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</si>
  <si>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</si>
  <si>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</si>
  <si>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</si>
  <si>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</si>
  <si>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</si>
  <si>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</si>
  <si>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</si>
  <si>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</si>
  <si>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</si>
  <si>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</si>
  <si>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</si>
  <si>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</si>
  <si>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</si>
  <si>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</si>
  <si>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</si>
  <si>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</si>
  <si>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</si>
  <si>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</si>
  <si>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</si>
  <si>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</si>
  <si>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</si>
  <si>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</si>
  <si>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</si>
  <si>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</si>
  <si>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</si>
  <si>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</si>
  <si>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</si>
  <si>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</si>
  <si>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</si>
  <si>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</si>
  <si>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</si>
  <si>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</si>
  <si>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</si>
  <si>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</si>
  <si>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</si>
  <si>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</si>
  <si>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</si>
  <si>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</si>
  <si>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</si>
  <si>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</si>
  <si>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</si>
  <si>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</si>
  <si>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</si>
  <si>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</si>
  <si>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</si>
  <si>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</si>
  <si>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</si>
  <si>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</si>
  <si>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</si>
  <si>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</si>
  <si>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</si>
  <si>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</si>
  <si>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</si>
  <si>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</si>
  <si>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</si>
  <si>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</si>
  <si>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</si>
  <si>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</si>
  <si>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</si>
  <si>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</si>
  <si>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</si>
  <si>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</si>
  <si>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</si>
  <si>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</si>
  <si>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</si>
  <si>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</si>
  <si>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</si>
  <si>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</si>
  <si>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</si>
  <si>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</si>
  <si>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</si>
  <si>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</si>
  <si>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</si>
  <si>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</si>
  <si>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</si>
  <si>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</si>
  <si>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</si>
  <si>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</si>
  <si>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</si>
  <si>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</si>
  <si>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</si>
  <si>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</si>
  <si>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</si>
  <si>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</si>
  <si>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</si>
  <si>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</si>
  <si>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</si>
  <si>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</si>
  <si>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</si>
  <si>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</si>
  <si>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</si>
  <si>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</si>
  <si>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</si>
  <si>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</si>
  <si>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</si>
  <si>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</si>
  <si>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</si>
  <si>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</si>
  <si>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</si>
  <si>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</si>
  <si>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</si>
  <si>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</si>
  <si>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</si>
  <si>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</si>
  <si>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</si>
  <si>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</si>
  <si>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</si>
  <si>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</si>
  <si>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</si>
  <si>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</si>
  <si>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</si>
  <si>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</si>
  <si>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</si>
  <si>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</si>
  <si>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</si>
  <si>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</si>
  <si>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</si>
  <si>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</si>
  <si>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</si>
  <si>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</si>
  <si>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</si>
  <si>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</si>
  <si>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</si>
  <si>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</si>
  <si>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</si>
  <si>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</si>
  <si>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</si>
  <si>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</si>
  <si>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</si>
  <si>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</si>
  <si>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</si>
  <si>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</si>
  <si>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</si>
  <si>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</si>
  <si>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</si>
  <si>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</si>
  <si>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</si>
  <si>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</si>
  <si>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</si>
  <si>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</si>
  <si>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</si>
  <si>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</si>
  <si>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</si>
  <si>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</si>
  <si>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</si>
  <si>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</si>
  <si>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</si>
  <si>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</si>
  <si>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</si>
  <si>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</si>
  <si>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</si>
  <si>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</si>
  <si>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</si>
  <si>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</si>
  <si>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</si>
  <si>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</si>
  <si>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</si>
  <si>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</si>
  <si>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</si>
  <si>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</si>
  <si>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</si>
  <si>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</si>
  <si>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</si>
  <si>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</si>
  <si>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</si>
  <si>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</si>
  <si>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</si>
  <si>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</si>
  <si>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</si>
  <si>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</si>
  <si>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</si>
  <si>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</si>
  <si>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</si>
  <si>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</si>
  <si>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</si>
  <si>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</si>
  <si>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</si>
  <si>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</si>
  <si>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</si>
  <si>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</si>
  <si>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</si>
  <si>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</si>
  <si>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</si>
  <si>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</si>
  <si>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</si>
  <si>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</si>
  <si>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</si>
  <si>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</si>
  <si>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</si>
  <si>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</si>
  <si>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</si>
  <si>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</si>
  <si>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</si>
  <si>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</si>
  <si>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</si>
  <si>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</si>
  <si>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</si>
  <si>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</si>
  <si>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</si>
  <si>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</si>
  <si>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</si>
  <si>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</si>
  <si>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</si>
  <si>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</si>
  <si>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</si>
  <si>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</si>
  <si>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</si>
  <si>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</si>
  <si>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</si>
  <si>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</si>
  <si>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</si>
  <si>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</si>
  <si>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</si>
  <si>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</si>
  <si>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</si>
  <si>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</si>
  <si>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</si>
  <si>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</si>
  <si>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</si>
  <si>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</si>
  <si>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</si>
  <si>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</si>
  <si>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</si>
  <si>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</si>
  <si>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</si>
  <si>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</si>
  <si>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</si>
  <si>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</si>
  <si>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</si>
  <si>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</si>
  <si>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</si>
  <si>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</si>
  <si>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</si>
  <si>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</si>
  <si>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</si>
  <si>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</si>
  <si>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</si>
  <si>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</si>
  <si>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</si>
  <si>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</si>
  <si>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</si>
  <si>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</si>
  <si>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</si>
  <si>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</si>
  <si>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</si>
  <si>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</si>
  <si>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</si>
  <si>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</si>
  <si>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</si>
  <si>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</si>
  <si>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</si>
  <si>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</si>
  <si>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</si>
  <si>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</si>
  <si>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</si>
  <si>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</si>
  <si>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</si>
  <si>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</si>
  <si>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</si>
  <si>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</si>
  <si>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</si>
  <si>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</si>
  <si>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</si>
  <si>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</si>
  <si>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</si>
  <si>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</si>
  <si>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</si>
  <si>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</si>
  <si>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</si>
  <si>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</si>
  <si>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</si>
  <si>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</si>
  <si>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</si>
  <si>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</si>
  <si>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</si>
  <si>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</si>
  <si>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</si>
  <si>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</si>
  <si>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</si>
  <si>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</si>
  <si>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</si>
  <si>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</si>
  <si>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</si>
  <si>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</si>
  <si>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</si>
  <si>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</si>
  <si>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</si>
  <si>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</si>
  <si>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</si>
  <si>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</si>
  <si>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</si>
  <si>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</si>
  <si>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</si>
  <si>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</si>
  <si>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</si>
  <si>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</si>
  <si>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</si>
  <si>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</si>
  <si>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</si>
  <si>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</si>
  <si>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</si>
  <si>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</si>
  <si>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</si>
  <si>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</si>
  <si>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</si>
  <si>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</si>
  <si>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</si>
  <si>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</si>
  <si>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</si>
  <si>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</si>
  <si>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</si>
  <si>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</si>
  <si>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</si>
  <si>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</si>
  <si>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</si>
  <si>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</si>
  <si>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</si>
  <si>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</si>
  <si>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</si>
  <si>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</si>
  <si>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</si>
  <si>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</si>
  <si>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</si>
  <si>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</si>
  <si>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</si>
  <si>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</si>
  <si>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</si>
  <si>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</si>
  <si>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</si>
  <si>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</si>
  <si>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</si>
  <si>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</si>
  <si>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</si>
  <si>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</si>
  <si>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</si>
  <si>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</si>
  <si>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</si>
  <si>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</si>
  <si>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</si>
  <si>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</si>
  <si>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</si>
  <si>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</si>
  <si>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</si>
  <si>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</si>
  <si>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</si>
  <si>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</si>
  <si>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</si>
  <si>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</si>
  <si>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</si>
  <si>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</si>
  <si>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</si>
  <si>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</si>
  <si>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</si>
  <si>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</si>
  <si>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</si>
  <si>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</si>
  <si>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</si>
  <si>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</si>
  <si>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</si>
  <si>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</si>
  <si>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</si>
  <si>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</si>
  <si>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</si>
  <si>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</si>
  <si>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</si>
  <si>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</si>
  <si>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</si>
  <si>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</si>
  <si>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</si>
  <si>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</si>
  <si>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</si>
  <si>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</si>
  <si>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</si>
  <si>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</si>
  <si>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</si>
  <si>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</si>
  <si>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</si>
  <si>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</si>
  <si>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</si>
  <si>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</si>
  <si>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</si>
  <si>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</si>
  <si>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</si>
  <si>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</si>
  <si>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</si>
  <si>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</si>
  <si>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</si>
  <si>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</si>
  <si>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</si>
  <si>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</si>
  <si>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</si>
  <si>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</si>
  <si>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</si>
  <si>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</si>
  <si>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</si>
  <si>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</si>
  <si>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</si>
  <si>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</si>
  <si>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</si>
  <si>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</si>
  <si>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</si>
  <si>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</si>
  <si>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</si>
  <si>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</si>
  <si>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</si>
  <si>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</si>
  <si>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</si>
  <si>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</si>
  <si>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</si>
  <si>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</si>
  <si>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</si>
  <si>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</si>
  <si>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</si>
  <si>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</si>
  <si>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</si>
  <si>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</si>
  <si>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</si>
  <si>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</si>
  <si>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</si>
  <si>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</si>
  <si>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</si>
  <si>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</si>
  <si>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</si>
  <si>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</si>
  <si>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</si>
  <si>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</si>
  <si>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</si>
  <si>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</si>
  <si>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</si>
  <si>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</si>
  <si>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</si>
  <si>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</si>
  <si>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</si>
  <si>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</si>
  <si>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</si>
  <si>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</si>
  <si>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</si>
  <si>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</si>
  <si>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</si>
  <si>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</si>
  <si>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</si>
  <si>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</si>
  <si>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</si>
  <si>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</si>
  <si>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</si>
  <si>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</si>
  <si>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</si>
  <si>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</si>
  <si>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</si>
  <si>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</si>
  <si>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</si>
  <si>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</si>
  <si>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</si>
  <si>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</si>
  <si>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</si>
  <si>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</si>
  <si>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</si>
  <si>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</si>
  <si>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</si>
  <si>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</si>
  <si>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</si>
  <si>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</si>
  <si>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</si>
  <si>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</si>
  <si>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</si>
  <si>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</si>
  <si>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</si>
  <si>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</si>
  <si>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</si>
  <si>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</si>
  <si>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</si>
  <si>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</si>
  <si>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</si>
  <si>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</si>
  <si>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</si>
  <si>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</si>
  <si>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</si>
  <si>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</si>
  <si>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</si>
  <si>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</si>
  <si>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</si>
  <si>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</si>
  <si>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</si>
  <si>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</si>
  <si>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</si>
  <si>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</si>
  <si>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</si>
  <si>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</si>
  <si>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</si>
  <si>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</si>
  <si>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</si>
  <si>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</si>
  <si>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</si>
  <si>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</si>
  <si>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</si>
  <si>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</si>
  <si>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</si>
  <si>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</si>
  <si>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</si>
  <si>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</si>
  <si>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</si>
  <si>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</si>
  <si>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</si>
  <si>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</si>
  <si>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</si>
  <si>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</si>
  <si>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</si>
  <si>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</si>
  <si>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</si>
  <si>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</si>
  <si>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</si>
  <si>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</si>
  <si>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</si>
  <si>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</si>
  <si>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</si>
  <si>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</si>
  <si>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</si>
  <si>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</si>
  <si>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</si>
  <si>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</si>
  <si>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</si>
  <si>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</si>
  <si>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</si>
  <si>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</si>
  <si>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</si>
  <si>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</si>
  <si>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</si>
  <si>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</si>
  <si>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</si>
  <si>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</si>
  <si>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</si>
  <si>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</si>
  <si>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</si>
  <si>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</si>
  <si>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</si>
  <si>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</si>
  <si>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</si>
  <si>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</si>
  <si>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</si>
  <si>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</si>
  <si>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</si>
  <si>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</si>
  <si>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</si>
  <si>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</si>
  <si>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</si>
  <si>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</si>
  <si>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</si>
  <si>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</si>
  <si>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</si>
  <si>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</si>
  <si>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</si>
  <si>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</si>
  <si>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</si>
  <si>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</si>
  <si>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</si>
  <si>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</si>
  <si>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</si>
  <si>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</si>
  <si>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</si>
  <si>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</si>
  <si>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</si>
  <si>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</si>
  <si>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</si>
  <si>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</si>
  <si>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</si>
  <si>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</si>
  <si>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</si>
  <si>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</si>
  <si>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</si>
  <si>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</si>
  <si>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</si>
  <si>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</si>
  <si>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</si>
  <si>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</si>
  <si>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</si>
  <si>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</si>
  <si>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</si>
  <si>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</si>
  <si>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</si>
  <si>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</si>
  <si>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</si>
  <si>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</si>
  <si>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</si>
  <si>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</si>
  <si>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</si>
  <si>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</si>
  <si>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</si>
  <si>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</si>
  <si>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</si>
  <si>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</si>
  <si>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</si>
  <si>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</si>
  <si>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</si>
  <si>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</si>
  <si>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</si>
  <si>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</si>
  <si>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</si>
  <si>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</si>
  <si>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</si>
  <si>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</si>
  <si>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</si>
  <si>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</si>
  <si>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</si>
  <si>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</si>
  <si>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</si>
  <si>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</si>
  <si>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</si>
  <si>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</si>
  <si>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</si>
  <si>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</si>
  <si>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</si>
  <si>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</si>
  <si>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</si>
  <si>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</si>
  <si>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</si>
  <si>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</si>
  <si>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</si>
  <si>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</si>
  <si>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</si>
  <si>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</si>
  <si>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</si>
  <si>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</si>
  <si>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</si>
  <si>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</si>
  <si>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</si>
  <si>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</si>
  <si>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</si>
  <si>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</si>
  <si>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</si>
  <si>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</si>
  <si>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</si>
  <si>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</si>
  <si>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</si>
  <si>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</si>
  <si>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</si>
  <si>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</si>
  <si>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</si>
  <si>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</si>
  <si>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</si>
  <si>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</si>
  <si>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</si>
  <si>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</si>
  <si>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</si>
  <si>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</si>
  <si>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</si>
  <si>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</si>
  <si>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</si>
  <si>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</si>
  <si>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</si>
  <si>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</si>
  <si>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</si>
  <si>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</si>
  <si>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</si>
  <si>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</si>
  <si>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</si>
  <si>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</si>
  <si>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</si>
  <si>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</si>
  <si>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</si>
  <si>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</si>
  <si>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</si>
  <si>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</si>
  <si>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</si>
  <si>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</si>
  <si>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</si>
  <si>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</si>
  <si>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</si>
  <si>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</si>
  <si>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</si>
  <si>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</si>
  <si>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</si>
  <si>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</si>
  <si>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</si>
  <si>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</si>
  <si>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</si>
  <si>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</si>
  <si>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</si>
  <si>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</si>
  <si>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</si>
  <si>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</si>
  <si>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</si>
  <si>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</si>
  <si>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</si>
  <si>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</si>
  <si>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</si>
  <si>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</si>
  <si>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</si>
  <si>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</si>
  <si>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</si>
  <si>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</si>
  <si>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</si>
  <si>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</si>
  <si>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</si>
  <si>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</si>
  <si>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</si>
  <si>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</si>
  <si>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</si>
  <si>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</si>
  <si>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</si>
  <si>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</si>
  <si>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</si>
  <si>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</si>
  <si>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</si>
  <si>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</si>
  <si>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</si>
  <si>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</si>
  <si>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</si>
  <si>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</si>
  <si>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</si>
  <si>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</si>
  <si>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</si>
  <si>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</si>
  <si>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</si>
  <si>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</si>
  <si>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</si>
  <si>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</si>
  <si>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</si>
  <si>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</si>
  <si>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</si>
  <si>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</si>
  <si>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</si>
  <si>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</si>
  <si>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</si>
  <si>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</si>
  <si>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</si>
  <si>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</si>
  <si>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</si>
  <si>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</si>
  <si>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</si>
  <si>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</si>
  <si>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</si>
  <si>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</si>
  <si>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</si>
  <si>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</si>
  <si>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</si>
  <si>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</si>
  <si>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</si>
  <si>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</si>
  <si>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</si>
  <si>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</si>
  <si>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</si>
  <si>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</si>
  <si>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</si>
  <si>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</si>
  <si>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</si>
  <si>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</si>
  <si>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</si>
  <si>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</si>
  <si>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</si>
  <si>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</si>
  <si>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</si>
  <si>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</si>
  <si>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</si>
  <si>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</si>
  <si>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</si>
  <si>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</si>
  <si>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</si>
  <si>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</si>
  <si>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</si>
  <si>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</si>
  <si>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</si>
  <si>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</si>
  <si>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</si>
  <si>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</si>
  <si>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</si>
  <si>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</si>
  <si>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</si>
  <si>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</si>
  <si>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</si>
  <si>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</si>
  <si>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</si>
  <si>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</si>
  <si>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</si>
  <si>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</si>
  <si>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</si>
  <si>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</si>
  <si>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</si>
  <si>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</si>
  <si>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</si>
  <si>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</si>
  <si>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</si>
  <si>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</si>
  <si>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</si>
  <si>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</si>
  <si>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</si>
  <si>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</si>
  <si>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</si>
  <si>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</si>
  <si>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</si>
  <si>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</si>
  <si>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</si>
  <si>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</si>
  <si>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</si>
  <si>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</si>
  <si>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</si>
  <si>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</si>
  <si>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</si>
  <si>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</si>
  <si>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</si>
  <si>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</si>
  <si>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</si>
  <si>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</si>
  <si>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</si>
  <si>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</si>
  <si>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</si>
  <si>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</si>
  <si>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</si>
  <si>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</si>
  <si>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</si>
  <si>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</si>
  <si>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</si>
  <si>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</si>
  <si>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</si>
  <si>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</si>
  <si>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</si>
  <si>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</si>
  <si>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</si>
  <si>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</si>
  <si>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</si>
  <si>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</si>
  <si>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</si>
  <si>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</si>
  <si>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</si>
  <si>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</si>
  <si>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</si>
  <si>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</si>
  <si>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</si>
  <si>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</si>
  <si>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</si>
  <si>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</si>
  <si>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</si>
  <si>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</si>
  <si>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</si>
  <si>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</si>
  <si>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</si>
  <si>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</si>
  <si>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</si>
  <si>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</si>
  <si>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</si>
  <si>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</si>
  <si>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</si>
  <si>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</si>
  <si>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</si>
  <si>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</si>
  <si>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</si>
  <si>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</si>
  <si>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</si>
  <si>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</si>
  <si>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</si>
  <si>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</si>
  <si>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</si>
  <si>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</si>
  <si>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</si>
  <si>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</si>
  <si>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</si>
  <si>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</si>
  <si>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</si>
  <si>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</si>
  <si>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</si>
  <si>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</si>
  <si>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</si>
  <si>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</si>
  <si>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</si>
  <si>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</si>
  <si>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</si>
  <si>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</si>
  <si>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</si>
  <si>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</si>
  <si>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</si>
  <si>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</si>
  <si>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</si>
  <si>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</si>
  <si>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</si>
  <si>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</si>
  <si>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</si>
  <si>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</si>
  <si>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</si>
  <si>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</si>
  <si>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</si>
  <si>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</si>
  <si>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</si>
  <si>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</si>
  <si>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</si>
  <si>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</si>
  <si>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</si>
  <si>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</si>
  <si>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</si>
  <si>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</si>
  <si>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</si>
  <si>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</si>
  <si>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</si>
  <si>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</si>
  <si>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</si>
  <si>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</si>
  <si>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</si>
  <si>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</si>
  <si>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</si>
  <si>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</si>
  <si>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</si>
  <si>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</si>
  <si>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</si>
  <si>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</si>
  <si>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</si>
  <si>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</si>
  <si>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</si>
  <si>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</si>
  <si>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</si>
  <si>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</si>
  <si>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</si>
  <si>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</si>
  <si>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</si>
  <si>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</si>
  <si>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</si>
  <si>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</si>
  <si>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</si>
  <si>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</si>
  <si>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</si>
  <si>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</si>
  <si>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</si>
  <si>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</si>
  <si>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</si>
  <si>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</si>
  <si>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</si>
  <si>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</si>
  <si>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</si>
  <si>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</si>
  <si>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</si>
  <si>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</si>
  <si>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</si>
  <si>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</si>
  <si>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</si>
  <si>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</si>
  <si>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</si>
  <si>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</si>
  <si>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</si>
  <si>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</si>
  <si>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</si>
  <si>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</si>
  <si>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</si>
  <si>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</si>
  <si>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</si>
  <si>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</si>
  <si>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</si>
  <si>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</si>
  <si>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</si>
  <si>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</si>
  <si>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</si>
  <si>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</si>
  <si>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</si>
  <si>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</si>
  <si>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</si>
  <si>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</si>
  <si>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</si>
  <si>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</si>
  <si>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</si>
  <si>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</si>
  <si>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</si>
  <si>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</si>
  <si>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</si>
  <si>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</si>
  <si>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</si>
  <si>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</si>
  <si>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</si>
  <si>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</si>
  <si>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</si>
  <si>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</si>
  <si>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</si>
  <si>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</si>
  <si>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</si>
  <si>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</si>
  <si>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</si>
  <si>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</si>
  <si>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</si>
  <si>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</si>
  <si>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</si>
  <si>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</si>
  <si>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</si>
  <si>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</si>
  <si>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</si>
  <si>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</si>
  <si>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</si>
  <si>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</si>
  <si>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</si>
  <si>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</si>
  <si>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</si>
  <si>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</si>
  <si>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</si>
  <si>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</si>
  <si>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</si>
  <si>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</si>
  <si>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</si>
  <si>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</si>
  <si>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</si>
  <si>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</si>
  <si>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</si>
  <si>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</si>
  <si>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</si>
  <si>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</si>
  <si>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</si>
  <si>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</si>
  <si>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</si>
  <si>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</si>
  <si>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</si>
  <si>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</si>
  <si>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</si>
  <si>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</si>
  <si>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</si>
  <si>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</si>
  <si>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</si>
  <si>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</si>
  <si>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</si>
  <si>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</si>
  <si>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</si>
  <si>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</si>
  <si>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</si>
  <si>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</si>
  <si>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</si>
  <si>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</si>
  <si>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</si>
  <si>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</si>
  <si>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</si>
  <si>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</si>
  <si>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</si>
  <si>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</si>
  <si>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</si>
  <si>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</si>
  <si>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</si>
  <si>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</si>
  <si>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</si>
  <si>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</si>
  <si>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</si>
  <si>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</si>
  <si>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</si>
  <si>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</si>
  <si>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</si>
  <si>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</si>
  <si>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</si>
  <si>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</si>
  <si>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</si>
  <si>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</si>
  <si>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</si>
  <si>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</si>
  <si>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</si>
  <si>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</si>
  <si>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</si>
  <si>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</si>
  <si>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</si>
  <si>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</si>
  <si>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</si>
  <si>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</si>
  <si>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</si>
  <si>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</si>
  <si>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</si>
  <si>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</si>
  <si>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</si>
  <si>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</si>
  <si>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</si>
  <si>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</si>
  <si>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</si>
  <si>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</si>
  <si>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</si>
  <si>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</si>
  <si>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</si>
  <si>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</si>
  <si>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</si>
  <si>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</si>
  <si>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</si>
  <si>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</si>
  <si>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</si>
  <si>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</si>
  <si>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</si>
  <si>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</si>
  <si>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</si>
  <si>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</si>
  <si>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</si>
  <si>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</si>
  <si>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</si>
  <si>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</si>
  <si>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</si>
  <si>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</si>
  <si>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</si>
  <si>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</si>
  <si>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</si>
  <si>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</si>
  <si>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</si>
  <si>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</si>
  <si>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</si>
  <si>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</si>
  <si>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</si>
  <si>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</si>
  <si>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</si>
  <si>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</si>
  <si>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</si>
  <si>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</si>
  <si>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</si>
  <si>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</si>
  <si>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</si>
  <si>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</si>
  <si>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</si>
  <si>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</si>
  <si>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</si>
  <si>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</si>
  <si>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</si>
  <si>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</si>
  <si>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</si>
  <si>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</si>
  <si>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</si>
  <si>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</si>
  <si>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</si>
  <si>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</si>
  <si>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</si>
  <si>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</si>
  <si>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</si>
  <si>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</si>
  <si>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</si>
  <si>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</si>
  <si>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</si>
  <si>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</si>
  <si>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</si>
  <si>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</si>
  <si>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</si>
  <si>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</si>
  <si>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</si>
  <si>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</si>
  <si>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</si>
  <si>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</si>
  <si>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</si>
  <si>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</si>
  <si>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</si>
  <si>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</si>
  <si>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</si>
  <si>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</si>
  <si>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</si>
  <si>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</si>
  <si>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</si>
  <si>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</si>
  <si>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</si>
  <si>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</si>
  <si>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</si>
  <si>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</si>
  <si>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</si>
  <si>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</si>
  <si>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</si>
  <si>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</si>
  <si>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</si>
  <si>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</si>
  <si>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</si>
  <si>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</si>
  <si>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</si>
  <si>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</si>
  <si>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</si>
  <si>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</si>
  <si>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</si>
  <si>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</si>
  <si>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</si>
  <si>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</si>
  <si>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</si>
  <si>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</si>
  <si>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</si>
  <si>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</si>
  <si>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</si>
  <si>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</si>
  <si>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</si>
  <si>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</si>
  <si>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</si>
  <si>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</si>
  <si>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</si>
  <si>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</si>
  <si>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</si>
  <si>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</si>
  <si>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</si>
  <si>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</si>
  <si>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</si>
  <si>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</si>
  <si>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</si>
  <si>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</si>
  <si>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</si>
  <si>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</si>
  <si>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</si>
  <si>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</si>
  <si>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</si>
  <si>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</si>
  <si>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</si>
  <si>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</si>
  <si>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</si>
  <si>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</si>
  <si>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</si>
  <si>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</si>
  <si>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</si>
  <si>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</si>
  <si>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</si>
  <si>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</si>
  <si>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</si>
  <si>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</si>
  <si>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</si>
  <si>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</si>
  <si>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</si>
  <si>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</si>
  <si>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</si>
  <si>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</si>
  <si>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</si>
  <si>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</si>
  <si>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</si>
  <si>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</si>
  <si>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</si>
  <si>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</si>
  <si>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</si>
  <si>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</si>
  <si>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</si>
  <si>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</si>
  <si>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</si>
  <si>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</si>
  <si>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</si>
  <si>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</si>
  <si>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</si>
  <si>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</si>
  <si>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</si>
  <si>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</si>
  <si>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</si>
  <si>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</si>
  <si>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</si>
  <si>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</si>
  <si>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</si>
  <si>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</si>
  <si>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</si>
  <si>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</si>
  <si>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</si>
  <si>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</si>
  <si>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</si>
  <si>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</si>
  <si>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</si>
  <si>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</si>
  <si>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</si>
  <si>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</si>
  <si>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</si>
  <si>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</si>
  <si>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</si>
  <si>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</si>
  <si>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</si>
  <si>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</si>
  <si>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</si>
  <si>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</si>
  <si>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</si>
  <si>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</si>
  <si>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</si>
  <si>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</si>
  <si>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</si>
  <si>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</si>
  <si>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</si>
  <si>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</si>
  <si>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</si>
  <si>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</si>
  <si>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</si>
  <si>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</si>
  <si>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</si>
  <si>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</si>
  <si>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</si>
  <si>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</si>
  <si>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</si>
  <si>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</si>
  <si>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</si>
  <si>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</si>
  <si>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</si>
  <si>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</si>
  <si>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</si>
  <si>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</si>
  <si>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</si>
  <si>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</si>
  <si>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</si>
  <si>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</si>
  <si>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</si>
  <si>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</si>
  <si>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</si>
  <si>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</si>
  <si>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</si>
  <si>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</si>
  <si>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</si>
  <si>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</si>
  <si>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</si>
  <si>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</si>
  <si>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</si>
  <si>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</si>
  <si>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</si>
  <si>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</si>
  <si>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</si>
  <si>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</si>
  <si>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</si>
  <si>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</si>
  <si>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</si>
  <si>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</si>
  <si>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</si>
  <si>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</si>
  <si>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</si>
  <si>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</si>
  <si>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</si>
  <si>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</si>
  <si>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</si>
  <si>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</si>
  <si>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</si>
  <si>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</si>
  <si>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</si>
  <si>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</si>
  <si>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</si>
  <si>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</si>
  <si>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</si>
  <si>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</si>
  <si>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</si>
  <si>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</si>
  <si>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</si>
  <si>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</si>
  <si>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</si>
  <si>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</si>
  <si>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</si>
  <si>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</si>
  <si>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</si>
  <si>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</si>
  <si>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</si>
  <si>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</si>
  <si>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</si>
  <si>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</si>
  <si>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</si>
  <si>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</si>
  <si>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</si>
  <si>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</si>
  <si>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</si>
  <si>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</si>
  <si>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</si>
  <si>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</si>
  <si>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</si>
  <si>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</si>
  <si>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</si>
  <si>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</si>
  <si>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</si>
  <si>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</si>
  <si>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</si>
  <si>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</si>
  <si>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</si>
  <si>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</si>
  <si>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</si>
  <si>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</si>
  <si>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</si>
  <si>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</si>
  <si>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</si>
  <si>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</si>
  <si>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</si>
  <si>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</si>
  <si>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</si>
  <si>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</si>
  <si>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</si>
  <si>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</si>
  <si>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</si>
  <si>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</si>
  <si>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</si>
  <si>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</si>
  <si>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</si>
  <si>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</si>
  <si>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</si>
  <si>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</si>
  <si>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</si>
  <si>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</si>
  <si>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</si>
  <si>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</si>
  <si>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</si>
  <si>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</si>
  <si>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</si>
  <si>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</si>
  <si>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</si>
  <si>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</si>
  <si>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</si>
  <si>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</si>
  <si>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</si>
  <si>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</si>
  <si>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</si>
  <si>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</si>
  <si>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</si>
  <si>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</si>
  <si>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</si>
  <si>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</si>
  <si>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</si>
  <si>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</si>
  <si>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</si>
  <si>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</si>
  <si>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</si>
  <si>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</si>
  <si>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</si>
  <si>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</si>
  <si>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</si>
  <si>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</si>
  <si>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</si>
  <si>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</si>
  <si>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</si>
  <si>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</si>
  <si>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</si>
  <si>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</si>
  <si>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</si>
  <si>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</si>
  <si>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</si>
  <si>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</si>
  <si>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</si>
  <si>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</si>
  <si>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</si>
  <si>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</si>
  <si>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</si>
  <si>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</si>
  <si>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</si>
  <si>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</si>
  <si>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</si>
  <si>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</si>
  <si>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</si>
  <si>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</si>
  <si>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</si>
  <si>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</si>
  <si>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</si>
  <si>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</si>
  <si>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</si>
  <si>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</si>
  <si>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</si>
  <si>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</si>
  <si>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</si>
  <si>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</si>
  <si>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</si>
  <si>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</si>
  <si>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</si>
  <si>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</si>
  <si>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</si>
  <si>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</si>
  <si>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</si>
  <si>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</si>
  <si>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</si>
  <si>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</si>
  <si>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</si>
  <si>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</si>
  <si>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</si>
  <si>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</si>
  <si>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</si>
  <si>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</si>
  <si>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</si>
  <si>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</si>
  <si>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</si>
  <si>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</si>
  <si>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</si>
  <si>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</si>
  <si>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</si>
  <si>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</si>
  <si>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</si>
  <si>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</si>
  <si>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</si>
  <si>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</si>
  <si>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</si>
  <si>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</si>
  <si>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</si>
  <si>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</si>
  <si>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</si>
  <si>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</si>
  <si>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</si>
  <si>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</si>
  <si>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</si>
  <si>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</si>
  <si>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</si>
  <si>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</si>
  <si>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</si>
  <si>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</si>
  <si>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</si>
  <si>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</si>
  <si>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</si>
  <si>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</si>
  <si>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</si>
  <si>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</si>
  <si>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</si>
  <si>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</si>
  <si>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</si>
  <si>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</si>
  <si>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</si>
  <si>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</si>
  <si>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</si>
  <si>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</si>
  <si>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</si>
  <si>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</si>
  <si>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</si>
  <si>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</si>
  <si>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</si>
  <si>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</si>
  <si>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</si>
  <si>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</si>
  <si>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</si>
  <si>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</si>
  <si>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</si>
  <si>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</si>
  <si>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</si>
  <si>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</si>
  <si>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</si>
  <si>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</si>
  <si>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</si>
  <si>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</si>
  <si>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</si>
  <si>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</si>
  <si>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</si>
  <si>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</si>
  <si>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</si>
  <si>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</si>
  <si>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</si>
  <si>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</si>
  <si>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</si>
  <si>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</si>
  <si>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</si>
  <si>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</si>
  <si>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</si>
  <si>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</si>
  <si>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</si>
  <si>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</si>
  <si>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</si>
  <si>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</si>
  <si>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</si>
  <si>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</si>
  <si>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</si>
  <si>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</si>
  <si>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</si>
  <si>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</si>
  <si>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</si>
  <si>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</si>
  <si>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</si>
  <si>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</si>
  <si>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</si>
  <si>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</si>
  <si>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</si>
  <si>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</si>
  <si>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</si>
  <si>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</si>
  <si>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</si>
  <si>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</si>
  <si>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</si>
  <si>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</si>
  <si>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</si>
  <si>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</si>
  <si>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</si>
  <si>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</si>
  <si>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</si>
  <si>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</si>
  <si>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</si>
  <si>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</si>
  <si>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</si>
  <si>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</si>
  <si>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</si>
  <si>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</si>
  <si>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</si>
  <si>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</si>
  <si>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</si>
  <si>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</si>
  <si>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</si>
  <si>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</si>
  <si>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</si>
  <si>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</si>
  <si>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</si>
  <si>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</si>
  <si>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</si>
  <si>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</si>
  <si>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</si>
  <si>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</si>
  <si>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</si>
  <si>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</si>
  <si>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</si>
  <si>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</si>
  <si>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</si>
  <si>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</si>
  <si>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</si>
  <si>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</si>
  <si>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</si>
  <si>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</si>
  <si>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</si>
  <si>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</si>
  <si>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</si>
  <si>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</si>
  <si>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</si>
  <si>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</si>
  <si>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</si>
  <si>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</si>
  <si>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</si>
  <si>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</si>
  <si>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</si>
  <si>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</si>
  <si>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</si>
  <si>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</si>
  <si>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</si>
  <si>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</si>
  <si>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</si>
  <si>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</si>
  <si>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</si>
  <si>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</si>
  <si>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</si>
  <si>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</si>
  <si>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</si>
  <si>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</si>
  <si>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</si>
  <si>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</si>
  <si>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</si>
  <si>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</si>
  <si>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</si>
  <si>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</si>
  <si>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</si>
  <si>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</si>
  <si>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</si>
  <si>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</si>
  <si>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</si>
  <si>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</si>
  <si>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</si>
  <si>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</si>
  <si>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</si>
  <si>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</si>
  <si>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</si>
  <si>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</si>
  <si>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</si>
  <si>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</si>
  <si>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</si>
  <si>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</si>
  <si>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</si>
  <si>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</si>
  <si>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</si>
  <si>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</si>
  <si>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</si>
  <si>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</si>
  <si>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</si>
  <si>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</si>
  <si>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</si>
  <si>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</si>
  <si>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</si>
  <si>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</si>
  <si>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</si>
  <si>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</si>
  <si>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</si>
  <si>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</si>
  <si>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</si>
  <si>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</si>
  <si>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</si>
  <si>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</si>
  <si>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</si>
  <si>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</si>
  <si>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</si>
  <si>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</si>
  <si>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</si>
  <si>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</si>
  <si>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</si>
  <si>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</si>
  <si>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</si>
  <si>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</si>
  <si>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</si>
  <si>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</si>
  <si>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</si>
  <si>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</si>
  <si>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</si>
  <si>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</si>
  <si>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</si>
  <si>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</si>
  <si>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</si>
  <si>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</si>
  <si>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</si>
  <si>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</si>
  <si>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</si>
  <si>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</si>
  <si>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</si>
  <si>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</si>
  <si>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</si>
  <si>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</si>
  <si>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</si>
  <si>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</si>
  <si>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</si>
  <si>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</si>
  <si>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</si>
  <si>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</si>
  <si>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</si>
  <si>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</si>
  <si>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</si>
  <si>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</si>
  <si>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</si>
  <si>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</si>
  <si>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</si>
  <si>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</si>
  <si>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</si>
  <si>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</si>
  <si>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</si>
  <si>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</si>
  <si>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</si>
  <si>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</si>
  <si>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</si>
  <si>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</si>
  <si>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</si>
  <si>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</si>
  <si>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</si>
  <si>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</si>
  <si>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</si>
  <si>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</si>
  <si>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</si>
  <si>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</si>
  <si>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</si>
  <si>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</si>
  <si>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</si>
  <si>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</si>
  <si>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</si>
  <si>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</si>
  <si>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</si>
  <si>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</si>
  <si>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</si>
  <si>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</si>
  <si>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</si>
  <si>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</si>
  <si>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</si>
  <si>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</si>
  <si>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</si>
  <si>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</si>
  <si>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</si>
  <si>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</si>
  <si>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</si>
  <si>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</si>
  <si>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</si>
  <si>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</si>
  <si>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</si>
  <si>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</si>
  <si>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</si>
  <si>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</si>
  <si>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</si>
  <si>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</si>
  <si>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</si>
  <si>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</si>
  <si>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</si>
  <si>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</si>
  <si>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</si>
  <si>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</si>
  <si>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</si>
  <si>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</si>
  <si>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</si>
  <si>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</si>
  <si>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</si>
  <si>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</si>
  <si>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</si>
  <si>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</si>
  <si>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</si>
  <si>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</si>
  <si>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</si>
  <si>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</si>
  <si>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</si>
  <si>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</si>
  <si>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</si>
  <si>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</si>
  <si>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</si>
  <si>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</si>
  <si>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</si>
  <si>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</si>
  <si>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</si>
  <si>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</si>
  <si>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</si>
  <si>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</si>
  <si>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</si>
  <si>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</si>
  <si>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</si>
  <si>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</si>
  <si>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</si>
  <si>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</si>
  <si>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</si>
  <si>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</si>
  <si>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</si>
  <si>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</si>
  <si>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</si>
  <si>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</si>
  <si>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</si>
  <si>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</si>
  <si>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</si>
  <si>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</si>
  <si>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</si>
  <si>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</si>
  <si>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</si>
  <si>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</si>
  <si>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</si>
  <si>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</si>
  <si>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</si>
  <si>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</si>
  <si>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</si>
  <si>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</si>
  <si>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</si>
  <si>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</si>
  <si>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</si>
  <si>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</si>
  <si>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</si>
  <si>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</si>
  <si>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</si>
  <si>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</si>
  <si>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</si>
  <si>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</si>
  <si>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</si>
  <si>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</si>
  <si>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</si>
  <si>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</si>
  <si>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</si>
  <si>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</si>
  <si>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</si>
  <si>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</si>
  <si>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</si>
  <si>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</si>
  <si>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</si>
  <si>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</si>
  <si>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</si>
  <si>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</si>
  <si>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</si>
  <si>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</si>
  <si>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</si>
  <si>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</si>
  <si>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</si>
  <si>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</si>
  <si>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</si>
  <si>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</si>
  <si>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</si>
  <si>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</si>
  <si>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</si>
  <si>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</si>
  <si>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</si>
  <si>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</si>
  <si>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</si>
  <si>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</si>
  <si>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</si>
  <si>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</si>
  <si>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</si>
  <si>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</si>
  <si>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</si>
  <si>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</si>
  <si>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</si>
  <si>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</si>
  <si>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</si>
  <si>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</si>
  <si>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</si>
  <si>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</si>
  <si>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</si>
  <si>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</si>
  <si>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</si>
  <si>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</si>
  <si>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</si>
  <si>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</si>
  <si>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</si>
  <si>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</si>
  <si>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</si>
  <si>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</si>
  <si>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</si>
  <si>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</si>
  <si>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</si>
  <si>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</si>
  <si>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</si>
  <si>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</si>
  <si>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</si>
  <si>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</si>
  <si>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</si>
  <si>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</si>
  <si>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</si>
  <si>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</si>
  <si>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</si>
  <si>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</si>
  <si>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</si>
  <si>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</si>
  <si>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</si>
  <si>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</si>
  <si>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</si>
  <si>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</si>
  <si>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</si>
  <si>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</si>
  <si>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</si>
  <si>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</si>
  <si>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</si>
  <si>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</si>
  <si>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</si>
  <si>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</si>
  <si>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</si>
  <si>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</si>
  <si>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</si>
  <si>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</si>
  <si>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</si>
  <si>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</si>
  <si>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</si>
  <si>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</si>
  <si>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</si>
  <si>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</si>
  <si>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</si>
  <si>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</si>
  <si>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</si>
  <si>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</si>
  <si>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</si>
  <si>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</si>
  <si>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</si>
  <si>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</si>
  <si>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</si>
  <si>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</si>
  <si>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</si>
  <si>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</si>
  <si>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</si>
  <si>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</si>
  <si>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</si>
  <si>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</si>
  <si>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</si>
  <si>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</si>
  <si>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</si>
  <si>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</si>
  <si>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</si>
  <si>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</si>
  <si>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</si>
  <si>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</si>
  <si>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</si>
  <si>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</si>
  <si>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</si>
  <si>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</si>
  <si>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</si>
  <si>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</si>
  <si>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</si>
  <si>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</si>
  <si>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</si>
  <si>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</si>
  <si>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</si>
  <si>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</si>
  <si>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</si>
  <si>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</si>
  <si>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</si>
  <si>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</si>
  <si>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</si>
  <si>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</si>
  <si>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</si>
  <si>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</si>
  <si>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</si>
  <si>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</si>
  <si>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</si>
  <si>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</si>
  <si>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</si>
  <si>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</si>
  <si>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</si>
  <si>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</si>
  <si>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</si>
  <si>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</si>
  <si>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</si>
  <si>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</si>
  <si>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</si>
  <si>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</si>
  <si>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</si>
  <si>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</si>
  <si>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</si>
  <si>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</si>
  <si>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</si>
  <si>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</si>
  <si>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</si>
  <si>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</si>
  <si>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</si>
  <si>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</si>
  <si>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</si>
  <si>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</si>
  <si>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</si>
  <si>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</si>
  <si>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</si>
  <si>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</si>
  <si>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</si>
  <si>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</si>
  <si>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</si>
  <si>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</si>
  <si>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</si>
  <si>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</si>
  <si>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</si>
  <si>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</si>
  <si>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</si>
  <si>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</si>
  <si>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</si>
  <si>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</si>
  <si>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</si>
  <si>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</si>
  <si>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</si>
  <si>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</si>
  <si>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</si>
  <si>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</si>
  <si>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</si>
  <si>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</si>
  <si>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</si>
  <si>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</si>
  <si>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</si>
  <si>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</si>
  <si>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</si>
  <si>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</si>
  <si>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</si>
  <si>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</si>
  <si>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</si>
  <si>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</si>
  <si>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</si>
  <si>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</si>
  <si>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</si>
  <si>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</si>
  <si>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</si>
  <si>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</si>
  <si>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</si>
  <si>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</si>
  <si>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</si>
  <si>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</si>
  <si>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</si>
  <si>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</si>
  <si>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</si>
  <si>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</si>
  <si>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</si>
  <si>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</si>
  <si>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</si>
  <si>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</si>
  <si>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</si>
  <si>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</si>
  <si>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</si>
  <si>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</si>
  <si>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</si>
  <si>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</si>
  <si>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</si>
  <si>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</si>
  <si>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</si>
  <si>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</si>
  <si>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</si>
  <si>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</si>
  <si>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</si>
  <si>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</si>
  <si>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</si>
  <si>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</si>
  <si>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</si>
  <si>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</si>
  <si>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</si>
  <si>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</si>
  <si>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</si>
  <si>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</si>
  <si>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</si>
  <si>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</si>
  <si>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</si>
  <si>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</si>
  <si>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</si>
  <si>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</si>
  <si>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</si>
  <si>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</si>
  <si>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</si>
  <si>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</si>
  <si>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</si>
  <si>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</si>
  <si>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</si>
  <si>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</si>
  <si>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</si>
  <si>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</si>
  <si>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</si>
  <si>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</si>
  <si>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</si>
  <si>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</si>
  <si>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</si>
  <si>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</si>
  <si>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</si>
  <si>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</si>
  <si>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</si>
  <si>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</si>
  <si>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</si>
  <si>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</si>
  <si>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</si>
  <si>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</si>
  <si>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</si>
  <si>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</si>
  <si>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</si>
  <si>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</si>
  <si>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</si>
  <si>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</si>
  <si>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</si>
  <si>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</si>
  <si>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</si>
  <si>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</si>
  <si>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</si>
  <si>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</si>
  <si>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</si>
  <si>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</si>
  <si>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</si>
  <si>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</si>
  <si>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</si>
  <si>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</si>
  <si>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</si>
  <si>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</si>
  <si>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</si>
  <si>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</si>
  <si>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</si>
  <si>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</si>
  <si>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</si>
  <si>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</si>
  <si>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</si>
  <si>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</si>
  <si>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</si>
  <si>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</si>
  <si>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</si>
  <si>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</si>
  <si>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</si>
  <si>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</si>
  <si>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</si>
  <si>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</si>
  <si>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</si>
  <si>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</si>
  <si>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</si>
  <si>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</si>
  <si>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</si>
  <si>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</si>
  <si>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</si>
  <si>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</si>
  <si>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</si>
  <si>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</si>
  <si>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</si>
  <si>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</si>
  <si>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</si>
  <si>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</si>
  <si>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</si>
  <si>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</si>
  <si>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</si>
  <si>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</si>
  <si>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</si>
  <si>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</si>
  <si>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</si>
  <si>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</si>
  <si>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</si>
  <si>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</si>
  <si>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</si>
  <si>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</si>
  <si>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</si>
  <si>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</si>
  <si>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</si>
  <si>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</si>
  <si>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</si>
  <si>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</si>
  <si>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</si>
  <si>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</si>
  <si>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</si>
  <si>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</si>
  <si>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</si>
  <si>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</si>
  <si>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</si>
  <si>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</si>
  <si>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</si>
  <si>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</si>
  <si>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</si>
  <si>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</si>
  <si>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</si>
  <si>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</si>
  <si>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</si>
  <si>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</si>
  <si>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</si>
  <si>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</si>
  <si>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</si>
  <si>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</si>
  <si>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</si>
  <si>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</si>
  <si>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</si>
  <si>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</si>
  <si>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</si>
  <si>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</si>
  <si>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</si>
  <si>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</si>
  <si>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</si>
  <si>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</si>
  <si>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</si>
  <si>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</si>
  <si>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</si>
  <si>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</si>
  <si>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</si>
  <si>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</si>
  <si>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</si>
  <si>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</si>
  <si>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</si>
  <si>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</si>
  <si>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</si>
  <si>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</si>
  <si>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</si>
  <si>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</si>
  <si>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</si>
  <si>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</si>
  <si>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</si>
  <si>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</si>
  <si>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</si>
  <si>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</si>
  <si>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</si>
  <si>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</si>
  <si>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</si>
  <si>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</si>
  <si>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</si>
  <si>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</si>
  <si>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</si>
  <si>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</si>
  <si>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</si>
  <si>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</si>
  <si>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</si>
  <si>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</si>
  <si>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</si>
  <si>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</si>
  <si>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</si>
  <si>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</si>
  <si>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</si>
  <si>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</si>
  <si>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</si>
  <si>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</si>
  <si>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</si>
  <si>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</si>
  <si>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</si>
  <si>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</si>
  <si>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</si>
  <si>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</si>
  <si>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</si>
  <si>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</si>
  <si>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</si>
  <si>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</si>
  <si>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</si>
  <si>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</si>
  <si>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</si>
  <si>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</si>
  <si>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</si>
  <si>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</si>
  <si>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</si>
  <si>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</si>
  <si>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</si>
  <si>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</si>
  <si>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</si>
  <si>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</si>
  <si>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</si>
  <si>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</si>
  <si>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</si>
  <si>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</si>
  <si>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</si>
  <si>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</si>
  <si>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</si>
  <si>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</si>
  <si>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</si>
  <si>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</si>
  <si>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</si>
  <si>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</si>
  <si>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</si>
  <si>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</si>
  <si>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</si>
  <si>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</si>
  <si>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</si>
  <si>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</si>
  <si>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</si>
  <si>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</si>
  <si>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</si>
  <si>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</si>
  <si>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</si>
  <si>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</si>
  <si>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</si>
  <si>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</si>
  <si>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</si>
  <si>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</si>
  <si>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</si>
  <si>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</si>
  <si>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</si>
  <si>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</si>
  <si>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</si>
  <si>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</si>
  <si>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</si>
  <si>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</si>
  <si>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</si>
  <si>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</si>
  <si>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</si>
  <si>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</si>
  <si>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</si>
  <si>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</si>
  <si>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</si>
  <si>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</si>
  <si>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</si>
  <si>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</si>
  <si>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</si>
  <si>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</si>
  <si>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</si>
  <si>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</si>
  <si>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</si>
  <si>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</si>
  <si>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</si>
  <si>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</si>
  <si>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</si>
  <si>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</si>
  <si>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</si>
  <si>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</si>
  <si>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</si>
  <si>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</si>
  <si>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</si>
  <si>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</si>
  <si>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</si>
  <si>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</si>
  <si>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</si>
  <si>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</si>
  <si>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</si>
  <si>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</si>
  <si>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</si>
  <si>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</si>
  <si>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</si>
  <si>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</si>
  <si>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</si>
  <si>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</si>
  <si>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</si>
  <si>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</si>
  <si>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</si>
  <si>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</si>
  <si>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</si>
  <si>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</si>
  <si>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</si>
  <si>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</si>
  <si>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</si>
  <si>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</si>
  <si>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</si>
  <si>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</si>
  <si>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</si>
  <si>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</si>
  <si>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</si>
  <si>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</si>
  <si>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</si>
  <si>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</si>
  <si>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</si>
  <si>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</si>
  <si>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</si>
  <si>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</si>
  <si>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</si>
  <si>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</si>
  <si>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</si>
  <si>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</si>
  <si>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</si>
  <si>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</si>
  <si>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</si>
  <si>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</si>
  <si>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</si>
  <si>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</si>
  <si>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</si>
  <si>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</si>
  <si>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</si>
  <si>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</si>
  <si>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</si>
  <si>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</si>
  <si>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</si>
  <si>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</si>
  <si>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</si>
  <si>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</si>
  <si>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</si>
  <si>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</si>
  <si>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</si>
  <si>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</si>
  <si>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</si>
  <si>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</si>
  <si>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</si>
  <si>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</si>
  <si>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</si>
  <si>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</si>
  <si>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</si>
  <si>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</si>
  <si>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</si>
  <si>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</si>
  <si>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</si>
  <si>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</si>
  <si>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</si>
  <si>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</si>
  <si>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</si>
  <si>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</si>
  <si>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</si>
  <si>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</si>
  <si>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</si>
  <si>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</si>
  <si>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</si>
  <si>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</si>
  <si>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</si>
  <si>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</si>
  <si>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</si>
  <si>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</si>
  <si>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</si>
  <si>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</si>
  <si>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</si>
  <si>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</si>
  <si>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</si>
  <si>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</si>
  <si>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</si>
  <si>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</si>
  <si>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</si>
  <si>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</si>
  <si>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</si>
  <si>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</si>
  <si>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</si>
  <si>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</si>
  <si>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</si>
  <si>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</si>
  <si>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</si>
  <si>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</si>
  <si>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</si>
  <si>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</si>
  <si>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</si>
  <si>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</si>
  <si>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</si>
  <si>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</si>
  <si>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</si>
  <si>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</si>
  <si>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</si>
  <si>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</si>
  <si>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</si>
  <si>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</si>
  <si>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</si>
  <si>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</si>
  <si>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</si>
  <si>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</si>
  <si>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</si>
  <si>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</si>
  <si>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</si>
  <si>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</si>
  <si>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</si>
  <si>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</si>
  <si>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</si>
  <si>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</si>
  <si>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</si>
  <si>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</si>
  <si>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</si>
  <si>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</si>
  <si>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</si>
  <si>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</si>
  <si>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</si>
  <si>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</si>
  <si>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</si>
  <si>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</si>
  <si>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</si>
  <si>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</si>
  <si>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</si>
  <si>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</si>
  <si>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</si>
  <si>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</si>
  <si>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</si>
  <si>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</si>
  <si>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</si>
  <si>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</si>
  <si>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</si>
  <si>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</si>
  <si>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</si>
  <si>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</si>
  <si>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</si>
  <si>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</si>
  <si>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</si>
  <si>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</si>
  <si>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</si>
  <si>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</si>
  <si>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</si>
  <si>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</si>
  <si>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</si>
  <si>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</si>
  <si>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</si>
  <si>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</si>
  <si>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</si>
  <si>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</si>
  <si>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</si>
  <si>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</si>
  <si>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</si>
  <si>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</si>
  <si>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</si>
  <si>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</si>
  <si>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</si>
  <si>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</si>
  <si>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</si>
  <si>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</si>
  <si>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</si>
  <si>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</si>
  <si>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</si>
  <si>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</si>
  <si>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</si>
  <si>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</si>
  <si>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</si>
  <si>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</si>
  <si>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</si>
  <si>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</si>
  <si>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</si>
  <si>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</si>
  <si>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</si>
  <si>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</si>
  <si>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</si>
  <si>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</si>
  <si>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</si>
  <si>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</si>
  <si>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</si>
  <si>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</si>
  <si>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</si>
  <si>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</si>
  <si>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</si>
  <si>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</si>
  <si>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</si>
  <si>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</si>
  <si>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</si>
  <si>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</si>
  <si>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</si>
  <si>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</si>
  <si>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</si>
  <si>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</si>
  <si>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</si>
  <si>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</si>
  <si>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</si>
  <si>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</si>
  <si>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</si>
  <si>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</si>
  <si>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</si>
  <si>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</si>
  <si>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</si>
  <si>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</si>
  <si>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</si>
  <si>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</si>
  <si>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</si>
  <si>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</si>
  <si>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</si>
  <si>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</si>
  <si>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</si>
  <si>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</si>
  <si>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</si>
  <si>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</si>
  <si>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</si>
  <si>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</si>
  <si>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</si>
  <si>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</si>
  <si>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</si>
  <si>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</si>
  <si>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</si>
  <si>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</si>
  <si>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</si>
  <si>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</si>
  <si>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</si>
  <si>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</si>
  <si>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</si>
  <si>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</si>
  <si>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</si>
  <si>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</si>
  <si>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</si>
  <si>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</si>
  <si>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</si>
  <si>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</si>
  <si>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</si>
  <si>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</si>
  <si>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</si>
  <si>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</si>
  <si>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</si>
  <si>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</si>
  <si>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</si>
  <si>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</si>
  <si>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</si>
  <si>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</si>
  <si>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</si>
  <si>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</si>
  <si>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</si>
  <si>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</si>
  <si>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</si>
  <si>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</si>
  <si>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</si>
  <si>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</si>
  <si>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</si>
  <si>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</si>
  <si>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</si>
  <si>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</si>
  <si>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</si>
  <si>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</si>
  <si>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</si>
  <si>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</si>
  <si>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</si>
  <si>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</si>
  <si>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</si>
  <si>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</si>
  <si>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</si>
  <si>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</si>
  <si>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</si>
  <si>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</si>
  <si>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</si>
  <si>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</si>
  <si>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</si>
  <si>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</si>
  <si>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</si>
  <si>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</si>
  <si>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</si>
  <si>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</si>
  <si>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</si>
  <si>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</si>
  <si>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</si>
  <si>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</si>
  <si>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</si>
  <si>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</si>
  <si>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</si>
  <si>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</si>
  <si>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</si>
  <si>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</si>
  <si>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</si>
  <si>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</si>
  <si>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</si>
  <si>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</si>
  <si>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</si>
  <si>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</si>
  <si>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</si>
  <si>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</si>
  <si>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</si>
  <si>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</si>
  <si>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</si>
  <si>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</si>
  <si>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</si>
  <si>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</si>
  <si>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</si>
  <si>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</si>
  <si>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</si>
  <si>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</si>
  <si>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</si>
  <si>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</si>
  <si>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</si>
  <si>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</si>
  <si>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</si>
  <si>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</si>
  <si>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</si>
  <si>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</si>
  <si>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</si>
  <si>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</si>
  <si>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</si>
  <si>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</si>
  <si>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</si>
  <si>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</si>
  <si>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</si>
  <si>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</si>
  <si>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</si>
  <si>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</si>
  <si>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</si>
  <si>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</si>
  <si>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</si>
  <si>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</si>
  <si>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</si>
  <si>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</si>
  <si>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</si>
  <si>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</si>
  <si>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</si>
  <si>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</si>
  <si>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</si>
  <si>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</si>
  <si>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</si>
  <si>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</si>
  <si>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</si>
  <si>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</si>
  <si>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</si>
  <si>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</si>
  <si>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</si>
  <si>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</si>
  <si>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</si>
  <si>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</si>
  <si>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</si>
  <si>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</si>
  <si>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</si>
  <si>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</si>
  <si>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</si>
  <si>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</si>
  <si>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</si>
  <si>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</si>
  <si>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</si>
  <si>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</si>
  <si>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</si>
  <si>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</si>
  <si>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</si>
  <si>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</si>
  <si>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</si>
  <si>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</si>
  <si>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</si>
  <si>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</si>
  <si>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</si>
  <si>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</si>
  <si>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</si>
  <si>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</si>
  <si>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</si>
  <si>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</si>
  <si>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</si>
  <si>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</si>
  <si>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</si>
  <si>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</si>
  <si>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</si>
  <si>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</si>
  <si>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</si>
  <si>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</si>
  <si>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</si>
  <si>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</si>
  <si>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</si>
  <si>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</si>
  <si>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</si>
  <si>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</si>
  <si>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</si>
  <si>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</si>
  <si>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</si>
  <si>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</si>
  <si>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</si>
  <si>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</si>
  <si>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</si>
  <si>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</si>
  <si>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</si>
  <si>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</si>
  <si>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</si>
  <si>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</si>
  <si>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</si>
  <si>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</si>
  <si>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</si>
  <si>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</si>
  <si>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</si>
  <si>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</si>
  <si>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</si>
  <si>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</si>
  <si>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</si>
  <si>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</si>
  <si>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</si>
  <si>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</si>
  <si>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</si>
  <si>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</si>
  <si>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</si>
  <si>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</si>
  <si>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</si>
  <si>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</si>
  <si>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</si>
  <si>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</si>
  <si>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</si>
  <si>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</si>
  <si>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</si>
  <si>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</si>
  <si>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</si>
  <si>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</si>
  <si>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</si>
  <si>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</si>
  <si>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</si>
  <si>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</si>
  <si>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</si>
  <si>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</si>
  <si>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</si>
  <si>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</si>
  <si>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</si>
  <si>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</si>
  <si>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</si>
  <si>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</si>
  <si>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</si>
  <si>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</si>
  <si>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</si>
  <si>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</si>
  <si>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</si>
  <si>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</si>
  <si>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</si>
  <si>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</si>
  <si>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</si>
  <si>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</si>
  <si>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</si>
  <si>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</si>
  <si>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</si>
  <si>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</si>
  <si>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</si>
  <si>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</si>
  <si>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</si>
  <si>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</si>
  <si>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</si>
  <si>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</si>
  <si>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</si>
  <si>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</si>
  <si>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</si>
  <si>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</si>
  <si>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</si>
  <si>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</si>
  <si>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</si>
  <si>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</si>
  <si>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</si>
  <si>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</si>
  <si>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</si>
  <si>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</si>
  <si>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</si>
  <si>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</si>
  <si>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</si>
  <si>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</si>
  <si>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</si>
  <si>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</si>
  <si>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</si>
  <si>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</si>
  <si>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</si>
  <si>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</si>
  <si>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</si>
  <si>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</si>
  <si>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</si>
  <si>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</si>
  <si>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</si>
  <si>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</si>
  <si>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</si>
  <si>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</si>
  <si>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</si>
  <si>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</si>
  <si>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</si>
  <si>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</si>
  <si>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</si>
  <si>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</si>
  <si>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</si>
  <si>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</si>
  <si>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</si>
  <si>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</si>
  <si>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</si>
  <si>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</si>
  <si>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</si>
  <si>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</si>
  <si>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</si>
  <si>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</si>
  <si>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</si>
  <si>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</si>
  <si>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</si>
  <si>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</si>
  <si>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</si>
  <si>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</si>
  <si>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</si>
  <si>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</si>
  <si>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</si>
  <si>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</si>
  <si>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</si>
  <si>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</si>
  <si>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</si>
  <si>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</si>
  <si>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</si>
  <si>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</si>
  <si>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</si>
  <si>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</si>
  <si>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</si>
  <si>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</si>
  <si>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</si>
  <si>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</si>
  <si>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</si>
  <si>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</si>
  <si>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</si>
  <si>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</si>
  <si>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</si>
  <si>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</si>
  <si>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</si>
  <si>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</si>
  <si>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</si>
  <si>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</si>
  <si>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</si>
  <si>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</si>
  <si>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</si>
  <si>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</si>
  <si>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</si>
  <si>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</si>
  <si>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</si>
  <si>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</si>
  <si>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</si>
  <si>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</si>
  <si>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</si>
  <si>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</si>
  <si>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</si>
  <si>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</si>
  <si>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</si>
  <si>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</si>
  <si>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</si>
  <si>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</si>
  <si>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</si>
  <si>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</si>
  <si>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</si>
  <si>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</si>
  <si>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</si>
  <si>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</si>
  <si>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</si>
  <si>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</si>
  <si>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</si>
  <si>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</si>
  <si>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</si>
  <si>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</si>
  <si>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</si>
  <si>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</si>
  <si>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</si>
  <si>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</si>
  <si>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</si>
  <si>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</si>
  <si>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</si>
  <si>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</si>
  <si>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</si>
  <si>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</si>
  <si>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</si>
  <si>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</si>
  <si>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</si>
  <si>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</si>
  <si>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</si>
  <si>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</si>
  <si>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</si>
  <si>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</si>
  <si>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</si>
  <si>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</si>
  <si>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</si>
  <si>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</si>
  <si>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</si>
  <si>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</si>
  <si>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</si>
  <si>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</si>
  <si>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</si>
  <si>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</si>
  <si>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</si>
  <si>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</si>
  <si>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</si>
  <si>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</si>
  <si>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</si>
  <si>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</si>
  <si>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</si>
  <si>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</si>
  <si>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</si>
  <si>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</si>
  <si>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</si>
  <si>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</si>
  <si>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</si>
  <si>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</si>
  <si>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</si>
  <si>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</si>
  <si>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</si>
  <si>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</si>
  <si>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</si>
  <si>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</si>
  <si>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</si>
  <si>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</si>
  <si>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</si>
  <si>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</si>
  <si>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</si>
  <si>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</si>
  <si>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</si>
  <si>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</si>
  <si>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</si>
  <si>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</si>
  <si>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</si>
  <si>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</si>
  <si>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</si>
  <si>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</si>
  <si>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</si>
  <si>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</si>
  <si>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</si>
  <si>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</si>
  <si>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</si>
  <si>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</si>
  <si>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</si>
  <si>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</si>
  <si>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</si>
  <si>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</si>
  <si>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</si>
  <si>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</si>
  <si>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</si>
  <si>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</si>
  <si>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</si>
  <si>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</si>
  <si>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</si>
  <si>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</si>
  <si>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</si>
  <si>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</si>
  <si>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</si>
  <si>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</si>
  <si>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</si>
  <si>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</si>
  <si>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</si>
  <si>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</si>
  <si>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</si>
  <si>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</si>
  <si>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</si>
  <si>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</si>
  <si>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</si>
  <si>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</si>
  <si>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</si>
  <si>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</si>
  <si>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</si>
  <si>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</si>
  <si>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</si>
  <si>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</si>
  <si>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</si>
  <si>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</si>
  <si>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</si>
  <si>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</si>
  <si>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</si>
  <si>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</si>
  <si>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</si>
  <si>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</si>
  <si>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</si>
  <si>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</si>
  <si>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</si>
  <si>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</si>
  <si>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</si>
  <si>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</si>
  <si>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</si>
  <si>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</si>
  <si>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</si>
  <si>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</si>
  <si>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</si>
  <si>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</si>
  <si>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</si>
  <si>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</si>
  <si>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</si>
  <si>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</si>
  <si>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</si>
  <si>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</si>
  <si>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</si>
  <si>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</si>
  <si>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</si>
  <si>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</si>
  <si>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</si>
  <si>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</si>
  <si>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</si>
  <si>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</si>
  <si>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</si>
  <si>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</si>
  <si>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</si>
  <si>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</si>
  <si>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</si>
  <si>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</si>
  <si>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</si>
  <si>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</si>
  <si>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</si>
  <si>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</si>
  <si>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</si>
  <si>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</si>
  <si>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</si>
  <si>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</si>
  <si>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</si>
  <si>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</si>
  <si>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</si>
  <si>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</si>
  <si>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</si>
  <si>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</si>
  <si>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</si>
  <si>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</si>
  <si>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</si>
  <si>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</si>
  <si>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</si>
  <si>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</si>
  <si>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</si>
  <si>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</si>
  <si>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</si>
  <si>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</si>
  <si>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</si>
  <si>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</si>
  <si>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</si>
  <si>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</si>
  <si>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</si>
  <si>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</si>
  <si>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</si>
  <si>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</si>
  <si>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</si>
  <si>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</si>
  <si>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</si>
  <si>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</si>
  <si>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</si>
  <si>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</si>
  <si>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</si>
  <si>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</si>
  <si>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</si>
  <si>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</si>
  <si>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</si>
  <si>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</si>
  <si>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</si>
  <si>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</si>
  <si>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</si>
  <si>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</si>
  <si>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</si>
  <si>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</si>
  <si>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</si>
  <si>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</si>
  <si>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</si>
  <si>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</si>
  <si>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</si>
  <si>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</si>
  <si>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</si>
  <si>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</si>
  <si>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</si>
  <si>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</si>
  <si>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</si>
  <si>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</si>
  <si>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</si>
  <si>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</si>
  <si>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</si>
  <si>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</si>
  <si>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</si>
  <si>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</si>
  <si>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</si>
  <si>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</si>
  <si>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</si>
  <si>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</si>
  <si>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</si>
  <si>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</si>
  <si>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</si>
  <si>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</si>
  <si>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</si>
  <si>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</si>
  <si>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</si>
  <si>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</si>
  <si>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</si>
  <si>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</si>
  <si>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</si>
  <si>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</si>
  <si>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</si>
  <si>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</si>
  <si>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</si>
  <si>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</si>
  <si>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</si>
  <si>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</si>
  <si>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</si>
  <si>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</si>
  <si>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</si>
  <si>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</si>
  <si>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</si>
  <si>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</si>
  <si>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</si>
  <si>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</si>
  <si>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</si>
  <si>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</si>
  <si>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</si>
  <si>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</si>
  <si>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</si>
  <si>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</si>
  <si>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</si>
  <si>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</si>
  <si>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</si>
  <si>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</si>
  <si>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</si>
  <si>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</si>
  <si>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</si>
  <si>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</si>
  <si>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</si>
  <si>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</si>
  <si>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</si>
  <si>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</si>
  <si>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</si>
  <si>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</si>
  <si>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</si>
  <si>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</si>
  <si>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</si>
  <si>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</si>
  <si>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</si>
  <si>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</si>
  <si>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</si>
  <si>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</si>
  <si>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</si>
  <si>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</si>
  <si>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</si>
  <si>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</si>
  <si>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</si>
  <si>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</si>
  <si>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</si>
  <si>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</si>
  <si>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</si>
  <si>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</si>
  <si>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</si>
  <si>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</si>
  <si>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</si>
  <si>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</si>
  <si>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</si>
  <si>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</si>
  <si>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</si>
  <si>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</si>
  <si>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</si>
  <si>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</si>
  <si>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</si>
  <si>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</si>
  <si>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</si>
  <si>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</si>
  <si>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</si>
  <si>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</si>
  <si>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</si>
  <si>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</si>
  <si>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</si>
  <si>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</si>
  <si>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</si>
  <si>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</si>
  <si>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</si>
  <si>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</si>
  <si>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</si>
  <si>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</si>
  <si>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</si>
  <si>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</si>
  <si>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</si>
  <si>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</si>
  <si>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</si>
  <si>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</si>
  <si>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</si>
  <si>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</si>
  <si>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</si>
  <si>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</si>
  <si>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</si>
  <si>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</si>
  <si>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</si>
  <si>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</si>
  <si>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</si>
  <si>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</si>
  <si>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</si>
  <si>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</si>
  <si>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</si>
  <si>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</si>
  <si>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</si>
  <si>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</si>
  <si>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</si>
  <si>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</si>
  <si>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</si>
  <si>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</si>
  <si>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</si>
  <si>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</si>
  <si>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</si>
  <si>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</si>
  <si>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</si>
  <si>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</si>
  <si>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</si>
  <si>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</si>
  <si>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</si>
  <si>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</si>
  <si>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</si>
  <si>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</si>
  <si>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</si>
  <si>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</si>
  <si>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</si>
  <si>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</si>
  <si>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</si>
  <si>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</si>
  <si>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</si>
  <si>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</si>
  <si>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</si>
  <si>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</si>
  <si>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</si>
  <si>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</si>
  <si>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</si>
  <si>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</si>
  <si>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</si>
  <si>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</si>
  <si>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</si>
  <si>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</si>
  <si>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</si>
  <si>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</si>
  <si>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</si>
  <si>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</si>
  <si>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</si>
  <si>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</si>
  <si>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</si>
  <si>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</si>
  <si>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</si>
  <si>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</si>
  <si>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</si>
  <si>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</si>
  <si>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</si>
  <si>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</si>
  <si>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</si>
  <si>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</si>
  <si>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</si>
  <si>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</si>
  <si>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</si>
  <si>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</si>
  <si>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</si>
  <si>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</si>
  <si>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</si>
  <si>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</si>
  <si>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</si>
  <si>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</si>
  <si>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</si>
  <si>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</si>
  <si>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</si>
  <si>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</si>
  <si>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</si>
  <si>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</si>
  <si>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</si>
  <si>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</si>
  <si>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</si>
  <si>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</si>
  <si>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</si>
  <si>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</si>
  <si>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</si>
  <si>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</si>
  <si>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</si>
  <si>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</si>
  <si>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</si>
  <si>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</si>
  <si>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</si>
  <si>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</si>
  <si>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</si>
  <si>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</si>
  <si>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</si>
  <si>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</si>
  <si>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</si>
  <si>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</si>
  <si>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</si>
  <si>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</si>
  <si>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</si>
  <si>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</si>
  <si>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</si>
  <si>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</si>
  <si>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</si>
  <si>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</si>
  <si>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</si>
  <si>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</si>
  <si>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</si>
  <si>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</si>
  <si>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</si>
  <si>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</si>
  <si>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</si>
  <si>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</si>
  <si>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</si>
  <si>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</si>
  <si>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</si>
  <si>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</si>
  <si>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</si>
  <si>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</si>
  <si>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</si>
  <si>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</si>
  <si>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</si>
  <si>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</si>
  <si>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</si>
  <si>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</si>
  <si>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</si>
  <si>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</si>
  <si>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</si>
  <si>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</si>
  <si>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</si>
  <si>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</si>
  <si>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</si>
  <si>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</si>
  <si>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</si>
  <si>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</si>
  <si>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</si>
  <si>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</si>
  <si>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</si>
  <si>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</si>
  <si>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</si>
  <si>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</si>
  <si>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</si>
  <si>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</si>
  <si>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</si>
  <si>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</si>
  <si>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</si>
  <si>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</si>
  <si>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</si>
  <si>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</si>
  <si>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</si>
  <si>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</si>
  <si>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</si>
  <si>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</si>
  <si>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</si>
  <si>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</si>
  <si>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</si>
  <si>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</si>
  <si>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</si>
  <si>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</si>
  <si>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</si>
  <si>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</si>
  <si>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</si>
  <si>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</si>
  <si>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</si>
  <si>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</si>
  <si>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</si>
  <si>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</si>
  <si>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</si>
  <si>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</si>
  <si>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</si>
  <si>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</si>
  <si>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</si>
  <si>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</si>
  <si>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</si>
  <si>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</si>
  <si>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</si>
  <si>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</si>
  <si>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</si>
  <si>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</si>
  <si>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</si>
  <si>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</si>
  <si>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</si>
  <si>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</si>
  <si>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</si>
  <si>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</si>
  <si>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</si>
  <si>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</si>
  <si>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</si>
  <si>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</si>
  <si>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</si>
  <si>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</si>
  <si>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</si>
  <si>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</si>
  <si>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</si>
  <si>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</si>
  <si>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</si>
  <si>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</si>
  <si>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</si>
  <si>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</si>
  <si>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</si>
  <si>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</si>
  <si>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</si>
  <si>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</si>
  <si>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</si>
  <si>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</si>
  <si>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</si>
  <si>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</si>
  <si>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</si>
  <si>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</si>
  <si>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</si>
  <si>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</si>
  <si>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</si>
  <si>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</si>
  <si>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</si>
  <si>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</si>
  <si>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</si>
  <si>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</si>
  <si>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</si>
  <si>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</si>
  <si>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</si>
  <si>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</si>
  <si>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</si>
  <si>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</si>
  <si>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</si>
  <si>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</si>
  <si>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</si>
  <si>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</si>
  <si>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</si>
  <si>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</si>
  <si>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</si>
  <si>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</si>
  <si>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</si>
  <si>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</si>
  <si>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</si>
  <si>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</si>
  <si>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</si>
  <si>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</si>
  <si>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</si>
  <si>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</si>
  <si>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</si>
  <si>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</si>
  <si>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</si>
  <si>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</si>
  <si>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</si>
  <si>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</si>
  <si>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</si>
  <si>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</si>
  <si>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</si>
  <si>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</si>
  <si>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</si>
  <si>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</si>
  <si>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</si>
  <si>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</si>
  <si>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</si>
  <si>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</si>
  <si>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</si>
  <si>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</si>
  <si>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</si>
  <si>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</si>
  <si>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</si>
  <si>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</si>
  <si>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</si>
  <si>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</si>
  <si>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</si>
  <si>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</si>
  <si>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</si>
  <si>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</si>
  <si>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</si>
  <si>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</si>
  <si>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</si>
  <si>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</si>
  <si>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</si>
  <si>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</si>
  <si>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</si>
  <si>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</si>
  <si>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</si>
  <si>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</si>
  <si>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</si>
  <si>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</si>
  <si>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</si>
  <si>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</si>
  <si>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</si>
  <si>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</si>
  <si>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</si>
  <si>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</si>
  <si>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</si>
  <si>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</si>
  <si>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</si>
  <si>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</si>
  <si>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</si>
  <si>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</si>
  <si>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</si>
  <si>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</si>
  <si>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</si>
  <si>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</si>
  <si>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</si>
  <si>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</si>
  <si>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</si>
  <si>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</si>
  <si>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</si>
  <si>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</si>
  <si>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</si>
  <si>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</si>
  <si>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</si>
  <si>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</si>
  <si>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</si>
  <si>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</si>
  <si>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</si>
  <si>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</si>
  <si>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</si>
  <si>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</si>
  <si>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</si>
  <si>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</si>
  <si>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</si>
  <si>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</si>
  <si>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</si>
  <si>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</si>
  <si>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</si>
  <si>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</si>
  <si>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</si>
  <si>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</si>
  <si>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</si>
  <si>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</si>
  <si>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</si>
  <si>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</si>
  <si>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</si>
  <si>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</si>
  <si>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</si>
  <si>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</si>
  <si>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</si>
  <si>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</si>
  <si>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</si>
  <si>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</si>
  <si>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</si>
  <si>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</si>
  <si>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</si>
  <si>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</si>
  <si>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</si>
  <si>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</si>
  <si>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</si>
  <si>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</si>
  <si>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</si>
  <si>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</si>
  <si>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</si>
  <si>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</si>
  <si>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</si>
  <si>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</si>
  <si>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</si>
  <si>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</si>
  <si>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</si>
  <si>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</si>
  <si>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</si>
  <si>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</si>
  <si>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</si>
  <si>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</si>
  <si>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</si>
  <si>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</si>
  <si>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</si>
  <si>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</si>
  <si>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</si>
  <si>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</si>
  <si>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</si>
  <si>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</si>
  <si>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</si>
  <si>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</si>
  <si>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</si>
  <si>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</si>
  <si>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</si>
  <si>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</si>
  <si>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</si>
  <si>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</si>
  <si>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</si>
  <si>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</si>
  <si>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</si>
  <si>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</si>
  <si>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</si>
  <si>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</si>
  <si>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</si>
  <si>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</si>
  <si>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</si>
  <si>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</si>
  <si>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</si>
  <si>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</si>
  <si>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</si>
  <si>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</si>
  <si>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</si>
  <si>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</si>
  <si>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</si>
  <si>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</si>
  <si>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</si>
  <si>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</si>
  <si>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</si>
  <si>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</si>
  <si>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</si>
  <si>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</si>
  <si>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</si>
  <si>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</si>
  <si>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</si>
  <si>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</si>
  <si>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</si>
  <si>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</si>
  <si>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</si>
  <si>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</si>
  <si>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</si>
  <si>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</si>
  <si>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</si>
  <si>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</si>
  <si>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</si>
  <si>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</si>
  <si>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</si>
  <si>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</si>
  <si>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</si>
  <si>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</si>
  <si>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</si>
  <si>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</si>
  <si>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</si>
  <si>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</si>
  <si>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</si>
  <si>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</si>
  <si>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</si>
  <si>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</si>
  <si>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</si>
  <si>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</si>
  <si>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</si>
  <si>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</si>
  <si>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</si>
  <si>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</si>
  <si>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</si>
  <si>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</si>
  <si>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</si>
  <si>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</si>
  <si>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</si>
  <si>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</si>
  <si>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</si>
  <si>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</si>
  <si>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</si>
  <si>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</si>
  <si>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</si>
  <si>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</si>
  <si>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</si>
  <si>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</si>
  <si>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</si>
  <si>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</si>
  <si>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</si>
  <si>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</si>
  <si>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</si>
  <si>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</si>
  <si>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</si>
  <si>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</si>
  <si>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</si>
  <si>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</si>
  <si>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</si>
  <si>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</si>
  <si>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</si>
  <si>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</si>
  <si>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</si>
  <si>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</si>
  <si>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</si>
  <si>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</si>
  <si>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</si>
  <si>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</si>
  <si>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</si>
  <si>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</si>
  <si>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</si>
  <si>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</si>
  <si>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</si>
  <si>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</si>
  <si>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</si>
  <si>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</si>
  <si>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</si>
  <si>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</si>
  <si>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</si>
  <si>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</si>
  <si>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</si>
  <si>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</si>
  <si>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</si>
  <si>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</si>
  <si>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</si>
  <si>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</si>
  <si>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</si>
  <si>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</si>
  <si>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</si>
  <si>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</si>
  <si>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</si>
  <si>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</si>
  <si>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</si>
  <si>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</si>
  <si>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</si>
  <si>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</si>
  <si>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</si>
  <si>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</si>
  <si>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</si>
  <si>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</si>
  <si>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</si>
  <si>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</si>
  <si>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</si>
  <si>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</si>
  <si>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</si>
  <si>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</si>
  <si>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</si>
  <si>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</si>
  <si>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</si>
  <si>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</si>
  <si>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</si>
  <si>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</si>
  <si>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</si>
  <si>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</si>
  <si>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</si>
  <si>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</si>
  <si>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</si>
  <si>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</si>
  <si>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</si>
  <si>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</si>
  <si>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</si>
  <si>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</si>
  <si>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</si>
  <si>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</si>
  <si>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</si>
  <si>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</si>
  <si>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</si>
  <si>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</si>
  <si>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</si>
  <si>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</si>
  <si>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</si>
  <si>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</si>
  <si>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</si>
  <si>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</si>
  <si>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</si>
  <si>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</si>
  <si>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</si>
  <si>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</si>
  <si>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</si>
  <si>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</si>
  <si>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</si>
  <si>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</si>
  <si>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</si>
  <si>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</si>
  <si>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</si>
  <si>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</si>
  <si>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</si>
  <si>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</si>
  <si>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</si>
  <si>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</si>
  <si>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</si>
  <si>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</si>
  <si>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</si>
  <si>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</si>
  <si>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</si>
  <si>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</si>
  <si>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</si>
  <si>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</si>
  <si>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</si>
  <si>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</si>
  <si>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</si>
  <si>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</si>
  <si>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</si>
  <si>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</si>
  <si>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</si>
  <si>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</si>
  <si>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</si>
  <si>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</si>
  <si>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</si>
  <si>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</si>
  <si>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</si>
  <si>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</si>
  <si>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</si>
  <si>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</si>
  <si>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</si>
  <si>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</si>
  <si>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</si>
  <si>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</si>
  <si>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</si>
  <si>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</si>
  <si>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</si>
  <si>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</si>
  <si>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</si>
  <si>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</si>
  <si>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</si>
  <si>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</si>
  <si>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</si>
  <si>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</si>
  <si>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</si>
  <si>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</si>
  <si>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</si>
  <si>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</si>
  <si>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</si>
  <si>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</si>
  <si>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</si>
  <si>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</si>
  <si>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</si>
  <si>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</si>
  <si>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</si>
  <si>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</si>
  <si>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</si>
  <si>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</si>
  <si>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</si>
  <si>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</si>
  <si>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</si>
  <si>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</si>
  <si>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</si>
  <si>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</si>
  <si>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</si>
  <si>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</si>
  <si>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</si>
  <si>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</si>
  <si>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</si>
  <si>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</si>
  <si>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</si>
  <si>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</si>
  <si>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</si>
  <si>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</si>
  <si>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</si>
  <si>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</si>
  <si>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</si>
  <si>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</si>
  <si>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</si>
  <si>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</si>
  <si>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</si>
  <si>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</si>
  <si>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</si>
  <si>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</si>
  <si>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</si>
  <si>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</si>
  <si>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</si>
  <si>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</si>
  <si>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</si>
  <si>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</si>
  <si>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</si>
  <si>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</si>
  <si>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</si>
  <si>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</si>
  <si>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</si>
  <si>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</si>
  <si>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</si>
  <si>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</si>
  <si>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</si>
  <si>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</si>
  <si>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</si>
  <si>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</si>
  <si>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</si>
  <si>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</si>
  <si>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</si>
  <si>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</si>
  <si>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</si>
  <si>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</si>
  <si>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</si>
  <si>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</si>
  <si>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</si>
  <si>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</si>
  <si>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</si>
  <si>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</si>
  <si>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</si>
  <si>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</si>
  <si>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</si>
  <si>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</si>
  <si>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</si>
  <si>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</si>
  <si>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</si>
  <si>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</si>
  <si>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</si>
  <si>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</si>
  <si>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</si>
  <si>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</si>
  <si>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</si>
  <si>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</si>
  <si>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</si>
  <si>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</si>
  <si>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</si>
  <si>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</si>
  <si>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</si>
  <si>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</si>
  <si>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</si>
  <si>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</si>
  <si>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</si>
  <si>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</si>
  <si>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</si>
  <si>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</si>
  <si>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</si>
  <si>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</si>
  <si>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</si>
  <si>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</si>
  <si>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</si>
  <si>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</si>
  <si>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</si>
  <si>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</si>
  <si>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</si>
  <si>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</si>
  <si>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</si>
  <si>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</si>
  <si>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</si>
  <si>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</si>
  <si>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</si>
  <si>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</si>
  <si>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</si>
  <si>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</si>
  <si>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</si>
  <si>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</si>
  <si>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</si>
  <si>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</si>
  <si>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</si>
  <si>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</si>
  <si>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</si>
  <si>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</si>
  <si>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</si>
  <si>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</si>
  <si>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</si>
  <si>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</si>
  <si>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</si>
  <si>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</si>
  <si>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</si>
  <si>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</si>
  <si>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</si>
  <si>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</si>
  <si>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</si>
  <si>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</si>
  <si>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</si>
  <si>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</si>
  <si>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</si>
  <si>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</si>
  <si>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</si>
  <si>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</si>
  <si>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</si>
  <si>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</si>
  <si>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</si>
  <si>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</si>
  <si>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</si>
  <si>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</si>
  <si>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</si>
  <si>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</si>
  <si>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</si>
  <si>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</si>
  <si>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</si>
  <si>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</si>
  <si>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</si>
  <si>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</si>
  <si>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</si>
  <si>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</si>
  <si>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</si>
  <si>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</si>
  <si>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</si>
  <si>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</si>
  <si>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</si>
  <si>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</si>
  <si>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</si>
  <si>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</si>
  <si>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</si>
  <si>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</si>
  <si>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</si>
  <si>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</si>
  <si>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</si>
  <si>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</si>
  <si>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</si>
  <si>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</si>
  <si>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</si>
  <si>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</si>
  <si>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</si>
  <si>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</si>
  <si>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</si>
  <si>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</si>
  <si>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</si>
  <si>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</si>
  <si>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</si>
  <si>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</si>
  <si>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</si>
  <si>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</si>
  <si>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</si>
  <si>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</si>
  <si>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</si>
  <si>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</si>
  <si>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</si>
  <si>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</si>
  <si>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</si>
  <si>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</si>
  <si>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</si>
  <si>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</si>
  <si>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</si>
  <si>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</si>
  <si>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</si>
  <si>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</si>
  <si>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</si>
  <si>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</si>
  <si>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</si>
  <si>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</si>
  <si>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</si>
  <si>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</si>
  <si>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</si>
  <si>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</si>
  <si>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</si>
  <si>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</si>
  <si>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</si>
  <si>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</si>
  <si>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</si>
  <si>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</si>
  <si>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</si>
  <si>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</si>
  <si>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</si>
  <si>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</si>
  <si>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</si>
  <si>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</si>
  <si>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</si>
  <si>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</si>
  <si>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</si>
  <si>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</si>
  <si>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</si>
  <si>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</si>
  <si>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</si>
  <si>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</si>
  <si>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</si>
  <si>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</si>
  <si>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</si>
  <si>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</si>
  <si>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</si>
  <si>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</si>
  <si>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</si>
  <si>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</si>
  <si>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</si>
  <si>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</si>
  <si>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</si>
  <si>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</si>
  <si>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</si>
  <si>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</si>
  <si>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</si>
  <si>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</si>
  <si>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</si>
  <si>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</si>
  <si>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</si>
  <si>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</si>
  <si>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</si>
  <si>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</si>
  <si>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</si>
  <si>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</si>
  <si>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</si>
  <si>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</si>
  <si>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</si>
  <si>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</si>
  <si>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</si>
  <si>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</si>
  <si>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</si>
  <si>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</si>
  <si>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</si>
  <si>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</si>
  <si>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</si>
  <si>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</si>
  <si>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</si>
  <si>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</si>
  <si>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</si>
  <si>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</si>
  <si>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</si>
  <si>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</si>
  <si>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</si>
  <si>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</si>
  <si>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</si>
  <si>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</si>
  <si>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</si>
  <si>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</si>
  <si>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</si>
  <si>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</si>
  <si>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</si>
  <si>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</si>
  <si>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</si>
  <si>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</si>
  <si>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</si>
  <si>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</si>
  <si>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</si>
  <si>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</si>
  <si>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</si>
  <si>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</si>
  <si>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</si>
  <si>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</si>
  <si>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</si>
  <si>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</si>
  <si>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</si>
  <si>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</si>
  <si>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</si>
  <si>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</si>
  <si>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</si>
  <si>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</si>
  <si>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</si>
  <si>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</si>
  <si>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</si>
  <si>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</si>
  <si>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</si>
  <si>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</si>
  <si>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</si>
  <si>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</si>
  <si>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</si>
  <si>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</si>
  <si>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</si>
  <si>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</si>
  <si>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</si>
  <si>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</si>
  <si>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</si>
  <si>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</si>
  <si>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</si>
  <si>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</si>
  <si>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</si>
  <si>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</si>
  <si>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</si>
  <si>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</si>
  <si>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</si>
  <si>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</si>
  <si>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</si>
  <si>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</si>
  <si>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</si>
  <si>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</si>
  <si>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</si>
  <si>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</si>
  <si>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</si>
  <si>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</si>
  <si>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</si>
  <si>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</si>
  <si>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</si>
  <si>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</si>
  <si>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</si>
  <si>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</si>
  <si>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</si>
  <si>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</si>
  <si>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</si>
  <si>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</si>
  <si>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</si>
  <si>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</si>
  <si>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</si>
  <si>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</si>
  <si>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</si>
  <si>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</si>
  <si>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</si>
  <si>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</si>
  <si>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</si>
  <si>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</si>
  <si>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</si>
  <si>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</si>
  <si>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</si>
  <si>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</si>
  <si>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</si>
  <si>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</si>
  <si>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</si>
  <si>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</si>
  <si>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</si>
  <si>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</si>
  <si>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</si>
  <si>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</si>
  <si>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</si>
  <si>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</si>
  <si>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</si>
  <si>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</si>
  <si>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</si>
  <si>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</si>
  <si>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</si>
  <si>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</si>
  <si>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</si>
  <si>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</si>
  <si>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</si>
  <si>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</si>
  <si>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</si>
  <si>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</si>
  <si>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</si>
  <si>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</si>
  <si>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</si>
  <si>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</si>
  <si>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</si>
  <si>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</si>
  <si>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</si>
  <si>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</si>
  <si>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</si>
  <si>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</si>
  <si>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</si>
  <si>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</si>
  <si>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</si>
  <si>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</si>
  <si>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</si>
  <si>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</si>
  <si>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</si>
  <si>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</si>
  <si>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</si>
  <si>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</si>
  <si>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</si>
  <si>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</si>
  <si>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</si>
  <si>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</si>
  <si>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</si>
  <si>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</si>
  <si>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</si>
  <si>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</si>
  <si>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</si>
  <si>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</si>
  <si>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</si>
  <si>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</si>
  <si>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</si>
  <si>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</si>
  <si>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</si>
  <si>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</si>
  <si>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</si>
  <si>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</si>
  <si>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</si>
  <si>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</si>
  <si>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</si>
  <si>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</si>
  <si>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</si>
  <si>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</si>
  <si>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</si>
  <si>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</si>
  <si>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</si>
  <si>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</si>
  <si>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</si>
  <si>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</si>
  <si>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</si>
  <si>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</si>
  <si>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</si>
  <si>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</si>
  <si>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</si>
  <si>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</si>
  <si>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</si>
  <si>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</si>
  <si>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</si>
  <si>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</si>
  <si>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</si>
  <si>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</si>
  <si>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</si>
  <si>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</si>
  <si>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</si>
  <si>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</si>
  <si>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</si>
  <si>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</si>
  <si>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</si>
  <si>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</si>
  <si>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</si>
  <si>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</si>
  <si>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</si>
  <si>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</si>
  <si>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</si>
  <si>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</si>
  <si>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</si>
  <si>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</si>
  <si>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</si>
  <si>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</si>
  <si>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</si>
  <si>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</si>
  <si>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</si>
  <si>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</si>
  <si>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</si>
  <si>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</si>
  <si>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</si>
  <si>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</si>
  <si>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</si>
  <si>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</si>
  <si>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</si>
  <si>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</si>
  <si>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</si>
  <si>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</si>
  <si>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</si>
  <si>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</si>
  <si>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</si>
  <si>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</si>
  <si>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</si>
  <si>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</si>
  <si>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</si>
  <si>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</si>
  <si>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</si>
  <si>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</si>
  <si>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</si>
  <si>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</si>
  <si>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</si>
  <si>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</si>
  <si>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</si>
  <si>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</si>
  <si>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</si>
  <si>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</si>
  <si>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</si>
  <si>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</si>
  <si>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</si>
  <si>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</si>
  <si>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</si>
  <si>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</si>
  <si>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</si>
  <si>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</si>
  <si>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</si>
  <si>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</si>
  <si>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</si>
  <si>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</si>
  <si>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</si>
  <si>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</si>
  <si>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</si>
  <si>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</si>
  <si>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</si>
  <si>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</si>
  <si>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</si>
  <si>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</si>
  <si>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</si>
  <si>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</si>
  <si>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</si>
  <si>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</si>
  <si>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</si>
  <si>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</si>
  <si>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</si>
  <si>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</si>
  <si>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</si>
  <si>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</si>
  <si>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</si>
  <si>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</si>
  <si>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</si>
  <si>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</si>
  <si>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</si>
  <si>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</si>
  <si>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</si>
  <si>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</si>
  <si>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</si>
  <si>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</si>
  <si>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</si>
  <si>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</si>
  <si>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</si>
  <si>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</si>
  <si>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</si>
  <si>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</si>
  <si>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</si>
  <si>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</si>
  <si>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</si>
  <si>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</si>
  <si>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</si>
  <si>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</si>
  <si>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</si>
  <si>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</si>
  <si>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</si>
  <si>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</si>
  <si>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</si>
  <si>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</si>
  <si>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</si>
  <si>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</si>
  <si>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</si>
  <si>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</si>
  <si>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</si>
  <si>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</si>
  <si>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</si>
  <si>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</si>
  <si>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</si>
  <si>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</si>
  <si>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</si>
  <si>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</si>
  <si>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</si>
  <si>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</si>
  <si>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</si>
  <si>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</si>
  <si>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</si>
  <si>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</si>
  <si>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</si>
  <si>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</si>
  <si>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</si>
  <si>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</si>
  <si>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</si>
  <si>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</si>
  <si>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</si>
  <si>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</si>
  <si>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</si>
  <si>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</si>
  <si>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</si>
  <si>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</si>
  <si>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</si>
  <si>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</si>
  <si>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</si>
  <si>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</si>
  <si>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</si>
  <si>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</si>
  <si>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</si>
  <si>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</si>
  <si>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</si>
  <si>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</si>
  <si>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</si>
  <si>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</si>
  <si>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</si>
  <si>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</si>
  <si>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</si>
  <si>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</si>
  <si>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</si>
  <si>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</si>
  <si>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</si>
  <si>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</si>
  <si>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</si>
  <si>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</si>
  <si>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</si>
  <si>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</si>
  <si>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</si>
  <si>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</si>
  <si>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</si>
  <si>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</si>
  <si>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</si>
  <si>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</si>
  <si>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</si>
  <si>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</si>
  <si>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</si>
  <si>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</si>
  <si>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</si>
  <si>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</si>
  <si>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</si>
  <si>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</si>
  <si>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</si>
  <si>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</si>
  <si>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</si>
  <si>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</si>
  <si>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</si>
  <si>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</si>
  <si>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</si>
  <si>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</si>
  <si>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</si>
  <si>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</si>
  <si>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</si>
  <si>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</si>
  <si>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</si>
  <si>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</si>
  <si>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</si>
  <si>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</si>
  <si>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</si>
  <si>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</si>
  <si>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</si>
  <si>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</si>
  <si>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</si>
  <si>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</si>
  <si>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</si>
  <si>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</si>
  <si>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</si>
  <si>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</si>
  <si>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</si>
  <si>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</si>
  <si>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</si>
  <si>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</si>
  <si>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</si>
  <si>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</si>
  <si>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</si>
  <si>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</si>
  <si>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</si>
  <si>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</si>
  <si>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</si>
  <si>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</si>
  <si>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</si>
  <si>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</si>
  <si>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</si>
  <si>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</si>
  <si>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</si>
  <si>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</si>
  <si>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</si>
  <si>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</si>
  <si>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</si>
  <si>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</si>
  <si>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</si>
  <si>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</si>
  <si>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</si>
  <si>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</si>
  <si>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</si>
  <si>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</si>
  <si>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</si>
  <si>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</si>
  <si>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</si>
  <si>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</si>
  <si>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</si>
  <si>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</si>
  <si>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</si>
  <si>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</si>
  <si>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</si>
  <si>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</si>
  <si>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</si>
  <si>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</si>
  <si>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</si>
  <si>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</si>
  <si>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</si>
  <si>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</si>
  <si>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</si>
  <si>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</si>
  <si>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</si>
  <si>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</si>
  <si>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</si>
  <si>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</si>
  <si>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</si>
  <si>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</si>
  <si>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</si>
  <si>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</si>
  <si>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</si>
  <si>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</si>
  <si>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</si>
  <si>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</si>
  <si>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</si>
  <si>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</si>
  <si>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</si>
  <si>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</si>
  <si>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</si>
  <si>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</si>
  <si>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</si>
  <si>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</si>
  <si>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</si>
  <si>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</si>
  <si>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</si>
  <si>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</si>
  <si>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</si>
  <si>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</si>
  <si>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</si>
  <si>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</si>
  <si>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</si>
  <si>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</si>
  <si>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</si>
  <si>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</si>
  <si>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</si>
  <si>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</si>
  <si>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</si>
  <si>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</si>
  <si>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</si>
  <si>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</si>
  <si>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</si>
  <si>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</si>
  <si>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</si>
  <si>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</si>
  <si>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</si>
  <si>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</si>
  <si>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</si>
  <si>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</si>
  <si>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</si>
  <si>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</si>
  <si>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</si>
  <si>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</si>
  <si>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</si>
  <si>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</si>
  <si>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</si>
  <si>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</si>
  <si>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</si>
  <si>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</si>
  <si>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</si>
  <si>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</si>
  <si>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</si>
  <si>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</si>
  <si>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</si>
  <si>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</si>
  <si>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</si>
  <si>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</si>
  <si>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</si>
  <si>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</si>
  <si>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</si>
  <si>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</si>
  <si>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</si>
  <si>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</si>
  <si>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</si>
  <si>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</si>
  <si>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</si>
  <si>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</si>
  <si>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</si>
  <si>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</si>
  <si>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</si>
  <si>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</si>
  <si>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</si>
  <si>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</si>
  <si>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</si>
  <si>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</si>
  <si>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</si>
  <si>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</si>
  <si>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</si>
  <si>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</si>
  <si>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</si>
  <si>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</si>
  <si>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</si>
  <si>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</si>
  <si>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</si>
  <si>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</si>
  <si>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</si>
  <si>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</si>
  <si>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</si>
  <si>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</si>
  <si>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</si>
  <si>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</si>
  <si>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</si>
  <si>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</si>
  <si>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</si>
  <si>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</si>
  <si>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</si>
  <si>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</si>
  <si>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</si>
  <si>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</si>
  <si>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</si>
  <si>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</si>
  <si>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</si>
  <si>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</si>
  <si>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</si>
  <si>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</si>
  <si>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</si>
  <si>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</si>
  <si>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</si>
  <si>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</si>
  <si>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</si>
  <si>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</si>
  <si>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</si>
  <si>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</si>
  <si>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</si>
  <si>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</si>
  <si>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</si>
  <si>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</si>
  <si>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</si>
  <si>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</si>
  <si>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</si>
  <si>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</si>
  <si>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</si>
  <si>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</si>
  <si>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</si>
  <si>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</si>
  <si>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</si>
  <si>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</si>
  <si>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</si>
  <si>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</si>
  <si>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</si>
  <si>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</si>
  <si>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</si>
  <si>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</si>
  <si>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</si>
  <si>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</si>
  <si>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</si>
  <si>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</si>
  <si>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</si>
  <si>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</si>
  <si>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</si>
  <si>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</si>
  <si>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</si>
  <si>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</si>
  <si>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</si>
  <si>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</si>
  <si>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</si>
  <si>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</si>
  <si>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</si>
  <si>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</si>
  <si>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</si>
  <si>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</si>
  <si>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</si>
  <si>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</si>
  <si>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</si>
  <si>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</si>
  <si>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</si>
  <si>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</si>
  <si>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</si>
  <si>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</si>
  <si>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</si>
  <si>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</si>
  <si>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</si>
  <si>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</si>
  <si>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</si>
  <si>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</si>
  <si>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</si>
  <si>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</si>
  <si>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</si>
  <si>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</si>
  <si>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</si>
  <si>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</si>
  <si>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</si>
  <si>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</si>
  <si>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</si>
  <si>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</si>
  <si>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</si>
  <si>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</si>
  <si>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</si>
  <si>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</si>
  <si>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</si>
  <si>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</si>
  <si>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</si>
  <si>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</si>
  <si>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</si>
  <si>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</si>
  <si>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</si>
  <si>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</si>
  <si>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</si>
  <si>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</si>
  <si>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</si>
  <si>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</si>
  <si>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</si>
  <si>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</si>
  <si>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</si>
  <si>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</si>
  <si>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</si>
  <si>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</si>
  <si>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</si>
  <si>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</si>
  <si>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</si>
  <si>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</si>
  <si>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</si>
  <si>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</si>
  <si>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</si>
  <si>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</si>
  <si>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</si>
  <si>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</si>
  <si>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</si>
  <si>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</si>
  <si>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</si>
  <si>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</si>
  <si>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</si>
  <si>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</si>
  <si>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</si>
  <si>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</si>
  <si>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</si>
  <si>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</si>
  <si>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</si>
  <si>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</si>
  <si>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</si>
  <si>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</si>
  <si>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</si>
  <si>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</si>
  <si>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</si>
  <si>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</si>
  <si>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</si>
  <si>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</si>
  <si>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</si>
  <si>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</si>
  <si>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</si>
  <si>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</si>
  <si>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</si>
  <si>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</si>
  <si>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</si>
  <si>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</si>
  <si>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</si>
  <si>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</si>
  <si>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</si>
  <si>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</si>
  <si>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</si>
  <si>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</si>
  <si>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</si>
  <si>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</si>
  <si>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</si>
  <si>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</si>
  <si>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</si>
  <si>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</si>
  <si>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</si>
  <si>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</si>
  <si>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</si>
  <si>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</si>
  <si>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</si>
  <si>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</si>
  <si>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</si>
  <si>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</si>
  <si>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</si>
  <si>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</si>
  <si>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</si>
  <si>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</si>
  <si>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</si>
  <si>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</si>
  <si>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</si>
  <si>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</si>
  <si>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</si>
  <si>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</si>
  <si>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</si>
  <si>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</si>
  <si>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</si>
  <si>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</si>
  <si>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</si>
  <si>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</si>
  <si>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</si>
  <si>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</si>
  <si>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</si>
  <si>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</si>
  <si>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</si>
  <si>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</si>
  <si>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</si>
  <si>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</si>
  <si>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</si>
  <si>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</si>
  <si>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</si>
  <si>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</si>
  <si>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</si>
  <si>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</si>
  <si>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</si>
  <si>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</si>
  <si>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</si>
  <si>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</si>
  <si>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</si>
  <si>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</si>
  <si>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</si>
  <si>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</si>
  <si>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</si>
  <si>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</si>
  <si>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</si>
  <si>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</si>
  <si>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</si>
  <si>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</si>
  <si>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</si>
  <si>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</si>
  <si>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</si>
  <si>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</si>
  <si>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</si>
  <si>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</si>
  <si>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</si>
  <si>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</si>
  <si>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</si>
  <si>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</si>
  <si>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</si>
  <si>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</si>
  <si>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</si>
  <si>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</si>
  <si>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</si>
  <si>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</si>
  <si>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</si>
  <si>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</si>
  <si>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</si>
  <si>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</si>
  <si>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</si>
  <si>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</si>
  <si>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</si>
  <si>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</si>
  <si>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</si>
  <si>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</si>
  <si>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</si>
  <si>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</si>
  <si>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</si>
  <si>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</si>
  <si>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</si>
  <si>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</si>
  <si>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</si>
  <si>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</si>
  <si>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</si>
  <si>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</si>
  <si>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</si>
  <si>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</si>
  <si>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</si>
  <si>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</si>
  <si>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</si>
  <si>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</si>
  <si>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</si>
  <si>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</si>
  <si>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</si>
  <si>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</si>
  <si>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</si>
  <si>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</si>
  <si>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</si>
  <si>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</si>
  <si>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</si>
  <si>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</si>
  <si>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</si>
  <si>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</si>
  <si>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</si>
  <si>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</si>
  <si>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</si>
  <si>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</si>
  <si>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</si>
  <si>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</si>
  <si>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</si>
  <si>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</si>
  <si>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</si>
  <si>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</si>
  <si>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</si>
  <si>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</si>
  <si>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</si>
  <si>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</si>
  <si>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</si>
  <si>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</si>
  <si>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</si>
  <si>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</si>
  <si>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</si>
  <si>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</si>
  <si>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</si>
  <si>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</si>
  <si>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</si>
  <si>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</si>
  <si>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</si>
  <si>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</si>
  <si>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</si>
  <si>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</si>
  <si>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</si>
  <si>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</si>
  <si>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</si>
  <si>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</si>
  <si>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</si>
  <si>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</si>
  <si>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</si>
  <si>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</si>
  <si>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</si>
  <si>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</si>
  <si>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</si>
  <si>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</si>
  <si>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</si>
  <si>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</si>
  <si>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</si>
  <si>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</si>
  <si>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</si>
  <si>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</si>
  <si>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</si>
  <si>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</si>
  <si>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</si>
  <si>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</si>
  <si>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</si>
  <si>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</si>
  <si>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</si>
  <si>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</si>
  <si>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</si>
  <si>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</si>
  <si>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</si>
  <si>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</si>
  <si>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</si>
  <si>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</si>
  <si>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</si>
  <si>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</si>
  <si>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</si>
  <si>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</si>
  <si>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</si>
  <si>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</si>
  <si>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</si>
  <si>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</si>
  <si>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</si>
  <si>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</si>
  <si>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</si>
  <si>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</si>
  <si>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</si>
  <si>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</si>
  <si>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</si>
  <si>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</si>
  <si>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</si>
  <si>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</si>
  <si>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</si>
  <si>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</si>
  <si>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</si>
  <si>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</si>
  <si>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</si>
  <si>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</si>
  <si>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</si>
  <si>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</si>
  <si>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</si>
  <si>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</si>
  <si>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</si>
  <si>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</si>
  <si>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</si>
  <si>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</si>
  <si>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</si>
  <si>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</si>
  <si>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</si>
  <si>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</si>
  <si>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</si>
  <si>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</si>
  <si>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</si>
  <si>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</si>
  <si>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</si>
  <si>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</si>
  <si>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</si>
  <si>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</si>
  <si>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</si>
  <si>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</si>
  <si>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</si>
  <si>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</si>
  <si>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</si>
  <si>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</si>
  <si>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</si>
  <si>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</si>
  <si>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</si>
  <si>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</si>
  <si>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</si>
  <si>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</si>
  <si>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</si>
  <si>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</si>
  <si>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</si>
  <si>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</si>
  <si>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</si>
  <si>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</si>
  <si>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</si>
  <si>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</si>
  <si>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</si>
  <si>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</si>
  <si>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</si>
  <si>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</si>
  <si>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</si>
  <si>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</si>
  <si>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</si>
  <si>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</si>
  <si>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</si>
  <si>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</si>
  <si>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</si>
  <si>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</si>
  <si>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</si>
  <si>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</si>
  <si>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</si>
  <si>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</si>
  <si>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</si>
  <si>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</si>
  <si>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</si>
  <si>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</si>
  <si>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</si>
  <si>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</si>
  <si>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</si>
  <si>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</si>
  <si>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</si>
  <si>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</si>
  <si>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</si>
  <si>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</si>
  <si>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</si>
  <si>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</si>
  <si>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</si>
  <si>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</si>
  <si>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</si>
  <si>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</si>
  <si>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</si>
  <si>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</si>
  <si>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</si>
  <si>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</si>
  <si>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</si>
  <si>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</si>
  <si>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</si>
  <si>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</si>
  <si>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</si>
  <si>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</si>
  <si>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</si>
  <si>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</si>
  <si>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</si>
  <si>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</si>
  <si>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</si>
  <si>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</si>
  <si>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</si>
  <si>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</si>
  <si>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</si>
  <si>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</si>
  <si>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</si>
  <si>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</si>
  <si>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</si>
  <si>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</si>
  <si>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</si>
  <si>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</si>
  <si>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</si>
  <si>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</si>
  <si>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</si>
  <si>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</si>
  <si>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</si>
  <si>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</si>
  <si>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</si>
  <si>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</si>
  <si>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</si>
  <si>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</si>
  <si>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</si>
  <si>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</si>
  <si>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</si>
  <si>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</si>
  <si>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</si>
  <si>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</si>
  <si>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</si>
  <si>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</si>
  <si>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</si>
  <si>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</si>
  <si>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</si>
  <si>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</si>
  <si>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</si>
  <si>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</si>
  <si>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</si>
  <si>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</si>
  <si>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</si>
  <si>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</si>
  <si>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</si>
  <si>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</si>
  <si>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</si>
  <si>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</si>
  <si>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</si>
  <si>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</si>
  <si>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</si>
  <si>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</si>
  <si>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</si>
  <si>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</si>
  <si>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</si>
  <si>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</si>
  <si>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</si>
  <si>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</si>
  <si>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</si>
  <si>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</si>
  <si>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</si>
  <si>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</si>
  <si>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</si>
  <si>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</si>
  <si>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</si>
  <si>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</si>
  <si>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</si>
  <si>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</si>
  <si>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</si>
  <si>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</si>
  <si>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</si>
  <si>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</si>
  <si>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</si>
  <si>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</si>
  <si>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</si>
  <si>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</si>
  <si>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</si>
  <si>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</si>
  <si>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</si>
  <si>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</si>
  <si>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</si>
  <si>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</si>
  <si>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</si>
  <si>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</si>
  <si>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</si>
  <si>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</si>
  <si>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</si>
  <si>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</si>
  <si>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</si>
  <si>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</si>
  <si>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</si>
  <si>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</si>
  <si>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</si>
  <si>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</si>
  <si>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</si>
  <si>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</si>
  <si>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</si>
  <si>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</si>
  <si>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</si>
  <si>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</si>
  <si>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</si>
  <si>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</si>
  <si>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</si>
  <si>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</si>
  <si>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</si>
  <si>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</si>
  <si>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</si>
  <si>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</si>
  <si>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</si>
  <si>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</si>
  <si>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</si>
  <si>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</si>
  <si>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</si>
  <si>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</si>
  <si>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</si>
  <si>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</si>
  <si>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</si>
  <si>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</si>
  <si>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</si>
  <si>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</si>
  <si>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</si>
  <si>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</si>
  <si>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</si>
  <si>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</si>
  <si>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</si>
  <si>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</si>
  <si>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</si>
  <si>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</si>
  <si>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</si>
  <si>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</si>
  <si>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</si>
  <si>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</si>
  <si>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</si>
  <si>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</si>
  <si>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</si>
  <si>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</si>
  <si>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</si>
  <si>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</si>
  <si>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</si>
  <si>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</si>
  <si>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</si>
  <si>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</si>
  <si>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</si>
  <si>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</si>
  <si>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</si>
  <si>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</si>
  <si>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</si>
  <si>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</si>
  <si>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</si>
  <si>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</si>
  <si>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</si>
  <si>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</si>
  <si>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</si>
  <si>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</si>
  <si>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</si>
  <si>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</si>
  <si>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</si>
  <si>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</si>
  <si>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</si>
  <si>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</si>
  <si>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</si>
  <si>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</si>
  <si>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</si>
  <si>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</si>
  <si>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</si>
  <si>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</si>
  <si>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</si>
  <si>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</si>
  <si>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</si>
  <si>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</si>
  <si>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</si>
  <si>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</si>
  <si>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</si>
  <si>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</si>
  <si>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</si>
  <si>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</si>
  <si>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</si>
  <si>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</si>
  <si>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</si>
  <si>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</si>
  <si>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</si>
  <si>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</si>
  <si>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</si>
  <si>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</si>
  <si>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</si>
  <si>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</si>
  <si>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</si>
  <si>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</si>
  <si>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</si>
  <si>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</si>
  <si>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</si>
  <si>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</si>
  <si>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</si>
  <si>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</si>
  <si>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</si>
  <si>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</si>
  <si>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</si>
  <si>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</si>
  <si>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</si>
  <si>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</si>
  <si>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</si>
  <si>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</si>
  <si>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</si>
  <si>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</si>
  <si>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</si>
  <si>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</si>
  <si>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</si>
  <si>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</si>
  <si>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</si>
  <si>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</si>
  <si>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</si>
  <si>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</si>
  <si>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</si>
  <si>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</si>
  <si>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</si>
  <si>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</si>
  <si>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</si>
  <si>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</si>
  <si>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</si>
  <si>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</si>
  <si>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</si>
  <si>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</si>
  <si>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</si>
  <si>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</si>
  <si>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</si>
  <si>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</si>
  <si>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</si>
  <si>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</si>
  <si>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</si>
  <si>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</si>
  <si>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</si>
  <si>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</si>
  <si>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</si>
  <si>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</si>
  <si>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</si>
  <si>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</si>
  <si>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</si>
  <si>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</si>
  <si>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</si>
  <si>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</si>
  <si>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</si>
  <si>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</si>
  <si>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</si>
  <si>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</si>
  <si>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</si>
  <si>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</si>
  <si>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</si>
  <si>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</si>
  <si>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</si>
  <si>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</si>
  <si>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</si>
  <si>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</si>
  <si>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</si>
  <si>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</si>
  <si>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</si>
  <si>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</si>
  <si>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</si>
  <si>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</si>
  <si>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</si>
  <si>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</si>
  <si>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</si>
  <si>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</si>
  <si>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</si>
  <si>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</si>
  <si>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</si>
  <si>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</si>
  <si>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</si>
  <si>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</si>
  <si>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</si>
  <si>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</si>
  <si>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</si>
  <si>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</si>
  <si>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</si>
  <si>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</si>
  <si>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</si>
  <si>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</si>
  <si>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</si>
  <si>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</si>
  <si>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</si>
  <si>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</si>
  <si>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</si>
  <si>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</si>
  <si>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</si>
  <si>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</si>
  <si>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</si>
  <si>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</si>
  <si>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</si>
  <si>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</si>
  <si>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</si>
  <si>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</si>
  <si>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</si>
  <si>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</si>
  <si>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</si>
  <si>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</si>
  <si>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</si>
  <si>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</si>
  <si>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</si>
  <si>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</si>
  <si>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</si>
  <si>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</si>
  <si>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</si>
  <si>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</si>
  <si>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</si>
  <si>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</si>
  <si>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</si>
  <si>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</si>
  <si>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</si>
  <si>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</si>
  <si>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</si>
  <si>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</si>
  <si>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</si>
  <si>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</si>
  <si>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</si>
  <si>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</si>
  <si>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</si>
  <si>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</si>
  <si>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</si>
  <si>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</si>
  <si>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</si>
  <si>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</si>
  <si>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</si>
  <si>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</si>
  <si>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</si>
  <si>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</si>
  <si>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</si>
  <si>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</si>
  <si>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</si>
  <si>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</si>
  <si>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</si>
  <si>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</si>
  <si>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</si>
  <si>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</si>
  <si>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</si>
  <si>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</si>
  <si>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</si>
  <si>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</si>
  <si>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</si>
  <si>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</si>
  <si>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</si>
  <si>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</si>
  <si>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</si>
  <si>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</si>
  <si>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</si>
  <si>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</si>
  <si>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</si>
  <si>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</si>
  <si>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</si>
  <si>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</si>
  <si>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</si>
  <si>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</si>
  <si>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</si>
  <si>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</si>
  <si>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</si>
  <si>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</si>
  <si>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</si>
  <si>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</si>
  <si>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</si>
  <si>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</si>
  <si>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</si>
  <si>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</si>
  <si>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</si>
  <si>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</si>
  <si>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</si>
  <si>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</si>
  <si>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</si>
  <si>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</si>
  <si>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</si>
  <si>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</si>
  <si>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</si>
  <si>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</si>
  <si>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</si>
  <si>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</si>
  <si>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</si>
  <si>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</si>
  <si>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</si>
  <si>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</si>
  <si>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</si>
  <si>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</si>
  <si>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</si>
  <si>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</si>
  <si>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</si>
  <si>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</si>
  <si>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</si>
  <si>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</si>
  <si>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</si>
  <si>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</si>
  <si>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</si>
  <si>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</si>
  <si>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</si>
  <si>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</si>
  <si>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</si>
  <si>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</si>
  <si>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</si>
  <si>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</si>
  <si>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</si>
  <si>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</si>
  <si>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</si>
  <si>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</si>
  <si>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</si>
  <si>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</si>
  <si>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</si>
  <si>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</si>
  <si>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</si>
  <si>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</si>
  <si>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</si>
  <si>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</si>
  <si>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</si>
  <si>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</si>
  <si>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</si>
  <si>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</si>
  <si>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</si>
  <si>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</si>
  <si>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</si>
  <si>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</si>
  <si>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</si>
  <si>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</si>
  <si>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</si>
  <si>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</si>
  <si>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</si>
  <si>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</si>
  <si>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</si>
  <si>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</si>
  <si>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</si>
  <si>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</si>
  <si>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</si>
  <si>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</si>
  <si>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</si>
  <si>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</si>
  <si>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</si>
  <si>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</si>
  <si>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</si>
  <si>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</si>
  <si>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</si>
  <si>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</si>
  <si>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</si>
  <si>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</si>
  <si>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</si>
  <si>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</si>
  <si>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</si>
  <si>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</si>
  <si>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</si>
  <si>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</si>
  <si>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</si>
  <si>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</si>
  <si>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</si>
  <si>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</si>
  <si>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</si>
  <si>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</si>
  <si>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</si>
  <si>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</si>
  <si>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</si>
  <si>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</si>
  <si>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</si>
  <si>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</si>
  <si>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</si>
  <si>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</si>
  <si>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</si>
  <si>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</si>
  <si>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</si>
  <si>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</si>
  <si>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</si>
  <si>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</si>
  <si>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</si>
  <si>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</si>
  <si>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</si>
  <si>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</si>
  <si>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</si>
  <si>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</si>
  <si>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</si>
  <si>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</si>
  <si>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</si>
  <si>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</si>
  <si>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</si>
  <si>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</si>
  <si>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</si>
  <si>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</si>
  <si>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</si>
  <si>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</si>
  <si>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</si>
  <si>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</si>
  <si>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</si>
  <si>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</si>
  <si>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</si>
  <si>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</si>
  <si>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</si>
  <si>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</si>
  <si>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</si>
  <si>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</si>
  <si>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</si>
  <si>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</si>
  <si>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</si>
  <si>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</si>
  <si>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</si>
  <si>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</si>
  <si>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</si>
  <si>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</si>
  <si>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</si>
  <si>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</si>
  <si>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</si>
  <si>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</si>
  <si>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</si>
  <si>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</si>
  <si>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</si>
  <si>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</si>
  <si>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</si>
  <si>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</si>
  <si>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</si>
  <si>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</si>
  <si>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</si>
  <si>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</si>
  <si>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</si>
  <si>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</si>
  <si>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</si>
  <si>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</si>
  <si>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</si>
  <si>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</si>
  <si>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</si>
  <si>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</si>
  <si>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</si>
  <si>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</si>
  <si>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</si>
  <si>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</si>
  <si>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</si>
  <si>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</si>
  <si>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</si>
  <si>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</si>
  <si>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</si>
  <si>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</si>
  <si>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</si>
  <si>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</si>
  <si>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</si>
  <si>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</si>
  <si>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</si>
  <si>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</si>
  <si>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</si>
  <si>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</si>
  <si>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</si>
  <si>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</si>
  <si>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</si>
  <si>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</si>
  <si>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</si>
  <si>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</si>
  <si>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</si>
  <si>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</si>
  <si>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</si>
  <si>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</si>
  <si>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</si>
  <si>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</si>
  <si>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</si>
  <si>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</si>
  <si>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</si>
  <si>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</si>
  <si>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</si>
  <si>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</si>
  <si>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</si>
  <si>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</si>
  <si>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</si>
  <si>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</si>
  <si>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</si>
  <si>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</si>
  <si>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</si>
  <si>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</si>
  <si>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</si>
  <si>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</si>
  <si>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</si>
  <si>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</si>
  <si>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</si>
  <si>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</si>
  <si>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</si>
  <si>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</si>
  <si>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</si>
  <si>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</si>
  <si>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</si>
  <si>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</si>
  <si>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</si>
  <si>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</si>
  <si>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</si>
  <si>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</si>
  <si>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</si>
  <si>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</si>
  <si>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</si>
  <si>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</si>
  <si>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</si>
  <si>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</si>
  <si>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</si>
  <si>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</si>
  <si>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</si>
  <si>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</si>
  <si>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</si>
  <si>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</si>
  <si>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</si>
  <si>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</si>
  <si>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</si>
  <si>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</si>
  <si>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</si>
  <si>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</si>
  <si>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</si>
  <si>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</si>
  <si>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</si>
  <si>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</si>
  <si>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</si>
  <si>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</si>
  <si>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</si>
  <si>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</si>
  <si>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</si>
  <si>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</si>
  <si>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</si>
  <si>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</si>
  <si>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</si>
  <si>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</si>
  <si>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</si>
  <si>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</si>
  <si>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</si>
  <si>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</si>
  <si>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</si>
  <si>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</si>
  <si>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</si>
  <si>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</si>
  <si>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</si>
  <si>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</si>
  <si>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</si>
  <si>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</si>
  <si>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</si>
  <si>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</si>
  <si>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</si>
  <si>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</si>
  <si>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</si>
  <si>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</si>
  <si>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</si>
  <si>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</si>
  <si>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</si>
  <si>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</si>
  <si>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</si>
  <si>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</si>
  <si>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</si>
  <si>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</si>
  <si>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</si>
  <si>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</si>
  <si>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</si>
  <si>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</si>
  <si>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</si>
  <si>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</si>
  <si>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</si>
  <si>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</si>
  <si>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</si>
  <si>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</si>
  <si>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</si>
  <si>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</si>
  <si>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</si>
  <si>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</si>
  <si>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</si>
  <si>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</si>
  <si>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</si>
  <si>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</si>
  <si>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</si>
  <si>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</si>
  <si>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</si>
  <si>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</si>
  <si>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</si>
  <si>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</si>
  <si>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</si>
  <si>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</si>
  <si>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</si>
  <si>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</si>
  <si>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</si>
  <si>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</si>
  <si>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</si>
  <si>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</si>
  <si>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</si>
  <si>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</si>
  <si>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</si>
  <si>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</si>
  <si>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</si>
  <si>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</si>
  <si>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</si>
  <si>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</si>
  <si>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</si>
  <si>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</si>
  <si>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</si>
  <si>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</si>
  <si>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</si>
  <si>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</si>
  <si>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</si>
  <si>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</si>
  <si>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</si>
  <si>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</si>
  <si>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</si>
  <si>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</si>
  <si>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</si>
  <si>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</si>
  <si>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</si>
  <si>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</si>
  <si>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</si>
  <si>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</si>
  <si>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</si>
  <si>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</si>
  <si>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</si>
  <si>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</si>
  <si>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</si>
  <si>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</si>
  <si>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</si>
  <si>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</si>
  <si>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</si>
  <si>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</si>
  <si>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</si>
  <si>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</si>
  <si>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</si>
  <si>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</si>
  <si>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</si>
  <si>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</si>
  <si>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</si>
  <si>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</si>
  <si>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</si>
  <si>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</si>
  <si>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</si>
  <si>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</si>
  <si>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</si>
  <si>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</si>
  <si>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</si>
  <si>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</si>
  <si>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</si>
  <si>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</si>
  <si>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</si>
  <si>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</si>
  <si>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</si>
  <si>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</si>
  <si>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</si>
  <si>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</si>
  <si>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</si>
  <si>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</si>
  <si>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</si>
  <si>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</si>
  <si>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</si>
  <si>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</si>
  <si>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</si>
  <si>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</si>
  <si>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</si>
  <si>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</si>
  <si>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</si>
  <si>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</si>
  <si>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</si>
  <si>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</si>
  <si>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</si>
  <si>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</si>
  <si>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</si>
  <si>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</si>
  <si>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</si>
  <si>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</si>
  <si>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</si>
  <si>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</si>
  <si>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</si>
  <si>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</si>
  <si>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</si>
  <si>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</si>
  <si>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</si>
  <si>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</si>
  <si>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</si>
  <si>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</si>
  <si>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</si>
  <si>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</si>
  <si>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</si>
  <si>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</si>
  <si>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</si>
  <si>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</si>
  <si>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</si>
  <si>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</si>
  <si>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</si>
  <si>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</si>
  <si>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</si>
  <si>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</si>
  <si>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</si>
  <si>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</si>
  <si>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</si>
  <si>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</si>
  <si>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</si>
  <si>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</si>
  <si>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</si>
  <si>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</si>
  <si>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</si>
  <si>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</si>
  <si>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</si>
  <si>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</si>
  <si>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</si>
  <si>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</si>
  <si>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</si>
  <si>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</si>
  <si>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</si>
  <si>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</si>
  <si>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</si>
  <si>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</si>
  <si>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</si>
  <si>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</si>
  <si>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</si>
  <si>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</si>
  <si>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</si>
  <si>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</si>
  <si>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</si>
  <si>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</si>
  <si>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</si>
  <si>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</si>
  <si>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</si>
  <si>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</si>
  <si>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</si>
  <si>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</si>
  <si>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</si>
  <si>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</si>
  <si>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</si>
  <si>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</si>
  <si>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</si>
  <si>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</si>
  <si>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</si>
  <si>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</si>
  <si>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</si>
  <si>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</si>
  <si>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</si>
  <si>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</si>
  <si>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</si>
  <si>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</si>
  <si>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</si>
  <si>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</si>
  <si>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</si>
  <si>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</si>
  <si>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</si>
  <si>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</si>
  <si>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</si>
  <si>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</si>
  <si>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</si>
  <si>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</si>
  <si>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</si>
  <si>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</si>
  <si>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</si>
  <si>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</si>
  <si>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</si>
  <si>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</si>
  <si>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</si>
  <si>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</si>
  <si>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</si>
  <si>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</si>
  <si>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</si>
  <si>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</si>
  <si>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</si>
  <si>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</si>
  <si>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</si>
  <si>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</si>
  <si>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</si>
  <si>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</si>
  <si>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</si>
  <si>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</si>
  <si>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</si>
  <si>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</si>
  <si>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</si>
  <si>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</si>
  <si>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</si>
  <si>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</si>
  <si>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</si>
  <si>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</si>
  <si>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</si>
  <si>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</si>
  <si>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</si>
  <si>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</si>
  <si>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</si>
  <si>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</si>
  <si>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</si>
  <si>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</si>
  <si>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</si>
  <si>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</si>
  <si>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</si>
  <si>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</si>
  <si>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</si>
  <si>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</si>
  <si>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</si>
  <si>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</si>
  <si>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</si>
  <si>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</si>
  <si>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</si>
  <si>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</si>
  <si>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</si>
  <si>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</si>
  <si>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</si>
  <si>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</si>
  <si>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</si>
  <si>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</si>
  <si>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</si>
  <si>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</si>
  <si>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</si>
  <si>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</si>
  <si>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</si>
  <si>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</si>
  <si>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</si>
  <si>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</si>
  <si>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</si>
  <si>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</si>
  <si>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</si>
  <si>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</si>
  <si>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</si>
  <si>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</si>
  <si>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</si>
  <si>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</si>
  <si>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</si>
  <si>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</si>
  <si>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</si>
  <si>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</si>
  <si>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</si>
  <si>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</si>
  <si>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</si>
  <si>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</si>
  <si>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</si>
  <si>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</si>
  <si>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</si>
  <si>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</si>
  <si>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</si>
  <si>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</si>
  <si>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</si>
  <si>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</si>
  <si>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</si>
  <si>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</si>
  <si>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</si>
  <si>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</si>
  <si>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</si>
  <si>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</si>
  <si>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</si>
  <si>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</si>
  <si>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</si>
  <si>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</si>
  <si>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</si>
  <si>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</si>
  <si>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</si>
  <si>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</si>
  <si>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</si>
  <si>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</si>
  <si>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</si>
  <si>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</si>
  <si>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</si>
  <si>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</si>
  <si>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</si>
  <si>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</si>
  <si>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</si>
  <si>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</si>
  <si>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</si>
  <si>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</si>
  <si>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</si>
  <si>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</si>
  <si>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</si>
  <si>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</si>
  <si>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</si>
  <si>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</si>
  <si>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</si>
  <si>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</si>
  <si>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</si>
  <si>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</si>
  <si>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</si>
  <si>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</si>
  <si>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</si>
  <si>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</si>
  <si>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</si>
  <si>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</si>
  <si>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</si>
  <si>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</si>
  <si>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</si>
  <si>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</si>
  <si>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</si>
  <si>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</si>
  <si>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</si>
  <si>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</si>
  <si>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</si>
  <si>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</si>
  <si>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</si>
  <si>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</si>
  <si>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</si>
  <si>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</si>
  <si>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</si>
  <si>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</si>
  <si>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</si>
  <si>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</si>
  <si>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</si>
  <si>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</si>
  <si>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</si>
  <si>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</si>
  <si>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</si>
  <si>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</si>
  <si>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</si>
  <si>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</si>
  <si>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</si>
  <si>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</si>
  <si>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</si>
  <si>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</si>
  <si>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</si>
  <si>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</si>
  <si>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</si>
  <si>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</si>
  <si>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</si>
  <si>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</si>
  <si>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</si>
  <si>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</si>
  <si>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</si>
  <si>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</si>
  <si>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</si>
  <si>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</si>
  <si>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</si>
  <si>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</si>
  <si>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</si>
  <si>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</si>
  <si>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</si>
  <si>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</si>
  <si>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</si>
  <si>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</si>
  <si>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</si>
  <si>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</si>
  <si>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</si>
  <si>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</si>
  <si>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</si>
  <si>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</si>
  <si>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</si>
  <si>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</si>
  <si>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</si>
  <si>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</si>
  <si>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</si>
  <si>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</si>
  <si>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</si>
  <si>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</si>
  <si>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</si>
  <si>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</si>
  <si>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</si>
  <si>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</si>
  <si>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</si>
  <si>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</si>
  <si>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</si>
  <si>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</si>
  <si>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</si>
  <si>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</si>
  <si>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</si>
  <si>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</si>
  <si>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</si>
  <si>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</si>
  <si>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</si>
  <si>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</si>
  <si>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</si>
  <si>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</si>
  <si>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</si>
  <si>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</si>
  <si>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</si>
  <si>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</si>
  <si>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</si>
  <si>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</si>
  <si>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</si>
  <si>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</si>
  <si>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</si>
  <si>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</si>
  <si>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</si>
  <si>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</si>
  <si>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</si>
  <si>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</si>
  <si>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</si>
  <si>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</si>
  <si>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</si>
  <si>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</si>
  <si>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</si>
  <si>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</si>
  <si>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</si>
  <si>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</si>
  <si>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</si>
  <si>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</si>
  <si>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</si>
  <si>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</si>
  <si>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</si>
  <si>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</si>
  <si>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</si>
  <si>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</si>
  <si>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</si>
  <si>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</si>
  <si>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</si>
  <si>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</si>
  <si>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</si>
  <si>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</si>
  <si>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</si>
  <si>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</si>
  <si>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</si>
  <si>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</si>
  <si>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</si>
  <si>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</si>
  <si>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</si>
  <si>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</si>
  <si>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</si>
  <si>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</si>
  <si>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</si>
  <si>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</si>
  <si>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</si>
  <si>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</si>
  <si>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</si>
  <si>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</si>
  <si>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</si>
  <si>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</si>
  <si>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</si>
  <si>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</si>
  <si>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</si>
  <si>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</si>
  <si>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</si>
  <si>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</si>
  <si>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</si>
  <si>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</si>
  <si>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</si>
  <si>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</si>
  <si>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</si>
  <si>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</si>
  <si>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</si>
  <si>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</si>
  <si>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</si>
  <si>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</si>
  <si>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</si>
  <si>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</si>
  <si>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</si>
  <si>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</si>
  <si>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</si>
  <si>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</si>
  <si>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</si>
  <si>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</si>
  <si>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</si>
  <si>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</si>
  <si>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</si>
  <si>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</si>
  <si>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</si>
  <si>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</si>
  <si>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</si>
  <si>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</si>
  <si>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</si>
  <si>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</si>
  <si>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</si>
  <si>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</si>
  <si>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</si>
  <si>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</si>
  <si>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</si>
  <si>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</si>
  <si>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</si>
  <si>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</si>
  <si>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</si>
  <si>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</si>
  <si>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</si>
  <si>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</si>
  <si>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</si>
  <si>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</si>
  <si>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</si>
  <si>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</si>
  <si>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</si>
  <si>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</si>
  <si>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</si>
  <si>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</si>
  <si>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</si>
  <si>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</si>
  <si>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</si>
  <si>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</si>
  <si>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</si>
  <si>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</si>
  <si>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</si>
  <si>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</si>
  <si>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</si>
  <si>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</si>
  <si>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</si>
  <si>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</si>
  <si>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</si>
  <si>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</si>
  <si>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</si>
  <si>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</si>
  <si>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</si>
  <si>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</si>
  <si>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</si>
  <si>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</si>
  <si>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</si>
  <si>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</si>
  <si>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</si>
  <si>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</si>
  <si>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</si>
  <si>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</si>
  <si>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</si>
  <si>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</si>
  <si>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</si>
  <si>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</si>
  <si>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</si>
  <si>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</si>
  <si>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</si>
  <si>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</si>
  <si>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</si>
  <si>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</si>
  <si>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</si>
  <si>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</si>
  <si>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</si>
  <si>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</si>
  <si>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</si>
  <si>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</si>
  <si>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</si>
  <si>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</si>
  <si>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</si>
  <si>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</si>
  <si>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</si>
  <si>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</si>
  <si>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</si>
  <si>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</si>
  <si>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</si>
  <si>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</si>
  <si>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</si>
  <si>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</si>
  <si>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</si>
  <si>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</si>
  <si>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</si>
  <si>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</si>
  <si>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</si>
  <si>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</si>
  <si>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</si>
  <si>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</si>
  <si>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</si>
  <si>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</si>
  <si>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</si>
  <si>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</si>
  <si>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</si>
  <si>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</si>
  <si>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</si>
  <si>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</si>
  <si>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</si>
  <si>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</si>
  <si>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</si>
  <si>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</si>
  <si>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</si>
  <si>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</si>
  <si>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</si>
  <si>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</si>
  <si>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</si>
  <si>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</si>
  <si>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</si>
  <si>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</si>
  <si>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</si>
  <si>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</si>
  <si>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</si>
  <si>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</si>
  <si>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</si>
  <si>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</si>
  <si>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</si>
  <si>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</si>
  <si>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</si>
  <si>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</si>
  <si>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</si>
  <si>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</si>
  <si>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</si>
  <si>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</si>
  <si>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</si>
  <si>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</si>
  <si>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</si>
  <si>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</si>
  <si>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</si>
  <si>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</si>
  <si>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</si>
  <si>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</si>
  <si>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</si>
  <si>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</si>
  <si>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</si>
  <si>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</si>
  <si>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</si>
  <si>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</si>
  <si>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</si>
  <si>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</si>
  <si>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</si>
  <si>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</si>
  <si>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</si>
  <si>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</si>
  <si>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</si>
  <si>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</si>
  <si>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</si>
  <si>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</si>
  <si>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</si>
  <si>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</si>
  <si>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</si>
  <si>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</si>
  <si>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</si>
  <si>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</si>
  <si>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</si>
  <si>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</si>
  <si>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</si>
  <si>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</si>
  <si>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</si>
  <si>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</si>
  <si>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</si>
  <si>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</si>
  <si>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</si>
  <si>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</si>
  <si>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</si>
  <si>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</si>
  <si>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</si>
  <si>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</si>
  <si>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</si>
  <si>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</si>
  <si>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</si>
  <si>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</si>
  <si>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</si>
  <si>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</si>
  <si>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</si>
  <si>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</si>
  <si>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</si>
  <si>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</si>
  <si>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</si>
  <si>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</si>
  <si>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</si>
  <si>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</si>
  <si>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</si>
  <si>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</si>
  <si>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</si>
  <si>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</si>
  <si>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</si>
  <si>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</si>
  <si>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</si>
  <si>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</si>
  <si>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</si>
  <si>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</si>
  <si>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</si>
  <si>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</si>
  <si>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</si>
  <si>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</si>
  <si>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</si>
  <si>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</si>
  <si>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</si>
  <si>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</si>
  <si>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</si>
  <si>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</si>
  <si>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</si>
  <si>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</si>
  <si>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</si>
  <si>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</si>
  <si>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</si>
  <si>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</si>
  <si>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</si>
  <si>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</si>
  <si>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</si>
  <si>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</si>
  <si>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</si>
  <si>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</si>
  <si>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</si>
  <si>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</si>
  <si>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</si>
  <si>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</si>
  <si>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</si>
  <si>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</si>
  <si>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</si>
  <si>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</si>
  <si>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</si>
  <si>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</si>
  <si>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</si>
  <si>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</si>
  <si>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</si>
  <si>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</si>
  <si>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</si>
  <si>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</si>
  <si>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</si>
  <si>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</si>
  <si>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</si>
  <si>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</si>
  <si>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</si>
  <si>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</si>
  <si>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</si>
  <si>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</si>
  <si>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</si>
  <si>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</si>
  <si>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</si>
  <si>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</si>
  <si>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</si>
  <si>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</si>
  <si>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</si>
  <si>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</si>
  <si>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</si>
  <si>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</si>
  <si>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</si>
  <si>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</si>
  <si>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</si>
  <si>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</si>
  <si>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</si>
  <si>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</si>
  <si>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</si>
  <si>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</si>
  <si>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</si>
  <si>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</si>
  <si>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</si>
  <si>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</si>
  <si>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</si>
  <si>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</si>
  <si>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</si>
  <si>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</si>
  <si>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</si>
  <si>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</si>
  <si>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</si>
  <si>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</si>
  <si>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</si>
  <si>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</si>
  <si>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</si>
  <si>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</si>
  <si>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</si>
  <si>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</si>
  <si>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</si>
  <si>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</si>
  <si>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</si>
  <si>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</si>
  <si>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</si>
  <si>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</si>
  <si>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</si>
  <si>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</si>
  <si>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</si>
  <si>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</si>
  <si>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</si>
  <si>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</si>
  <si>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</si>
  <si>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</si>
  <si>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</si>
  <si>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</si>
  <si>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</si>
  <si>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</si>
  <si>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</si>
  <si>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</si>
  <si>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</si>
  <si>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</si>
  <si>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</si>
  <si>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</si>
  <si>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</si>
  <si>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</si>
  <si>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</si>
  <si>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</si>
  <si>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</si>
  <si>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</si>
  <si>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</si>
  <si>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</si>
  <si>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</si>
  <si>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</si>
  <si>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</si>
  <si>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</si>
  <si>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</si>
  <si>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</si>
  <si>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</si>
  <si>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</si>
  <si>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</si>
  <si>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</si>
  <si>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</si>
  <si>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</si>
  <si>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</si>
  <si>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</si>
  <si>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</si>
  <si>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</si>
  <si>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</si>
  <si>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</si>
  <si>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</si>
  <si>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</si>
  <si>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</si>
  <si>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</si>
  <si>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</si>
  <si>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</si>
  <si>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</si>
  <si>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</si>
  <si>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</si>
  <si>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</si>
  <si>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</si>
  <si>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</si>
  <si>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</si>
  <si>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</si>
  <si>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</si>
  <si>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</si>
  <si>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</si>
  <si>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</si>
  <si>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</si>
  <si>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</si>
  <si>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</si>
  <si>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</si>
  <si>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</si>
  <si>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</si>
  <si>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</si>
  <si>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</si>
  <si>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</si>
  <si>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</si>
  <si>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</si>
  <si>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</si>
  <si>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</si>
  <si>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</si>
  <si>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</si>
  <si>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</si>
  <si>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</si>
  <si>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</si>
  <si>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</si>
  <si>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</si>
  <si>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</si>
  <si>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</si>
  <si>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</si>
  <si>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</si>
  <si>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</si>
  <si>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</si>
  <si>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</si>
  <si>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</si>
  <si>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</si>
  <si>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</si>
  <si>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</si>
  <si>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</si>
  <si>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</si>
  <si>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</si>
  <si>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</si>
  <si>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</si>
  <si>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</si>
  <si>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</si>
  <si>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</si>
  <si>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</si>
  <si>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</si>
  <si>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</si>
  <si>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</si>
  <si>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</si>
  <si>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</si>
  <si>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</si>
  <si>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</si>
  <si>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</si>
  <si>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</si>
  <si>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</si>
  <si>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</si>
  <si>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</si>
  <si>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</si>
  <si>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</si>
  <si>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</si>
  <si>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</si>
  <si>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</si>
  <si>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</si>
  <si>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</si>
  <si>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</si>
  <si>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</si>
  <si>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</si>
  <si>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</si>
  <si>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</si>
  <si>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</si>
  <si>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</si>
  <si>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</si>
  <si>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</si>
  <si>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</si>
  <si>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</si>
  <si>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</si>
  <si>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</si>
  <si>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</si>
  <si>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</si>
  <si>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</si>
  <si>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</si>
  <si>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</si>
  <si>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</si>
  <si>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</si>
  <si>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</si>
  <si>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</si>
  <si>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</si>
  <si>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</si>
  <si>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</si>
  <si>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</si>
  <si>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</si>
  <si>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</si>
  <si>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</si>
  <si>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</si>
  <si>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</si>
  <si>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</si>
  <si>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</si>
  <si>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</si>
  <si>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</si>
  <si>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</si>
  <si>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</si>
  <si>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</si>
  <si>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</si>
  <si>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</si>
  <si>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</si>
  <si>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</si>
  <si>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</si>
  <si>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</si>
  <si>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</si>
  <si>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</si>
  <si>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</si>
  <si>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</si>
  <si>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</si>
  <si>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</si>
  <si>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</si>
  <si>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</si>
  <si>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</si>
  <si>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</si>
  <si>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</si>
  <si>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</si>
  <si>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</si>
  <si>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</si>
  <si>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</si>
  <si>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</si>
  <si>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</si>
  <si>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</si>
  <si>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</si>
  <si>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</si>
  <si>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</si>
  <si>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</si>
  <si>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</si>
  <si>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</si>
  <si>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</si>
  <si>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</si>
  <si>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</si>
  <si>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</si>
  <si>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</si>
  <si>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</si>
  <si>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</si>
  <si>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</si>
  <si>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</si>
  <si>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</si>
  <si>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</si>
  <si>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</si>
  <si>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</si>
  <si>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</si>
  <si>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</si>
  <si>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</si>
  <si>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</si>
  <si>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</si>
  <si>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</si>
  <si>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</si>
  <si>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</si>
  <si>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</si>
  <si>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</si>
  <si>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</si>
  <si>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</si>
  <si>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</si>
  <si>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</si>
  <si>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</si>
  <si>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</si>
  <si>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</si>
  <si>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</si>
  <si>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</si>
  <si>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</si>
  <si>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</si>
  <si>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</si>
  <si>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</si>
  <si>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</si>
  <si>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</si>
  <si>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</si>
  <si>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</si>
  <si>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</si>
  <si>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</si>
  <si>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</si>
  <si>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</si>
  <si>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</si>
  <si>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</si>
  <si>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</si>
  <si>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</si>
  <si>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</si>
  <si>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</si>
  <si>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</si>
  <si>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</si>
  <si>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</si>
  <si>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</si>
  <si>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</si>
  <si>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</si>
  <si>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</si>
  <si>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</si>
  <si>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</si>
  <si>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</si>
  <si>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</si>
  <si>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</si>
  <si>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</si>
  <si>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</si>
  <si>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</si>
  <si>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</si>
  <si>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</si>
  <si>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</si>
  <si>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</si>
  <si>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</si>
  <si>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</si>
  <si>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</si>
  <si>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</si>
  <si>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</si>
  <si>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</si>
  <si>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</si>
  <si>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</si>
  <si>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</si>
  <si>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</si>
  <si>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</si>
  <si>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</si>
  <si>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</si>
  <si>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</si>
  <si>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</si>
  <si>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</si>
  <si>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</si>
  <si>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</si>
  <si>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</si>
  <si>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</si>
  <si>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</si>
  <si>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</si>
  <si>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</si>
  <si>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</si>
  <si>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</si>
  <si>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</si>
  <si>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</si>
  <si>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</si>
  <si>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</si>
  <si>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</si>
  <si>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</si>
  <si>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</si>
  <si>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</si>
  <si>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</si>
  <si>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</si>
  <si>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</si>
  <si>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</si>
  <si>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</si>
  <si>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</si>
  <si>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</si>
  <si>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</si>
  <si>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</si>
  <si>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</si>
  <si>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</si>
  <si>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</si>
  <si>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</si>
  <si>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</si>
  <si>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</si>
  <si>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</si>
  <si>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</si>
  <si>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</si>
  <si>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</si>
  <si>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</si>
  <si>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</si>
  <si>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</si>
  <si>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</si>
  <si>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</si>
  <si>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</si>
  <si>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</si>
  <si>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</si>
  <si>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</si>
  <si>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</si>
  <si>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</si>
  <si>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</si>
  <si>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</si>
  <si>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</si>
  <si>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</si>
  <si>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</si>
  <si>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</si>
  <si>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</si>
  <si>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</si>
  <si>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</si>
  <si>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</si>
  <si>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</si>
  <si>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</si>
  <si>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</si>
  <si>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</si>
  <si>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</si>
  <si>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</si>
  <si>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</si>
  <si>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</si>
  <si>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</si>
  <si>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</si>
  <si>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</si>
  <si>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</si>
  <si>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</si>
  <si>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</si>
  <si>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</si>
  <si>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</si>
  <si>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</si>
  <si>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</si>
  <si>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</si>
  <si>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</si>
  <si>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</si>
  <si>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</si>
  <si>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</si>
  <si>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</si>
  <si>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</si>
  <si>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</si>
  <si>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</si>
  <si>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</si>
  <si>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</si>
  <si>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</si>
  <si>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</si>
  <si>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</si>
  <si>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</si>
  <si>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</si>
  <si>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</si>
  <si>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</si>
  <si>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</si>
  <si>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</si>
  <si>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</si>
  <si>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</si>
  <si>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</si>
  <si>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</si>
  <si>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</si>
  <si>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</si>
  <si>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</si>
  <si>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</si>
  <si>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</si>
  <si>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</si>
  <si>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</si>
  <si>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</si>
  <si>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</si>
  <si>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</si>
  <si>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</si>
  <si>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</si>
  <si>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</si>
  <si>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</si>
  <si>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</si>
  <si>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</si>
  <si>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</si>
  <si>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</si>
  <si>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</si>
  <si>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</si>
  <si>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</si>
  <si>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</si>
  <si>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</si>
  <si>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</si>
  <si>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</si>
  <si>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</si>
  <si>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</si>
  <si>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</si>
  <si>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</si>
  <si>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</si>
  <si>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</si>
  <si>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</si>
  <si>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</si>
  <si>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</si>
  <si>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</si>
  <si>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</si>
  <si>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</si>
  <si>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</si>
  <si>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</si>
  <si>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</si>
  <si>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</si>
  <si>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</si>
  <si>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</si>
  <si>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</si>
  <si>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</si>
  <si>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</si>
  <si>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</si>
  <si>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</si>
  <si>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</si>
  <si>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</si>
  <si>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</si>
  <si>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</si>
  <si>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</si>
  <si>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</si>
  <si>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</si>
  <si>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</si>
  <si>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</si>
  <si>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</si>
  <si>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</si>
  <si>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</si>
  <si>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</si>
  <si>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</si>
  <si>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</si>
  <si>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</si>
  <si>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</si>
  <si>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</si>
  <si>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</si>
  <si>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</si>
  <si>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</si>
  <si>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</si>
  <si>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</si>
  <si>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</si>
  <si>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</si>
  <si>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</si>
  <si>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</si>
  <si>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</si>
  <si>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</si>
  <si>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</si>
  <si>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</si>
  <si>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</si>
  <si>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</si>
  <si>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</si>
  <si>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</si>
  <si>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</si>
  <si>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</si>
  <si>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</si>
  <si>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</si>
  <si>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</si>
  <si>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</si>
  <si>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</si>
  <si>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</si>
  <si>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</si>
  <si>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</si>
  <si>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</si>
  <si>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</si>
  <si>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</si>
  <si>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</si>
  <si>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</si>
  <si>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</si>
  <si>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</si>
  <si>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</si>
  <si>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</si>
  <si>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</si>
  <si>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</si>
  <si>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</si>
  <si>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</si>
  <si>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</si>
  <si>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</si>
  <si>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</si>
  <si>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</si>
  <si>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</si>
  <si>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</si>
  <si>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</si>
  <si>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</si>
  <si>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</si>
  <si>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</si>
  <si>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</si>
  <si>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</si>
  <si>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</si>
  <si>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</si>
  <si>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</si>
  <si>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</si>
  <si>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</si>
  <si>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</si>
  <si>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</si>
  <si>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</si>
  <si>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</si>
  <si>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</si>
  <si>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</si>
  <si>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</si>
  <si>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</si>
  <si>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</si>
  <si>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</si>
  <si>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</si>
  <si>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</si>
  <si>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</si>
  <si>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</si>
  <si>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</si>
  <si>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</si>
  <si>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</si>
  <si>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</si>
  <si>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</si>
  <si>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</si>
  <si>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</si>
  <si>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</si>
  <si>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</si>
  <si>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</si>
  <si>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</si>
  <si>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</si>
  <si>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</si>
  <si>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</si>
  <si>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</si>
  <si>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</si>
  <si>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</si>
  <si>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</si>
  <si>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</si>
  <si>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</si>
  <si>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</si>
  <si>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</si>
  <si>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</si>
  <si>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</si>
  <si>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</si>
  <si>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</si>
  <si>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</si>
  <si>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</si>
  <si>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</si>
  <si>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</si>
  <si>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</si>
  <si>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</si>
  <si>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</si>
  <si>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</si>
  <si>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</si>
  <si>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</si>
  <si>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</si>
  <si>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</si>
  <si>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</si>
  <si>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</si>
  <si>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</si>
  <si>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</si>
  <si>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</si>
  <si>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</si>
  <si>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</si>
  <si>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</si>
  <si>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</si>
  <si>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</si>
  <si>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</si>
  <si>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</si>
  <si>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</si>
  <si>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</si>
  <si>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</si>
  <si>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</si>
  <si>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</si>
  <si>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</si>
  <si>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</si>
  <si>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</si>
  <si>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</si>
  <si>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</si>
  <si>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</si>
  <si>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</si>
  <si>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</si>
  <si>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</si>
  <si>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</si>
  <si>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</si>
  <si>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</si>
  <si>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</si>
  <si>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</si>
  <si>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</si>
  <si>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</si>
  <si>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</si>
  <si>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</si>
  <si>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</si>
  <si>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</si>
  <si>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</si>
  <si>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</si>
  <si>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</si>
  <si>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</si>
  <si>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</si>
  <si>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</si>
  <si>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</si>
  <si>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</si>
  <si>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</si>
  <si>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</si>
  <si>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</si>
  <si>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</si>
  <si>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</si>
  <si>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</si>
  <si>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</si>
  <si>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</si>
  <si>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</si>
  <si>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</si>
  <si>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</si>
  <si>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</si>
  <si>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</si>
  <si>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</si>
  <si>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</si>
  <si>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</si>
  <si>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</si>
  <si>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</si>
  <si>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</si>
  <si>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</si>
  <si>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</si>
  <si>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</si>
  <si>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</si>
  <si>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</si>
  <si>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</si>
  <si>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</si>
  <si>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</si>
  <si>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</si>
  <si>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</si>
  <si>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</si>
  <si>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</si>
  <si>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</si>
  <si>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</si>
  <si>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</si>
  <si>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</si>
  <si>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</si>
  <si>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</si>
  <si>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</si>
  <si>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</si>
  <si>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</si>
  <si>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</si>
  <si>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</si>
  <si>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</si>
  <si>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</si>
  <si>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</si>
  <si>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</si>
  <si>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</si>
  <si>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</si>
  <si>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</si>
  <si>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</si>
  <si>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</si>
  <si>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</si>
  <si>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</si>
  <si>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</si>
  <si>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</si>
  <si>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</si>
  <si>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</si>
  <si>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</si>
  <si>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</si>
  <si>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</si>
  <si>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</si>
  <si>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</si>
  <si>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</si>
  <si>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</si>
  <si>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</si>
  <si>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</si>
  <si>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</si>
  <si>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</si>
  <si>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</si>
  <si>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</si>
  <si>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</si>
  <si>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</si>
  <si>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</si>
  <si>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</si>
  <si>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</si>
  <si>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</si>
  <si>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</si>
  <si>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</si>
  <si>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</si>
  <si>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</si>
  <si>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</si>
  <si>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</si>
  <si>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</si>
  <si>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</si>
  <si>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</si>
  <si>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</si>
  <si>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</si>
  <si>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</si>
  <si>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</si>
  <si>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</si>
  <si>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</si>
  <si>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</si>
  <si>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</si>
  <si>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</si>
  <si>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</si>
  <si>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</si>
  <si>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</si>
  <si>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</si>
  <si>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</si>
  <si>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</si>
  <si>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</si>
  <si>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</si>
  <si>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</si>
  <si>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</si>
  <si>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</si>
  <si>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</si>
  <si>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</si>
  <si>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</si>
  <si>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</si>
  <si>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</si>
  <si>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</si>
  <si>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</si>
  <si>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</si>
  <si>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</si>
  <si>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</si>
  <si>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</si>
  <si>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</si>
  <si>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</si>
  <si>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</si>
  <si>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</si>
  <si>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</si>
  <si>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</si>
  <si>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</si>
  <si>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</si>
  <si>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</si>
  <si>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</si>
  <si>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</si>
  <si>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</si>
  <si>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</si>
  <si>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</si>
  <si>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</si>
  <si>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</si>
  <si>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</si>
  <si>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</si>
  <si>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</si>
  <si>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</si>
  <si>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</si>
  <si>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</si>
  <si>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</si>
  <si>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</si>
  <si>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</si>
  <si>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</si>
  <si>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</si>
  <si>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</si>
  <si>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</si>
  <si>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</si>
  <si>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</si>
  <si>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</si>
  <si>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</si>
  <si>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</si>
  <si>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</si>
  <si>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</si>
  <si>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</si>
  <si>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</si>
  <si>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</si>
  <si>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</si>
  <si>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</si>
  <si>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</si>
  <si>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</si>
  <si>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</si>
  <si>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</si>
  <si>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</si>
  <si>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</si>
  <si>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</si>
  <si>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</si>
  <si>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</si>
  <si>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</si>
  <si>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</si>
  <si>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</si>
  <si>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</si>
  <si>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</si>
  <si>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</si>
  <si>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</si>
  <si>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</si>
  <si>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</si>
  <si>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</si>
  <si>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</si>
  <si>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</si>
  <si>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</si>
  <si>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</si>
  <si>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</si>
  <si>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</si>
  <si>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</si>
  <si>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</si>
  <si>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</si>
  <si>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</si>
  <si>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</si>
  <si>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</si>
  <si>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</si>
  <si>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</si>
  <si>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</si>
  <si>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</si>
  <si>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</si>
  <si>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</si>
  <si>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</si>
  <si>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</si>
  <si>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</si>
  <si>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</si>
  <si>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</si>
  <si>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</si>
  <si>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</si>
  <si>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</si>
  <si>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</si>
  <si>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</si>
  <si>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</si>
  <si>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</si>
  <si>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</si>
  <si>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</si>
  <si>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</si>
  <si>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</si>
  <si>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</si>
  <si>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</si>
  <si>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</si>
  <si>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</si>
  <si>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</si>
  <si>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</si>
  <si>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</si>
  <si>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</si>
  <si>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</si>
  <si>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</si>
  <si>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</si>
  <si>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</si>
  <si>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</si>
  <si>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</si>
  <si>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</si>
  <si>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</si>
  <si>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</si>
  <si>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</si>
  <si>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</si>
  <si>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</si>
  <si>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</si>
  <si>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</si>
  <si>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</si>
  <si>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</si>
  <si>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</si>
  <si>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</si>
  <si>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</si>
  <si>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</si>
  <si>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</si>
  <si>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</si>
  <si>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</si>
  <si>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</si>
  <si>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</si>
  <si>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</si>
  <si>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</si>
  <si>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</si>
  <si>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</si>
  <si>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</si>
  <si>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</si>
  <si>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</si>
  <si>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</si>
  <si>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</si>
  <si>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</si>
  <si>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</si>
  <si>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</si>
  <si>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</si>
  <si>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</si>
  <si>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</si>
  <si>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</si>
  <si>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</si>
  <si>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</si>
  <si>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</si>
  <si>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</si>
  <si>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</si>
  <si>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</si>
  <si>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</si>
  <si>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</si>
  <si>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</si>
  <si>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</si>
  <si>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</si>
  <si>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</si>
  <si>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</si>
  <si>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</si>
  <si>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</si>
  <si>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</si>
  <si>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</si>
  <si>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</si>
  <si>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</si>
  <si>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</si>
  <si>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</si>
  <si>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</si>
  <si>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</si>
  <si>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</si>
  <si>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</si>
  <si>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</si>
  <si>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</si>
  <si>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</si>
  <si>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</si>
  <si>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</si>
  <si>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</si>
  <si>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</si>
  <si>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</si>
  <si>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</si>
  <si>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</si>
  <si>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</si>
  <si>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</si>
  <si>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</si>
  <si>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</si>
  <si>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</si>
  <si>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</si>
  <si>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</si>
  <si>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</si>
  <si>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</si>
  <si>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</si>
  <si>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</si>
  <si>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</si>
  <si>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</si>
  <si>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</si>
  <si>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</si>
  <si>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</si>
  <si>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</si>
  <si>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</si>
  <si>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</si>
  <si>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</si>
  <si>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</si>
  <si>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</si>
  <si>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</si>
  <si>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</si>
  <si>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</si>
  <si>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</si>
  <si>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</si>
  <si>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</si>
  <si>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</si>
  <si>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</si>
  <si>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</si>
  <si>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</si>
  <si>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</si>
  <si>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</si>
  <si>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</si>
  <si>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</si>
  <si>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</si>
  <si>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</si>
  <si>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</si>
  <si>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</si>
  <si>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</si>
  <si>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</si>
  <si>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</si>
  <si>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</si>
  <si>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</si>
  <si>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</si>
  <si>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</si>
  <si>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</si>
  <si>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</si>
  <si>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</si>
  <si>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</si>
  <si>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</si>
  <si>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</si>
  <si>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</si>
  <si>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</si>
  <si>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</si>
  <si>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</si>
  <si>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</si>
  <si>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</si>
  <si>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</si>
  <si>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</si>
  <si>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</si>
  <si>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</si>
  <si>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</si>
  <si>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</si>
  <si>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</si>
  <si>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</si>
  <si>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</si>
  <si>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</si>
  <si>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</si>
  <si>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</si>
  <si>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</si>
  <si>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</si>
  <si>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</si>
  <si>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</si>
  <si>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</si>
  <si>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</si>
  <si>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</si>
  <si>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</si>
  <si>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</si>
  <si>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</si>
  <si>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</si>
  <si>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</si>
  <si>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</si>
  <si>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</si>
  <si>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</si>
  <si>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</si>
  <si>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</si>
  <si>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</si>
  <si>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</si>
  <si>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</si>
  <si>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</si>
  <si>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</si>
  <si>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</si>
  <si>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</si>
  <si>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</si>
  <si>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</si>
  <si>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</si>
  <si>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</si>
  <si>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</si>
  <si>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</si>
  <si>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</si>
  <si>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</si>
  <si>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</si>
  <si>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</si>
  <si>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</si>
  <si>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</si>
  <si>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</si>
  <si>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</si>
  <si>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</si>
  <si>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</si>
  <si>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</si>
  <si>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</si>
  <si>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</si>
  <si>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</si>
  <si>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</si>
  <si>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</si>
  <si>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</si>
  <si>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</si>
  <si>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</si>
  <si>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</si>
  <si>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</si>
  <si>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</si>
  <si>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</si>
  <si>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</si>
  <si>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</si>
  <si>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</si>
  <si>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</si>
  <si>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</si>
  <si>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</si>
  <si>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</si>
  <si>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</si>
  <si>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</si>
  <si>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</si>
  <si>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</si>
  <si>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</si>
  <si>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</si>
  <si>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</si>
  <si>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</si>
  <si>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</si>
  <si>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</si>
  <si>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</si>
  <si>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</si>
  <si>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</si>
  <si>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</si>
  <si>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</si>
  <si>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</si>
  <si>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</si>
  <si>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</si>
  <si>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</si>
  <si>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</si>
  <si>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</si>
  <si>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</si>
  <si>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</si>
  <si>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</si>
  <si>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</si>
  <si>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</si>
  <si>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</si>
  <si>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</si>
  <si>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</si>
  <si>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</si>
  <si>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</si>
  <si>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</si>
  <si>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</si>
  <si>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</si>
  <si>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</si>
  <si>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</si>
  <si>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</si>
  <si>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</si>
  <si>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</si>
  <si>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</si>
  <si>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</si>
  <si>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</si>
  <si>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</si>
  <si>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</si>
  <si>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</si>
  <si>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</si>
  <si>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</si>
  <si>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</si>
  <si>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</si>
  <si>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</si>
  <si>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</si>
  <si>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</si>
  <si>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</si>
  <si>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</si>
  <si>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</si>
  <si>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</si>
  <si>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</si>
  <si>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</si>
  <si>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</si>
  <si>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</si>
  <si>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</si>
  <si>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</si>
  <si>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</si>
  <si>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</si>
  <si>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</si>
  <si>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</si>
  <si>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</si>
  <si>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</si>
  <si>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</si>
  <si>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</si>
  <si>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</si>
  <si>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</si>
  <si>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</si>
  <si>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</si>
  <si>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</si>
  <si>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</si>
  <si>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</si>
  <si>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</si>
  <si>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</si>
  <si>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</si>
  <si>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</si>
  <si>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</si>
  <si>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</si>
  <si>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</si>
  <si>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</si>
  <si>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</si>
  <si>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</si>
  <si>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</si>
  <si>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</si>
  <si>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</si>
  <si>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</si>
  <si>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</si>
  <si>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</si>
  <si>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</si>
  <si>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</si>
  <si>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</si>
  <si>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</si>
  <si>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</si>
  <si>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</si>
  <si>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</si>
  <si>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</si>
  <si>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</si>
  <si>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</si>
  <si>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</si>
  <si>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</si>
  <si>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</si>
  <si>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</si>
  <si>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</si>
  <si>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</si>
  <si>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</si>
  <si>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</si>
  <si>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</si>
  <si>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</si>
  <si>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</si>
  <si>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</si>
  <si>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</si>
  <si>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</si>
  <si>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</si>
  <si>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</si>
  <si>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</si>
  <si>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</si>
  <si>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</si>
  <si>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</si>
  <si>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</si>
  <si>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</si>
  <si>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</si>
  <si>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</si>
  <si>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</si>
  <si>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</si>
  <si>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</si>
  <si>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</si>
  <si>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</si>
  <si>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</si>
  <si>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</si>
  <si>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</si>
  <si>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</si>
  <si>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</si>
  <si>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</si>
  <si>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</si>
  <si>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</si>
  <si>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</si>
  <si>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</si>
  <si>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</si>
  <si>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</si>
  <si>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</si>
  <si>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</si>
  <si>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</si>
  <si>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</si>
  <si>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</si>
  <si>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</si>
  <si>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</si>
  <si>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</si>
  <si>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</si>
  <si>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</si>
  <si>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</si>
  <si>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</si>
  <si>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</si>
  <si>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</si>
  <si>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</si>
  <si>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</si>
  <si>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</si>
  <si>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</si>
  <si>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</si>
  <si>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</si>
  <si>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</si>
  <si>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</si>
  <si>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</si>
  <si>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</si>
  <si>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</si>
  <si>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</si>
  <si>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</si>
  <si>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</si>
  <si>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</si>
  <si>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</si>
  <si>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</si>
  <si>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</si>
  <si>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</si>
  <si>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</si>
  <si>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</si>
  <si>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</si>
  <si>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</si>
  <si>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</si>
  <si>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</si>
  <si>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</si>
  <si>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</si>
  <si>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</si>
  <si>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</si>
  <si>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</si>
  <si>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</si>
  <si>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</si>
  <si>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</si>
  <si>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</si>
  <si>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</si>
  <si>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</si>
  <si>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</si>
  <si>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</si>
  <si>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</si>
  <si>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</si>
  <si>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</si>
  <si>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</si>
  <si>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</si>
  <si>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</si>
  <si>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</si>
  <si>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</si>
  <si>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</si>
  <si>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</si>
  <si>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</si>
  <si>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</si>
  <si>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</si>
  <si>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</si>
  <si>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</si>
  <si>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</si>
  <si>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</si>
  <si>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</si>
  <si>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</si>
  <si>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</si>
  <si>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</si>
  <si>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</si>
  <si>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</si>
  <si>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</si>
  <si>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</si>
  <si>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</si>
  <si>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</si>
  <si>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</si>
  <si>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</si>
  <si>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</si>
  <si>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</si>
  <si>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</si>
  <si>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</si>
  <si>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</si>
  <si>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</si>
  <si>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</si>
  <si>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</si>
  <si>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</si>
  <si>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</si>
  <si>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</si>
  <si>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</si>
  <si>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</si>
  <si>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</si>
  <si>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</si>
  <si>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</si>
  <si>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</si>
  <si>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</si>
  <si>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</si>
  <si>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</si>
  <si>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</si>
  <si>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</si>
  <si>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</si>
  <si>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</si>
  <si>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</si>
  <si>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</si>
  <si>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</si>
  <si>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</si>
  <si>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</si>
  <si>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</si>
  <si>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</si>
  <si>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</si>
  <si>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</si>
  <si>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</si>
  <si>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</si>
  <si>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</si>
  <si>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</si>
  <si>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</si>
  <si>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</si>
  <si>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</si>
  <si>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</si>
  <si>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</si>
  <si>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</si>
  <si>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</si>
  <si>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</si>
  <si>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</si>
  <si>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</si>
  <si>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</si>
  <si>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</si>
  <si>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</si>
  <si>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</si>
  <si>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</si>
  <si>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</si>
  <si>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</si>
  <si>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</si>
  <si>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</si>
  <si>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</si>
  <si>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</si>
  <si>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</si>
  <si>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</si>
  <si>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</si>
  <si>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</si>
  <si>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</si>
  <si>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</si>
  <si>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</si>
  <si>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</si>
  <si>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</si>
  <si>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</si>
  <si>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</si>
  <si>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</si>
  <si>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</si>
  <si>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</si>
  <si>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</si>
  <si>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</si>
  <si>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</si>
  <si>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</si>
  <si>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</si>
  <si>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</si>
  <si>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</si>
  <si>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</si>
  <si>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</si>
  <si>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</si>
  <si>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</si>
  <si>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</si>
  <si>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</si>
  <si>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</si>
  <si>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</si>
  <si>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</si>
  <si>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</si>
  <si>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</si>
  <si>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</si>
  <si>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</si>
  <si>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</si>
  <si>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</si>
  <si>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</si>
  <si>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</si>
  <si>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</si>
  <si>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</si>
  <si>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</si>
  <si>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</si>
  <si>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</si>
  <si>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</si>
  <si>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</si>
  <si>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</si>
  <si>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</si>
  <si>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</si>
  <si>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</si>
  <si>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</si>
  <si>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</si>
  <si>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</si>
  <si>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</si>
  <si>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</si>
  <si>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</si>
  <si>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</si>
  <si>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</si>
  <si>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</si>
  <si>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</si>
  <si>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</si>
  <si>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</si>
  <si>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</si>
  <si>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</si>
  <si>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</si>
  <si>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</si>
  <si>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</si>
  <si>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</si>
  <si>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</si>
  <si>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</si>
  <si>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</si>
  <si>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</si>
  <si>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</si>
  <si>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</si>
  <si>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</si>
  <si>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</si>
  <si>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</si>
  <si>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</si>
  <si>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</si>
  <si>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</si>
  <si>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</si>
  <si>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</si>
  <si>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</si>
  <si>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</si>
  <si>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</si>
  <si>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</si>
  <si>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</si>
  <si>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</si>
  <si>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</si>
  <si>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</si>
  <si>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</si>
  <si>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</si>
  <si>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</si>
  <si>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</si>
  <si>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</si>
  <si>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</si>
  <si>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</si>
  <si>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</si>
  <si>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</si>
  <si>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</si>
  <si>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</si>
  <si>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</si>
  <si>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</si>
  <si>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</si>
  <si>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</si>
  <si>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</si>
  <si>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</si>
  <si>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</si>
  <si>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</si>
  <si>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</si>
  <si>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</si>
  <si>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</si>
  <si>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</si>
  <si>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</si>
  <si>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</si>
  <si>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</si>
  <si>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</si>
  <si>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</si>
  <si>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</si>
  <si>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</si>
  <si>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</si>
  <si>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</si>
  <si>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</si>
  <si>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</si>
  <si>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</si>
  <si>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</si>
  <si>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</si>
  <si>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</si>
  <si>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</si>
  <si>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</si>
  <si>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</si>
  <si>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</si>
  <si>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</si>
  <si>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</si>
  <si>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</si>
  <si>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</si>
  <si>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</si>
  <si>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</si>
  <si>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</si>
  <si>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</si>
  <si>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</si>
  <si>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</si>
  <si>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</si>
  <si>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</si>
  <si>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</si>
  <si>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</si>
  <si>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</si>
  <si>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</si>
  <si>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</si>
  <si>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</si>
  <si>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</si>
  <si>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</si>
  <si>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</si>
  <si>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</si>
  <si>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</si>
  <si>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</si>
  <si>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</si>
  <si>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</si>
  <si>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</si>
  <si>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</si>
  <si>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</si>
  <si>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</si>
  <si>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</si>
  <si>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</si>
  <si>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</si>
  <si>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</si>
  <si>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</si>
  <si>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</si>
  <si>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</si>
  <si>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</si>
  <si>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</si>
  <si>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</si>
  <si>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</si>
  <si>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</si>
  <si>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</si>
  <si>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</si>
  <si>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</si>
  <si>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</si>
  <si>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</si>
  <si>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</si>
  <si>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</si>
  <si>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</si>
  <si>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</si>
  <si>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</si>
  <si>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</si>
  <si>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</si>
  <si>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</si>
  <si>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</si>
  <si>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</si>
  <si>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</si>
  <si>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</si>
  <si>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</si>
  <si>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</si>
  <si>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</si>
  <si>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</si>
  <si>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</si>
  <si>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</si>
  <si>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</si>
  <si>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</si>
  <si>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</si>
  <si>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</si>
  <si>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</si>
  <si>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</si>
  <si>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</si>
  <si>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</si>
  <si>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</si>
  <si>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</si>
  <si>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</si>
  <si>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</si>
  <si>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</si>
  <si>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</si>
  <si>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</si>
  <si>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</si>
  <si>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</si>
  <si>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</si>
  <si>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</si>
  <si>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</si>
  <si>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</si>
  <si>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</si>
  <si>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</si>
  <si>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</si>
  <si>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</si>
  <si>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</si>
  <si>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</si>
  <si>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</si>
  <si>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</si>
  <si>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</si>
  <si>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</si>
  <si>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</si>
  <si>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</si>
  <si>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</si>
  <si>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</si>
  <si>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</si>
  <si>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</si>
  <si>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</si>
  <si>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</si>
  <si>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</si>
  <si>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</si>
  <si>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</si>
  <si>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</si>
  <si>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</si>
  <si>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</si>
  <si>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</si>
  <si>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</si>
  <si>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</si>
  <si>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</si>
  <si>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</si>
  <si>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</si>
  <si>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</si>
  <si>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</si>
  <si>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</si>
  <si>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</si>
  <si>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</si>
  <si>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</si>
  <si>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</si>
  <si>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</si>
  <si>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</si>
  <si>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</si>
  <si>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</si>
  <si>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</si>
  <si>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</si>
  <si>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</si>
  <si>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</si>
  <si>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</si>
  <si>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</si>
  <si>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</si>
  <si>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</si>
  <si>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</si>
  <si>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</si>
  <si>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</si>
  <si>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</si>
  <si>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</si>
  <si>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</si>
  <si>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</si>
  <si>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</si>
  <si>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</si>
  <si>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</si>
  <si>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</si>
  <si>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</si>
  <si>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</si>
  <si>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</si>
  <si>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</si>
  <si>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</si>
  <si>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</si>
  <si>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</si>
  <si>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</si>
  <si>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</si>
  <si>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</si>
  <si>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</si>
  <si>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</si>
  <si>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</si>
  <si>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</si>
  <si>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</si>
  <si>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</si>
  <si>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</si>
  <si>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</si>
  <si>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</si>
  <si>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</si>
  <si>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</si>
  <si>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</si>
  <si>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</si>
  <si>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</si>
  <si>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</si>
  <si>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</si>
  <si>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</si>
  <si>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</si>
  <si>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</si>
  <si>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</si>
  <si>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</si>
  <si>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</si>
  <si>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</si>
  <si>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</si>
  <si>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</si>
  <si>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</si>
  <si>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</si>
  <si>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</si>
  <si>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</si>
  <si>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</si>
  <si>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</si>
  <si>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</si>
  <si>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</si>
  <si>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</si>
  <si>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</si>
  <si>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</si>
  <si>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</si>
  <si>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</si>
  <si>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</si>
  <si>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</si>
  <si>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</si>
  <si>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</si>
  <si>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</si>
  <si>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</si>
  <si>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</si>
  <si>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</si>
  <si>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</si>
  <si>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</si>
  <si>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</si>
  <si>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</si>
  <si>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</si>
  <si>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</si>
  <si>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</si>
  <si>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</si>
  <si>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</si>
  <si>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</si>
  <si>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</si>
  <si>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</si>
  <si>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</si>
  <si>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</si>
  <si>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</si>
  <si>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</si>
  <si>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</si>
  <si>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</si>
  <si>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</si>
  <si>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</si>
  <si>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</si>
  <si>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</si>
  <si>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</si>
  <si>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</si>
  <si>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</si>
  <si>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</si>
  <si>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</si>
  <si>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</si>
  <si>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</si>
  <si>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</si>
  <si>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</si>
  <si>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</si>
  <si>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</si>
  <si>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</si>
  <si>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</si>
  <si>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</si>
  <si>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</si>
  <si>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</si>
  <si>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</si>
  <si>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</si>
  <si>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</si>
  <si>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</si>
  <si>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</si>
  <si>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</si>
  <si>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</si>
  <si>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</si>
  <si>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</si>
  <si>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</si>
  <si>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</si>
  <si>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</si>
  <si>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</si>
  <si>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</si>
  <si>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</si>
  <si>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</si>
  <si>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</si>
  <si>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</si>
  <si>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</si>
  <si>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</si>
  <si>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</si>
  <si>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</si>
  <si>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</si>
  <si>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</si>
  <si>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</si>
  <si>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</si>
  <si>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</si>
  <si>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</si>
  <si>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</si>
  <si>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</si>
  <si>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</si>
  <si>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</si>
  <si>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</si>
  <si>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</si>
  <si>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</si>
  <si>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</si>
  <si>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</si>
  <si>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</si>
  <si>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</si>
  <si>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</si>
  <si>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</si>
  <si>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</si>
  <si>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</si>
  <si>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</si>
  <si>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</si>
  <si>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</si>
  <si>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</si>
  <si>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</si>
  <si>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</si>
  <si>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</si>
  <si>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</si>
  <si>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</si>
  <si>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</si>
  <si>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</si>
  <si>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</si>
  <si>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</si>
  <si>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</si>
  <si>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</si>
  <si>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</si>
  <si>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</si>
  <si>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</si>
  <si>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</si>
  <si>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</si>
  <si>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</si>
  <si>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</si>
  <si>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</si>
  <si>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</si>
  <si>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</si>
  <si>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</si>
  <si>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</si>
  <si>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</si>
  <si>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</si>
  <si>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</si>
  <si>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</si>
  <si>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</si>
  <si>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</si>
  <si>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</si>
  <si>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</si>
  <si>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</si>
  <si>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</si>
  <si>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</si>
  <si>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</si>
  <si>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</si>
  <si>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</si>
  <si>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</si>
  <si>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</si>
  <si>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</si>
  <si>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</si>
  <si>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</si>
  <si>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</si>
  <si>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</si>
  <si>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</si>
  <si>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</si>
  <si>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</si>
  <si>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</si>
  <si>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</si>
  <si>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</si>
  <si>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</si>
  <si>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</si>
  <si>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</si>
  <si>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</si>
  <si>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</si>
  <si>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</si>
  <si>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</si>
  <si>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</si>
  <si>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</si>
  <si>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</si>
  <si>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</si>
  <si>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</si>
  <si>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</si>
  <si>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</si>
  <si>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</si>
  <si>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</si>
  <si>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</si>
  <si>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</si>
  <si>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</si>
  <si>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</si>
  <si>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</si>
  <si>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</si>
  <si>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</si>
  <si>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</si>
  <si>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</si>
  <si>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</si>
  <si>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</si>
  <si>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</si>
  <si>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</si>
  <si>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</si>
  <si>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</si>
  <si>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</si>
  <si>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</si>
  <si>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</si>
  <si>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</si>
  <si>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</si>
  <si>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</si>
  <si>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</si>
  <si>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</si>
  <si>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</si>
  <si>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</si>
  <si>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</si>
  <si>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</si>
  <si>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</si>
  <si>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</si>
  <si>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</si>
  <si>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</si>
  <si>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</si>
  <si>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</si>
  <si>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</si>
  <si>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</si>
  <si>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</si>
  <si>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</si>
  <si>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</si>
  <si>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</si>
  <si>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</si>
  <si>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</si>
  <si>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</si>
  <si>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</si>
  <si>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</si>
  <si>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</si>
  <si>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</si>
  <si>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</si>
  <si>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</si>
  <si>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</si>
  <si>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</si>
  <si>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</si>
  <si>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</si>
  <si>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</si>
  <si>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</si>
  <si>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</si>
  <si>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</si>
  <si>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</si>
  <si>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</si>
  <si>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</si>
  <si>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</si>
  <si>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</si>
  <si>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</si>
  <si>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</si>
  <si>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</si>
  <si>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</si>
  <si>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</si>
  <si>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</si>
  <si>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</si>
  <si>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</si>
  <si>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</si>
  <si>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</si>
  <si>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</si>
  <si>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</si>
  <si>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</si>
  <si>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</si>
  <si>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</si>
  <si>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</si>
  <si>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</si>
  <si>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</si>
  <si>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</si>
  <si>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</si>
  <si>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</si>
  <si>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</si>
  <si>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</si>
  <si>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</si>
  <si>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</si>
  <si>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</si>
  <si>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</si>
  <si>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</si>
  <si>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</si>
  <si>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</si>
  <si>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</si>
  <si>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</si>
  <si>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</si>
  <si>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</si>
  <si>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</si>
  <si>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</si>
  <si>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</si>
  <si>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</si>
  <si>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</si>
  <si>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</si>
  <si>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</si>
  <si>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</si>
  <si>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</si>
  <si>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</si>
  <si>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</si>
  <si>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</si>
  <si>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</si>
  <si>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</si>
  <si>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</si>
  <si>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</si>
  <si>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</si>
  <si>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</si>
  <si>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</si>
  <si>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</si>
  <si>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</si>
  <si>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</si>
  <si>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</si>
  <si>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</si>
  <si>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</si>
  <si>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</si>
  <si>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</si>
  <si>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</si>
  <si>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</si>
  <si>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</si>
  <si>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</si>
  <si>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</si>
  <si>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</si>
  <si>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</si>
  <si>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</si>
  <si>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</si>
  <si>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</si>
  <si>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</si>
  <si>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</si>
  <si>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</si>
  <si>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</si>
  <si>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</si>
  <si>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</si>
  <si>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</si>
  <si>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</si>
  <si>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</si>
  <si>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</si>
  <si>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</si>
  <si>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</si>
  <si>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</si>
  <si>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</si>
  <si>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</si>
  <si>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</si>
  <si>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</si>
  <si>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</si>
  <si>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</si>
  <si>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</si>
  <si>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</si>
  <si>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</si>
  <si>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</si>
  <si>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</si>
  <si>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</si>
  <si>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</si>
  <si>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</si>
  <si>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</si>
  <si>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</si>
  <si>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</si>
  <si>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</si>
  <si>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</si>
  <si>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</si>
  <si>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</si>
  <si>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</si>
  <si>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</si>
  <si>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</si>
  <si>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</si>
  <si>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</si>
  <si>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</si>
  <si>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</si>
  <si>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</si>
  <si>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</si>
  <si>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</si>
  <si>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</si>
  <si>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</si>
  <si>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</si>
  <si>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</si>
  <si>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</si>
  <si>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</si>
  <si>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</si>
  <si>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</si>
  <si>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</si>
  <si>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</si>
  <si>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</si>
  <si>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</si>
  <si>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</si>
  <si>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</si>
  <si>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</si>
  <si>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</si>
  <si>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</si>
  <si>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</si>
  <si>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</si>
  <si>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</si>
  <si>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</si>
  <si>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</si>
  <si>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</si>
  <si>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</si>
  <si>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</si>
  <si>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</si>
  <si>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</si>
  <si>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</si>
  <si>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</si>
  <si>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</si>
  <si>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</si>
  <si>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</si>
  <si>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</si>
  <si>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</si>
  <si>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</si>
  <si>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</si>
  <si>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</si>
  <si>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</si>
  <si>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</si>
  <si>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</si>
  <si>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</si>
  <si>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</si>
  <si>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</si>
  <si>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</si>
  <si>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</si>
  <si>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</si>
  <si>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</si>
  <si>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</si>
  <si>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</si>
  <si>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</si>
  <si>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</si>
  <si>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</si>
  <si>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</si>
  <si>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</si>
  <si>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</si>
  <si>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</si>
  <si>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</si>
  <si>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</si>
  <si>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</si>
  <si>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</si>
  <si>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</si>
  <si>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</si>
  <si>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</si>
  <si>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</si>
  <si>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</si>
  <si>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</si>
  <si>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</si>
  <si>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</si>
  <si>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</si>
  <si>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</si>
  <si>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</si>
  <si>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</si>
  <si>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</si>
  <si>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</si>
  <si>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</si>
  <si>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</si>
  <si>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</si>
  <si>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</si>
  <si>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</si>
  <si>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</si>
  <si>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</si>
  <si>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</si>
  <si>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</si>
  <si>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</si>
  <si>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</si>
  <si>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</si>
  <si>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</si>
  <si>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</si>
  <si>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</si>
  <si>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</si>
  <si>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</si>
  <si>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</si>
  <si>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</si>
  <si>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</si>
  <si>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</si>
  <si>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</si>
  <si>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</si>
  <si>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</si>
  <si>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</si>
  <si>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</si>
  <si>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</si>
  <si>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</si>
  <si>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</si>
  <si>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</si>
  <si>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</si>
  <si>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</si>
  <si>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</si>
  <si>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</si>
  <si>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</si>
  <si>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</si>
  <si>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</si>
  <si>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</si>
  <si>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</si>
  <si>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</si>
  <si>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</si>
  <si>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</si>
  <si>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</si>
  <si>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</si>
  <si>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</si>
  <si>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</si>
  <si>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</si>
  <si>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</si>
  <si>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</si>
  <si>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</si>
  <si>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</si>
  <si>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</si>
  <si>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</si>
  <si>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</si>
  <si>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</si>
  <si>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</si>
  <si>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</si>
  <si>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</si>
  <si>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</si>
  <si>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</si>
  <si>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</si>
  <si>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</si>
  <si>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</si>
  <si>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</si>
  <si>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</si>
  <si>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</si>
  <si>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</si>
  <si>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</si>
  <si>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</si>
  <si>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</si>
  <si>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</si>
  <si>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</si>
  <si>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</si>
  <si>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</si>
  <si>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</si>
  <si>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</si>
  <si>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</si>
  <si>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</si>
  <si>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</si>
  <si>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</si>
  <si>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</si>
  <si>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</si>
  <si>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</si>
  <si>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</si>
  <si>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</si>
  <si>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</si>
  <si>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</si>
  <si>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</si>
  <si>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</si>
  <si>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</si>
  <si>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</si>
  <si>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</si>
  <si>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</si>
  <si>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</si>
  <si>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</si>
  <si>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</si>
  <si>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</si>
  <si>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</si>
  <si>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</si>
  <si>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</si>
  <si>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</si>
  <si>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</si>
  <si>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</si>
  <si>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</si>
  <si>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</si>
  <si>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</si>
  <si>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</si>
  <si>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</si>
  <si>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</si>
  <si>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</si>
  <si>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</si>
  <si>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</si>
  <si>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</si>
  <si>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</si>
  <si>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</si>
  <si>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</si>
  <si>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</si>
  <si>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</si>
  <si>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</si>
  <si>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</si>
  <si>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</si>
  <si>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</si>
  <si>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</si>
  <si>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</si>
  <si>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</si>
  <si>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</si>
  <si>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</si>
  <si>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</si>
  <si>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</si>
  <si>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</si>
  <si>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</si>
  <si>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</si>
  <si>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</si>
  <si>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</si>
  <si>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</si>
  <si>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</si>
  <si>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</si>
  <si>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</si>
  <si>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</si>
  <si>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</si>
  <si>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</si>
  <si>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</si>
  <si>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</si>
  <si>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</si>
  <si>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</si>
  <si>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</si>
  <si>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</si>
  <si>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</si>
  <si>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</si>
  <si>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</si>
  <si>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</si>
  <si>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</si>
  <si>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</si>
  <si>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</si>
  <si>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</si>
  <si>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</si>
  <si>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</si>
  <si>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</si>
  <si>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</si>
  <si>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</si>
  <si>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</si>
  <si>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</si>
  <si>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</si>
  <si>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</si>
  <si>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</si>
  <si>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</si>
  <si>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</si>
  <si>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</si>
  <si>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</si>
  <si>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</si>
  <si>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</si>
  <si>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</si>
  <si>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</si>
  <si>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</si>
  <si>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</si>
  <si>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</si>
  <si>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</si>
  <si>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</si>
  <si>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</si>
  <si>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</si>
  <si>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</si>
  <si>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</si>
  <si>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</si>
  <si>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</si>
  <si>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</si>
  <si>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</si>
  <si>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</si>
  <si>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</si>
  <si>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</si>
  <si>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</si>
  <si>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</si>
  <si>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</si>
  <si>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</si>
  <si>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</si>
  <si>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</si>
  <si>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</si>
  <si>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</si>
  <si>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</si>
  <si>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</si>
  <si>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</si>
  <si>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</si>
  <si>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</si>
  <si>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</si>
  <si>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</si>
  <si>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</si>
  <si>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</si>
  <si>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</si>
  <si>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</si>
  <si>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</si>
  <si>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</si>
  <si>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</si>
  <si>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</si>
  <si>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</si>
  <si>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</si>
  <si>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</si>
  <si>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</si>
  <si>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</si>
  <si>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</si>
  <si>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</si>
  <si>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</si>
  <si>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</si>
  <si>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</si>
  <si>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</si>
  <si>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</si>
  <si>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</si>
  <si>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</si>
  <si>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</si>
  <si>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</si>
  <si>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</si>
  <si>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</si>
  <si>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</si>
  <si>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</si>
  <si>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</si>
  <si>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</si>
  <si>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</si>
  <si>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</si>
  <si>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</si>
  <si>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</si>
  <si>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</si>
  <si>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</si>
  <si>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</si>
  <si>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</si>
  <si>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</si>
  <si>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</si>
  <si>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</si>
  <si>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</si>
  <si>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</si>
  <si>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</si>
  <si>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</si>
  <si>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</si>
  <si>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</si>
  <si>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</si>
  <si>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</si>
  <si>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</si>
  <si>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</si>
  <si>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</si>
  <si>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</si>
  <si>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</si>
  <si>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</si>
  <si>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</si>
  <si>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</si>
  <si>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</si>
  <si>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</si>
  <si>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</si>
  <si>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</si>
  <si>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</si>
  <si>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</si>
  <si>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</si>
  <si>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</si>
  <si>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</si>
  <si>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</si>
  <si>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</si>
  <si>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</si>
  <si>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</si>
  <si>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</si>
  <si>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</si>
  <si>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</si>
  <si>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</si>
  <si>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</si>
  <si>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</si>
  <si>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</si>
  <si>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</si>
  <si>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</si>
  <si>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</si>
  <si>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</si>
  <si>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</si>
  <si>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</si>
  <si>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</si>
  <si>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</si>
  <si>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</si>
  <si>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</si>
  <si>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</si>
  <si>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</si>
  <si>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</si>
  <si>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</si>
  <si>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</si>
  <si>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</si>
  <si>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</si>
  <si>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</si>
  <si>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</si>
  <si>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</si>
  <si>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</si>
  <si>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</si>
  <si>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</si>
  <si>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</si>
  <si>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</si>
  <si>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</si>
  <si>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</si>
  <si>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</si>
  <si>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</si>
  <si>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</si>
  <si>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</si>
  <si>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</si>
  <si>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</si>
  <si>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</si>
  <si>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</si>
  <si>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</si>
  <si>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</si>
  <si>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</si>
  <si>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</si>
  <si>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</si>
  <si>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</si>
  <si>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</si>
  <si>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</si>
  <si>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</si>
  <si>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</si>
  <si>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</si>
  <si>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</si>
  <si>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</si>
  <si>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</si>
  <si>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</si>
  <si>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</si>
  <si>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</si>
  <si>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</si>
  <si>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</si>
  <si>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</si>
  <si>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</si>
  <si>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</si>
  <si>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</si>
  <si>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</si>
  <si>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</si>
  <si>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</si>
  <si>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</si>
  <si>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</si>
  <si>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</si>
  <si>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</si>
  <si>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</si>
  <si>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</si>
  <si>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</si>
  <si>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</si>
  <si>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</si>
  <si>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</si>
  <si>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</si>
  <si>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</si>
  <si>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</si>
  <si>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</si>
  <si>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</si>
  <si>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</si>
  <si>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</si>
  <si>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</si>
  <si>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</si>
  <si>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</si>
  <si>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</si>
  <si>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</si>
  <si>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</si>
  <si>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</si>
  <si>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</si>
  <si>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</si>
  <si>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</si>
  <si>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</si>
  <si>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</si>
  <si>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</si>
  <si>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</si>
  <si>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</si>
  <si>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</si>
  <si>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</si>
  <si>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</si>
  <si>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</si>
  <si>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</si>
  <si>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</si>
  <si>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</si>
  <si>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</si>
  <si>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</si>
  <si>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</si>
  <si>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</si>
  <si>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</si>
  <si>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</si>
  <si>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</si>
  <si>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</si>
  <si>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</si>
  <si>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</si>
  <si>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</si>
  <si>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</si>
  <si>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</si>
  <si>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</si>
  <si>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</si>
  <si>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</si>
  <si>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</si>
  <si>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</si>
  <si>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</si>
  <si>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</si>
  <si>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</si>
  <si>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</si>
  <si>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</si>
  <si>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</si>
  <si>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</si>
  <si>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</si>
  <si>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</si>
  <si>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</si>
  <si>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</si>
  <si>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</si>
  <si>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</si>
  <si>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</si>
  <si>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</si>
  <si>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</si>
  <si>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</si>
  <si>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</si>
  <si>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</si>
  <si>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</si>
  <si>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</si>
  <si>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</si>
  <si>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</si>
  <si>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</si>
  <si>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</si>
  <si>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</si>
  <si>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</si>
  <si>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</si>
  <si>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</si>
  <si>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</si>
  <si>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</si>
  <si>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</si>
  <si>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</si>
  <si>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</si>
  <si>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</si>
  <si>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</si>
  <si>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</si>
  <si>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</si>
  <si>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</si>
  <si>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</si>
  <si>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</si>
  <si>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</si>
  <si>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</si>
  <si>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</si>
  <si>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</si>
  <si>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</si>
  <si>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</si>
  <si>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</si>
  <si>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</si>
  <si>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</si>
  <si>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</si>
  <si>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</si>
  <si>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</si>
  <si>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</si>
  <si>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</si>
  <si>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</si>
  <si>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</si>
  <si>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</si>
  <si>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</si>
  <si>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</si>
  <si>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</si>
  <si>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</si>
  <si>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</si>
  <si>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</si>
  <si>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</si>
  <si>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</si>
  <si>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</si>
  <si>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</si>
  <si>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</si>
  <si>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</si>
  <si>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</si>
  <si>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</si>
  <si>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</si>
  <si>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</si>
  <si>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</si>
  <si>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</si>
  <si>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</si>
  <si>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</si>
  <si>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</si>
  <si>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</si>
  <si>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</si>
  <si>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</si>
  <si>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</si>
  <si>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</si>
  <si>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</si>
  <si>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</si>
  <si>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</si>
  <si>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</si>
  <si>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</si>
  <si>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</si>
  <si>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</si>
  <si>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</si>
  <si>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</si>
  <si>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</si>
  <si>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</si>
  <si>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</si>
  <si>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</si>
  <si>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</si>
  <si>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</si>
  <si>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</si>
  <si>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</si>
  <si>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</si>
  <si>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</si>
  <si>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</si>
  <si>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</si>
  <si>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</si>
  <si>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</si>
  <si>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</si>
  <si>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</si>
  <si>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</si>
  <si>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</si>
  <si>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</si>
  <si>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</si>
  <si>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</si>
  <si>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</si>
  <si>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</si>
  <si>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</si>
  <si>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</si>
  <si>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</si>
  <si>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</si>
  <si>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</si>
  <si>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</si>
  <si>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</si>
  <si>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</si>
  <si>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</si>
  <si>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</si>
  <si>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</si>
  <si>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</si>
  <si>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</si>
  <si>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</si>
  <si>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</si>
  <si>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</si>
  <si>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</si>
  <si>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</si>
  <si>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</si>
  <si>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</si>
  <si>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</si>
  <si>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</si>
  <si>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</si>
  <si>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</si>
  <si>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</si>
  <si>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</si>
  <si>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</si>
  <si>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</si>
  <si>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</si>
  <si>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</si>
  <si>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</si>
  <si>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</si>
  <si>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</si>
  <si>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</si>
  <si>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</si>
  <si>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</si>
  <si>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</si>
  <si>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</si>
  <si>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</si>
  <si>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</si>
  <si>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</si>
  <si>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</si>
  <si>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</si>
  <si>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</si>
  <si>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</si>
  <si>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</si>
  <si>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</si>
  <si>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</si>
  <si>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</si>
  <si>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</si>
  <si>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</si>
  <si>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</si>
  <si>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</si>
  <si>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</si>
  <si>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</si>
  <si>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</si>
  <si>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</si>
  <si>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</si>
  <si>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</si>
  <si>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</si>
  <si>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</si>
  <si>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</si>
  <si>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</si>
  <si>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</si>
  <si>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</si>
  <si>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</si>
  <si>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</si>
  <si>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</si>
  <si>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</si>
  <si>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</si>
  <si>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</si>
  <si>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</si>
  <si>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</si>
  <si>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</si>
  <si>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</si>
  <si>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</si>
  <si>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</si>
  <si>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</si>
  <si>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</si>
  <si>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</si>
  <si>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</si>
  <si>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</si>
  <si>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</si>
  <si>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</si>
  <si>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</si>
  <si>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</si>
  <si>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</si>
  <si>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</si>
  <si>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</si>
  <si>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</si>
  <si>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</si>
  <si>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</si>
  <si>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</si>
  <si>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</si>
  <si>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</si>
  <si>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</si>
  <si>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</si>
  <si>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</si>
  <si>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</si>
  <si>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</si>
  <si>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</si>
  <si>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</si>
  <si>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</si>
  <si>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</si>
  <si>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</si>
  <si>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</si>
  <si>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</si>
  <si>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</si>
  <si>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</si>
  <si>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</si>
  <si>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</si>
  <si>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</si>
  <si>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</si>
  <si>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</si>
  <si>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</si>
  <si>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</si>
  <si>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</si>
  <si>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</si>
  <si>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</si>
  <si>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</si>
  <si>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</si>
  <si>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</si>
  <si>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</si>
  <si>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</si>
  <si>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</si>
  <si>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</si>
  <si>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</si>
  <si>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</si>
  <si>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</si>
  <si>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</si>
  <si>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</si>
  <si>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</si>
  <si>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</si>
  <si>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</si>
  <si>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</si>
  <si>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</si>
  <si>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</si>
  <si>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</si>
  <si>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</si>
  <si>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</si>
  <si>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</si>
  <si>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</si>
  <si>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</si>
  <si>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</si>
  <si>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</si>
  <si>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</si>
  <si>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</si>
  <si>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</si>
  <si>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</si>
  <si>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</si>
  <si>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</si>
  <si>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</si>
  <si>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</si>
  <si>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</si>
  <si>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</si>
  <si>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</si>
  <si>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</si>
  <si>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</si>
  <si>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</si>
  <si>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</si>
  <si>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</si>
  <si>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</si>
  <si>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</si>
  <si>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</si>
  <si>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</si>
  <si>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</si>
  <si>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</si>
  <si>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</si>
  <si>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</si>
  <si>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</si>
  <si>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</si>
  <si>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</si>
  <si>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</si>
  <si>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</si>
  <si>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</si>
  <si>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</si>
  <si>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</si>
  <si>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</si>
  <si>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</si>
  <si>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</si>
  <si>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</si>
  <si>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</si>
  <si>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</si>
  <si>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</si>
  <si>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</si>
  <si>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</si>
  <si>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</si>
  <si>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</si>
  <si>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</si>
  <si>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</si>
  <si>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</si>
  <si>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</si>
  <si>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</si>
  <si>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</si>
  <si>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</si>
  <si>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</si>
  <si>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</si>
  <si>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</si>
  <si>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</si>
  <si>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</si>
  <si>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</si>
  <si>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</si>
  <si>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</si>
  <si>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</si>
  <si>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</si>
  <si>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</si>
  <si>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</si>
  <si>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</si>
  <si>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</si>
  <si>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</si>
  <si>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</si>
  <si>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</si>
  <si>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</si>
  <si>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</si>
  <si>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</si>
  <si>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</si>
  <si>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</si>
  <si>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</si>
  <si>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</si>
  <si>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</si>
  <si>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</si>
  <si>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</si>
  <si>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</si>
  <si>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</si>
  <si>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</si>
  <si>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</si>
  <si>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</si>
  <si>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</si>
  <si>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</si>
  <si>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</si>
  <si>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</si>
  <si>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</si>
  <si>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</si>
  <si>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</si>
  <si>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</si>
  <si>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</si>
  <si>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</si>
  <si>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</si>
  <si>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</si>
  <si>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</si>
  <si>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</si>
  <si>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</si>
  <si>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</si>
  <si>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</si>
  <si>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</si>
  <si>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</si>
  <si>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</si>
  <si>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</si>
  <si>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</si>
  <si>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</si>
  <si>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</si>
  <si>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</si>
  <si>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</si>
  <si>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</si>
  <si>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</si>
  <si>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</si>
  <si>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</si>
  <si>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</si>
  <si>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</si>
  <si>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</si>
  <si>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</si>
  <si>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</si>
  <si>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</si>
  <si>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</si>
  <si>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</si>
  <si>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</si>
  <si>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</si>
  <si>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</si>
  <si>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</si>
  <si>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</si>
  <si>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</si>
  <si>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</si>
  <si>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</si>
  <si>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</si>
  <si>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</si>
  <si>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</si>
  <si>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</si>
  <si>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</si>
  <si>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</si>
  <si>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</si>
  <si>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</si>
  <si>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</si>
  <si>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</si>
  <si>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</si>
  <si>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</si>
  <si>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</si>
  <si>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</si>
  <si>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</si>
  <si>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</si>
  <si>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</si>
  <si>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</si>
  <si>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</si>
  <si>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</si>
  <si>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</si>
  <si>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</si>
  <si>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</si>
  <si>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</si>
  <si>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</si>
  <si>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</si>
  <si>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</si>
  <si>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</si>
  <si>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</si>
  <si>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</si>
  <si>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</si>
  <si>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</si>
  <si>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</si>
  <si>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</si>
  <si>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</si>
  <si>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</si>
  <si>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</si>
  <si>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</si>
  <si>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</si>
  <si>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</si>
  <si>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</si>
  <si>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</si>
  <si>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</si>
  <si>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</si>
  <si>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</si>
  <si>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</si>
  <si>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</si>
  <si>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</si>
  <si>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</si>
  <si>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</si>
  <si>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</si>
  <si>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</si>
  <si>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</si>
  <si>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</si>
  <si>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</si>
  <si>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</si>
  <si>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</si>
  <si>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</si>
  <si>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</si>
  <si>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</si>
  <si>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</si>
  <si>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</si>
  <si>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</si>
  <si>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</si>
  <si>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</si>
  <si>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</si>
  <si>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</si>
  <si>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</si>
  <si>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</si>
  <si>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</si>
  <si>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</si>
  <si>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</si>
  <si>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</si>
  <si>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</si>
  <si>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</si>
  <si>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</si>
  <si>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</si>
  <si>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</si>
  <si>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</si>
  <si>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</si>
  <si>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</si>
  <si>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</si>
  <si>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</si>
  <si>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</si>
  <si>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</si>
  <si>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</si>
  <si>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</si>
  <si>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</si>
  <si>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</si>
  <si>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</si>
  <si>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</si>
  <si>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</si>
  <si>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</si>
  <si>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</si>
  <si>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</si>
  <si>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</si>
  <si>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</si>
  <si>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</si>
  <si>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</si>
  <si>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</si>
  <si>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</si>
  <si>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</si>
  <si>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</si>
  <si>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</si>
  <si>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</si>
  <si>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</si>
  <si>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</si>
  <si>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</si>
  <si>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</si>
  <si>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</si>
  <si>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</si>
  <si>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</si>
  <si>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</si>
  <si>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</si>
  <si>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</si>
  <si>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</si>
  <si>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</si>
  <si>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</si>
  <si>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</si>
  <si>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</si>
  <si>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</si>
  <si>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</si>
  <si>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</si>
  <si>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</si>
  <si>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</si>
  <si>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</si>
  <si>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</si>
  <si>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</si>
  <si>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</si>
  <si>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</si>
  <si>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</si>
  <si>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</si>
  <si>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</si>
  <si>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</si>
  <si>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</si>
  <si>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</si>
  <si>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</si>
  <si>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</si>
  <si>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</si>
  <si>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</si>
  <si>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</si>
  <si>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</si>
  <si>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</si>
  <si>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</si>
  <si>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</si>
  <si>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</si>
  <si>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</si>
  <si>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</si>
  <si>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</si>
  <si>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</si>
  <si>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</si>
  <si>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</si>
  <si>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</si>
  <si>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</si>
  <si>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</si>
  <si>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</si>
  <si>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</si>
  <si>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</si>
  <si>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</si>
  <si>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</si>
  <si>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</si>
  <si>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</si>
  <si>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</si>
  <si>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</si>
  <si>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</si>
  <si>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</si>
  <si>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</si>
  <si>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</si>
  <si>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</si>
  <si>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</si>
  <si>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</si>
  <si>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</si>
  <si>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</si>
  <si>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</si>
  <si>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</si>
  <si>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</si>
  <si>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</si>
  <si>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</si>
  <si>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</si>
  <si>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</si>
  <si>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</si>
  <si>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</si>
  <si>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</si>
  <si>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</si>
  <si>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</si>
  <si>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</si>
  <si>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</si>
  <si>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</si>
  <si>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</si>
  <si>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</si>
  <si>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</si>
  <si>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</si>
  <si>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</si>
  <si>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</si>
  <si>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</si>
  <si>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</si>
  <si>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</si>
  <si>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</si>
  <si>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</si>
  <si>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</si>
  <si>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</si>
  <si>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</si>
  <si>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</si>
  <si>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</si>
  <si>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</si>
  <si>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</si>
  <si>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</si>
  <si>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</si>
  <si>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</si>
  <si>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</si>
  <si>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</si>
  <si>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</si>
  <si>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</si>
  <si>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</si>
  <si>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</si>
  <si>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</si>
  <si>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</si>
  <si>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</si>
  <si>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</si>
  <si>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</si>
  <si>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</si>
  <si>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</si>
  <si>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</si>
  <si>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</si>
  <si>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</si>
  <si>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</si>
  <si>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</si>
  <si>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</si>
  <si>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</si>
  <si>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</si>
  <si>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</si>
  <si>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</si>
  <si>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</si>
  <si>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</si>
  <si>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</si>
  <si>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</si>
  <si>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</si>
  <si>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</si>
  <si>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</si>
  <si>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</si>
  <si>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</si>
  <si>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</si>
  <si>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</si>
  <si>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</si>
  <si>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</si>
  <si>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</si>
  <si>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</si>
  <si>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</si>
  <si>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</si>
  <si>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</si>
  <si>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</si>
  <si>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</si>
  <si>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</si>
  <si>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</si>
  <si>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</si>
  <si>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</si>
  <si>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</si>
  <si>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</si>
  <si>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</si>
  <si>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</si>
  <si>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</si>
  <si>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</si>
  <si>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</si>
  <si>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</si>
  <si>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</si>
  <si>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</si>
  <si>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</si>
  <si>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</si>
  <si>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</si>
  <si>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</si>
  <si>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</si>
  <si>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</si>
  <si>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</si>
  <si>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</si>
  <si>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</si>
  <si>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</si>
  <si>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</si>
  <si>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</si>
  <si>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</si>
  <si>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</si>
  <si>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</si>
  <si>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</si>
  <si>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</si>
  <si>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</si>
  <si>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</si>
  <si>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</si>
  <si>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</si>
  <si>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</si>
  <si>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</si>
  <si>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</si>
  <si>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</si>
  <si>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</si>
  <si>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</si>
  <si>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</si>
  <si>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</si>
  <si>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</si>
  <si>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</si>
  <si>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</si>
  <si>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</si>
  <si>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</si>
  <si>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</si>
  <si>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</si>
  <si>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</si>
  <si>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</si>
  <si>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</si>
  <si>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</si>
  <si>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</si>
  <si>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</si>
  <si>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</si>
  <si>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</si>
  <si>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</si>
  <si>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</si>
  <si>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</si>
  <si>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</si>
  <si>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</si>
  <si>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</si>
  <si>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</si>
  <si>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</si>
  <si>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</si>
  <si>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</si>
  <si>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</si>
  <si>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</si>
  <si>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</si>
  <si>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</si>
  <si>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</si>
  <si>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</si>
  <si>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</si>
  <si>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</si>
  <si>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</si>
  <si>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</si>
  <si>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</si>
  <si>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</si>
  <si>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</si>
  <si>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</si>
  <si>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</si>
  <si>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</si>
  <si>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</si>
  <si>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</si>
  <si>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</si>
  <si>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</si>
  <si>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</si>
  <si>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</si>
  <si>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</si>
  <si>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</si>
  <si>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</si>
  <si>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</si>
  <si>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</si>
  <si>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</si>
  <si>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</si>
  <si>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</si>
  <si>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</si>
  <si>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</si>
  <si>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</si>
  <si>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</si>
  <si>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</si>
  <si>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</si>
  <si>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</si>
  <si>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</si>
  <si>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</si>
  <si>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</si>
  <si>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</si>
  <si>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</si>
  <si>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</si>
  <si>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</si>
  <si>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</si>
  <si>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</si>
  <si>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</si>
  <si>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</si>
  <si>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</si>
  <si>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</si>
  <si>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</si>
  <si>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</si>
  <si>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</si>
  <si>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</si>
  <si>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</si>
  <si>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</si>
  <si>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</si>
  <si>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</si>
  <si>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</si>
  <si>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</si>
  <si>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</si>
  <si>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</si>
  <si>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</si>
  <si>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</si>
  <si>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</si>
  <si>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</si>
  <si>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</si>
  <si>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</si>
  <si>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</si>
  <si>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</si>
  <si>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</si>
  <si>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</si>
  <si>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</si>
  <si>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</si>
  <si>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</si>
  <si>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</si>
  <si>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</si>
  <si>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</si>
  <si>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</si>
  <si>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</si>
  <si>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</si>
  <si>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</si>
  <si>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</si>
  <si>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</si>
  <si>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</si>
  <si>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</si>
  <si>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</si>
  <si>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</si>
  <si>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</si>
  <si>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</si>
  <si>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</si>
  <si>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</si>
  <si>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</si>
  <si>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</si>
  <si>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</si>
  <si>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</si>
  <si>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</si>
  <si>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</si>
  <si>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</si>
  <si>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</si>
  <si>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</si>
  <si>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</si>
  <si>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</si>
  <si>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</si>
  <si>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</si>
  <si>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</si>
  <si>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</si>
  <si>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</si>
  <si>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</si>
  <si>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</si>
  <si>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</si>
  <si>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</si>
  <si>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</si>
  <si>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</si>
  <si>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</si>
  <si>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</si>
  <si>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</si>
  <si>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</si>
  <si>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</si>
  <si>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</si>
  <si>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</si>
  <si>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</si>
  <si>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</si>
  <si>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</si>
  <si>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</si>
  <si>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</si>
  <si>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</si>
  <si>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</si>
  <si>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</si>
  <si>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</si>
  <si>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</si>
  <si>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</si>
  <si>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</si>
  <si>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</si>
  <si>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</si>
  <si>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</si>
  <si>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</si>
  <si>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</si>
  <si>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</si>
  <si>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</si>
  <si>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</si>
  <si>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</si>
  <si>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</si>
  <si>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</si>
  <si>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</si>
  <si>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</si>
  <si>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</si>
  <si>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</si>
  <si>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</si>
  <si>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</si>
  <si>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</si>
  <si>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</si>
  <si>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</si>
  <si>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</si>
  <si>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</si>
  <si>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</si>
  <si>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</si>
  <si>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</si>
  <si>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</si>
  <si>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</si>
  <si>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</si>
  <si>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</si>
  <si>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</si>
  <si>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</si>
  <si>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</si>
  <si>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</si>
  <si>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</si>
  <si>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</si>
  <si>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</si>
  <si>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</si>
  <si>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</si>
  <si>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</si>
  <si>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</si>
  <si>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</si>
  <si>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</si>
  <si>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</si>
  <si>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</si>
  <si>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</si>
  <si>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</si>
  <si>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</si>
  <si>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</si>
  <si>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</si>
  <si>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</si>
  <si>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</si>
  <si>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</si>
  <si>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</si>
  <si>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</si>
  <si>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</si>
  <si>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</si>
  <si>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</si>
  <si>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</si>
  <si>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</si>
  <si>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</si>
  <si>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</si>
  <si>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</si>
  <si>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</si>
  <si>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</si>
  <si>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</si>
  <si>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</si>
  <si>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</si>
  <si>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</si>
  <si>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</si>
  <si>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</si>
  <si>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</si>
  <si>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</si>
  <si>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</si>
  <si>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</si>
  <si>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</si>
  <si>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</si>
  <si>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</si>
  <si>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</si>
  <si>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</si>
  <si>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</si>
  <si>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</si>
  <si>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</si>
  <si>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</si>
  <si>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</si>
  <si>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</si>
  <si>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</si>
  <si>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</si>
  <si>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</si>
  <si>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</si>
  <si>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</si>
  <si>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</si>
  <si>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</si>
  <si>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</si>
  <si>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</si>
  <si>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</si>
  <si>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</si>
  <si>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</si>
  <si>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</si>
  <si>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</si>
  <si>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</si>
  <si>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</si>
  <si>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</si>
  <si>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</si>
  <si>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</si>
  <si>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</si>
  <si>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</si>
  <si>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</si>
  <si>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</si>
  <si>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</si>
  <si>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</si>
  <si>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</si>
  <si>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</si>
  <si>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</si>
  <si>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</si>
  <si>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</si>
  <si>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</si>
  <si>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</si>
  <si>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</si>
  <si>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</si>
  <si>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</si>
  <si>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</si>
  <si>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</si>
  <si>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</si>
  <si>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</si>
  <si>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</si>
  <si>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</si>
  <si>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</si>
  <si>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</si>
  <si>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</si>
  <si>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</si>
  <si>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</si>
  <si>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</si>
  <si>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</si>
  <si>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</si>
  <si>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</si>
  <si>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</si>
  <si>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</si>
  <si>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</si>
  <si>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</si>
  <si>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</si>
  <si>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</si>
  <si>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</si>
  <si>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</si>
  <si>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</si>
  <si>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</si>
  <si>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</si>
  <si>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</si>
  <si>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</si>
  <si>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</si>
  <si>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</si>
  <si>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</si>
  <si>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</si>
  <si>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</si>
  <si>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</si>
  <si>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</si>
  <si>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</si>
  <si>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</si>
  <si>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</si>
  <si>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</si>
  <si>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</si>
  <si>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</si>
  <si>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</si>
  <si>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</si>
  <si>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</si>
  <si>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</si>
  <si>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</si>
  <si>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</si>
  <si>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</si>
  <si>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</si>
  <si>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</si>
  <si>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</si>
  <si>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</si>
  <si>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</si>
  <si>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</si>
  <si>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</si>
  <si>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</si>
  <si>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</si>
  <si>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</si>
  <si>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</si>
  <si>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</si>
  <si>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</si>
  <si>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</si>
  <si>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</si>
  <si>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</si>
  <si>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</si>
  <si>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</si>
  <si>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</si>
  <si>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</si>
  <si>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</si>
  <si>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</si>
  <si>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</si>
  <si>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</si>
  <si>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</si>
  <si>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</si>
  <si>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</si>
  <si>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</si>
  <si>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</si>
  <si>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</si>
  <si>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</si>
  <si>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</si>
  <si>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</si>
  <si>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</si>
  <si>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</si>
  <si>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</si>
  <si>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</si>
  <si>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</si>
  <si>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</si>
  <si>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</si>
  <si>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</si>
  <si>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</si>
  <si>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</si>
  <si>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</si>
  <si>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</si>
  <si>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</si>
  <si>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</si>
  <si>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</si>
  <si>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</si>
  <si>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</si>
  <si>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</si>
  <si>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</si>
  <si>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</si>
  <si>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</si>
  <si>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</si>
  <si>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</si>
  <si>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</si>
  <si>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</si>
  <si>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</si>
  <si>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</si>
  <si>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</si>
  <si>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</si>
  <si>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</si>
  <si>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</si>
  <si>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</si>
  <si>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</si>
  <si>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</si>
  <si>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</si>
  <si>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</si>
  <si>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</si>
  <si>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</si>
  <si>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</si>
  <si>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</si>
  <si>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</si>
  <si>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</si>
  <si>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</si>
  <si>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</si>
  <si>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</si>
  <si>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</si>
  <si>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</si>
  <si>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</si>
  <si>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</si>
  <si>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</si>
  <si>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</si>
  <si>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</si>
  <si>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</si>
  <si>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</si>
  <si>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</si>
  <si>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</si>
  <si>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</si>
  <si>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</si>
  <si>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</si>
  <si>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</si>
  <si>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</si>
  <si>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</si>
  <si>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</si>
  <si>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</si>
  <si>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</si>
  <si>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</si>
  <si>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</si>
  <si>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</si>
  <si>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</si>
  <si>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</si>
  <si>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</si>
  <si>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</si>
  <si>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</si>
  <si>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</si>
  <si>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</si>
  <si>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</si>
  <si>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</si>
  <si>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</si>
  <si>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</si>
  <si>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</si>
  <si>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</si>
  <si>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</si>
  <si>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</si>
  <si>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</si>
  <si>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</si>
  <si>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</si>
  <si>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</si>
  <si>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</si>
  <si>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</si>
  <si>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</si>
  <si>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</si>
  <si>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</si>
  <si>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</si>
  <si>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</si>
  <si>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</si>
  <si>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</si>
  <si>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</si>
  <si>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</si>
  <si>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</si>
  <si>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</si>
  <si>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</si>
  <si>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</si>
  <si>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</si>
  <si>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</si>
  <si>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</si>
  <si>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</si>
  <si>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</si>
  <si>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</si>
  <si>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</si>
  <si>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</si>
  <si>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</si>
  <si>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</si>
  <si>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</si>
  <si>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</si>
  <si>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</si>
  <si>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</si>
  <si>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</si>
  <si>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</si>
  <si>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</si>
  <si>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</si>
  <si>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</si>
  <si>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</si>
  <si>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</si>
  <si>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</si>
  <si>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</si>
  <si>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</si>
  <si>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</si>
  <si>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</si>
  <si>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</si>
  <si>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</si>
  <si>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</si>
  <si>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</si>
  <si>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</si>
  <si>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</si>
  <si>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</si>
  <si>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</si>
  <si>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</si>
  <si>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</si>
  <si>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</si>
  <si>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</si>
  <si>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</si>
  <si>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</si>
  <si>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</si>
  <si>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</si>
  <si>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</si>
  <si>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</si>
  <si>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</si>
  <si>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</si>
  <si>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</si>
  <si>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</si>
  <si>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</si>
  <si>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</si>
  <si>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</si>
  <si>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</si>
  <si>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</si>
  <si>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</si>
  <si>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</si>
  <si>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</si>
  <si>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</si>
  <si>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</si>
  <si>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</si>
  <si>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</si>
  <si>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</si>
  <si>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</si>
  <si>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</si>
  <si>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</si>
  <si>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</si>
  <si>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</si>
  <si>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</si>
  <si>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</si>
  <si>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</si>
  <si>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</si>
  <si>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</si>
  <si>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</si>
  <si>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</si>
  <si>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</si>
  <si>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</si>
  <si>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</si>
  <si>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</si>
  <si>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</si>
  <si>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</si>
  <si>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</si>
  <si>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</si>
  <si>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</si>
  <si>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</si>
  <si>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</si>
  <si>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</si>
  <si>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</si>
  <si>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</si>
  <si>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</si>
  <si>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</si>
  <si>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</si>
  <si>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</si>
  <si>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</si>
  <si>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</si>
  <si>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</si>
  <si>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</si>
  <si>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</si>
  <si>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</si>
  <si>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</si>
  <si>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</si>
  <si>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</si>
  <si>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</si>
  <si>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</si>
  <si>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</si>
  <si>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</si>
  <si>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</si>
  <si>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</si>
  <si>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</si>
  <si>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</si>
  <si>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</si>
  <si>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</si>
  <si>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</si>
  <si>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</si>
  <si>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</si>
  <si>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</si>
  <si>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</si>
  <si>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</si>
  <si>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</si>
  <si>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</si>
  <si>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</si>
  <si>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</si>
  <si>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</si>
  <si>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</si>
  <si>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</si>
  <si>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</si>
  <si>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</si>
  <si>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</si>
  <si>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</si>
  <si>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</si>
  <si>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</si>
  <si>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</si>
  <si>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</si>
  <si>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</si>
  <si>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</si>
  <si>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</si>
  <si>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</si>
  <si>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</si>
  <si>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</si>
  <si>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</si>
  <si>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</si>
  <si>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</si>
  <si>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</si>
  <si>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</si>
  <si>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</si>
  <si>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</si>
  <si>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</si>
  <si>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</si>
  <si>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</si>
  <si>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</si>
  <si>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</si>
  <si>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</si>
  <si>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</si>
  <si>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</si>
  <si>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</si>
  <si>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</si>
  <si>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</si>
  <si>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</si>
  <si>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</si>
  <si>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</si>
  <si>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</si>
  <si>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</si>
  <si>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</si>
  <si>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</si>
  <si>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</si>
  <si>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</si>
  <si>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</si>
  <si>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</si>
  <si>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</si>
  <si>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</si>
  <si>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</si>
  <si>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</si>
  <si>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</si>
  <si>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</si>
  <si>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</si>
  <si>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</si>
  <si>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</si>
  <si>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</si>
  <si>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</si>
  <si>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</si>
  <si>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</si>
  <si>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</si>
  <si>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</si>
  <si>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</si>
  <si>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</si>
  <si>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</si>
  <si>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</si>
  <si>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</si>
  <si>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</si>
  <si>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</si>
  <si>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</si>
  <si>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</si>
  <si>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</si>
  <si>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</si>
  <si>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</si>
  <si>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</si>
  <si>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</si>
  <si>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</si>
  <si>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</si>
  <si>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</si>
  <si>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</si>
  <si>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</si>
  <si>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</si>
  <si>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</si>
  <si>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</si>
  <si>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</si>
  <si>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</si>
  <si>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</si>
  <si>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</si>
  <si>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</si>
  <si>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</si>
  <si>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</si>
  <si>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</si>
  <si>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</si>
  <si>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</si>
  <si>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</si>
  <si>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</si>
  <si>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</si>
  <si>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</si>
  <si>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</si>
  <si>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</si>
  <si>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</si>
  <si>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</si>
  <si>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</si>
  <si>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</si>
  <si>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</si>
  <si>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</si>
  <si>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</si>
  <si>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</si>
  <si>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</si>
  <si>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</si>
  <si>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</si>
  <si>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</si>
  <si>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</si>
  <si>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</si>
  <si>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</si>
  <si>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</si>
  <si>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</si>
  <si>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</si>
  <si>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</si>
  <si>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</si>
  <si>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</si>
  <si>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</si>
  <si>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</si>
  <si>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</si>
  <si>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</si>
  <si>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</si>
  <si>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</si>
  <si>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</si>
  <si>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</si>
  <si>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</si>
  <si>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</si>
  <si>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</si>
  <si>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</si>
  <si>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</si>
  <si>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</si>
  <si>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</si>
  <si>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</si>
  <si>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</si>
  <si>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</si>
  <si>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</si>
  <si>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</si>
  <si>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</si>
  <si>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</si>
  <si>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</si>
  <si>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</si>
  <si>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</si>
  <si>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</si>
  <si>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</si>
  <si>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</si>
  <si>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</si>
  <si>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</si>
  <si>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</si>
  <si>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</si>
  <si>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</si>
  <si>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</si>
  <si>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</si>
  <si>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</si>
  <si>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</si>
  <si>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</si>
  <si>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</si>
  <si>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</si>
  <si>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</si>
  <si>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</si>
  <si>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</si>
  <si>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</si>
  <si>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</si>
  <si>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</si>
  <si>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</si>
  <si>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</si>
  <si>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</si>
  <si>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</si>
  <si>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</si>
  <si>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</si>
  <si>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</si>
  <si>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</si>
  <si>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</si>
  <si>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</si>
  <si>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</si>
  <si>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</si>
  <si>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</si>
  <si>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</si>
  <si>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</si>
  <si>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</si>
  <si>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</si>
  <si>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</si>
  <si>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</si>
  <si>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</si>
  <si>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</si>
  <si>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</si>
  <si>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</si>
  <si>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</si>
  <si>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</si>
  <si>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</si>
  <si>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</si>
  <si>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</si>
  <si>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</si>
  <si>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</si>
  <si>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</si>
  <si>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</si>
  <si>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</si>
  <si>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</si>
  <si>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</si>
  <si>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</si>
  <si>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</si>
  <si>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</si>
  <si>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</si>
  <si>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</si>
  <si>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</si>
  <si>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</si>
  <si>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</si>
  <si>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</si>
  <si>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</si>
  <si>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</si>
  <si>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</si>
  <si>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</si>
  <si>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</si>
  <si>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</si>
  <si>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</si>
  <si>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</si>
  <si>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</si>
  <si>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</si>
  <si>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</si>
  <si>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</si>
  <si>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</si>
  <si>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</si>
  <si>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</si>
  <si>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</si>
  <si>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</si>
  <si>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</si>
  <si>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</si>
  <si>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</si>
  <si>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</si>
  <si>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</si>
  <si>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</si>
  <si>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</si>
  <si>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</si>
  <si>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</si>
  <si>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</si>
  <si>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</si>
  <si>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</si>
  <si>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</si>
  <si>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</si>
  <si>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</si>
  <si>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</si>
  <si>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</si>
  <si>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</si>
  <si>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</si>
  <si>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</si>
  <si>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</si>
  <si>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</si>
  <si>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</si>
  <si>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</si>
  <si>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</si>
  <si>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</si>
  <si>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</si>
  <si>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</si>
  <si>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</si>
  <si>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</si>
  <si>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</si>
  <si>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</si>
  <si>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</si>
  <si>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</si>
  <si>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</si>
  <si>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</si>
  <si>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</si>
  <si>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</si>
  <si>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</si>
  <si>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</si>
  <si>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</si>
  <si>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</si>
  <si>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</si>
  <si>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</si>
  <si>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</si>
  <si>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</si>
  <si>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</si>
  <si>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</si>
  <si>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</si>
  <si>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</si>
  <si>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</si>
  <si>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</si>
  <si>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</si>
  <si>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</si>
  <si>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</si>
  <si>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</si>
  <si>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</si>
  <si>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</si>
  <si>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</si>
  <si>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</si>
  <si>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</si>
  <si>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</si>
  <si>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</si>
  <si>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</si>
  <si>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</si>
  <si>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</si>
  <si>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</si>
  <si>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</si>
  <si>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</si>
  <si>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</si>
  <si>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</si>
  <si>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</si>
  <si>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</si>
  <si>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</si>
  <si>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</si>
  <si>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</si>
  <si>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</si>
  <si>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</si>
  <si>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</si>
  <si>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</si>
  <si>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</si>
  <si>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</si>
  <si>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</si>
  <si>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</si>
  <si>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</si>
  <si>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</si>
  <si>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</si>
  <si>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</si>
  <si>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</si>
  <si>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</si>
  <si>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</si>
  <si>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</si>
  <si>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</si>
  <si>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</si>
  <si>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</si>
  <si>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</si>
  <si>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</si>
  <si>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</si>
  <si>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</si>
  <si>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</si>
  <si>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</si>
  <si>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</si>
  <si>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</si>
  <si>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</si>
  <si>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</si>
  <si>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</si>
  <si>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</si>
  <si>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</si>
  <si>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</si>
  <si>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</si>
  <si>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</si>
  <si>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</si>
  <si>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</si>
  <si>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</si>
  <si>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</si>
  <si>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</si>
  <si>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</si>
  <si>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</si>
  <si>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</si>
  <si>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</si>
  <si>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</si>
  <si>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</si>
  <si>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</si>
  <si>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</si>
  <si>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</si>
  <si>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</si>
  <si>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</si>
  <si>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</si>
  <si>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</si>
  <si>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</si>
  <si>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</si>
  <si>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</si>
  <si>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</si>
  <si>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</si>
  <si>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</si>
  <si>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</si>
  <si>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</si>
  <si>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</si>
  <si>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</si>
  <si>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</si>
  <si>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</si>
  <si>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</si>
  <si>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</si>
  <si>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</si>
  <si>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</si>
  <si>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</si>
  <si>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</si>
  <si>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</si>
  <si>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</si>
  <si>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</si>
  <si>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</si>
  <si>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</si>
  <si>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</si>
  <si>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</si>
  <si>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</si>
  <si>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</si>
  <si>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</si>
  <si>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</si>
  <si>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</si>
  <si>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</si>
  <si>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</si>
  <si>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</si>
  <si>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</si>
  <si>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</si>
  <si>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</si>
  <si>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</si>
  <si>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</si>
  <si>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</si>
  <si>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</si>
  <si>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</si>
  <si>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</si>
  <si>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</si>
  <si>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</si>
  <si>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</si>
  <si>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</si>
  <si>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</si>
  <si>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</si>
  <si>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</si>
  <si>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</si>
  <si>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</si>
  <si>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</si>
  <si>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</si>
  <si>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</si>
  <si>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</si>
  <si>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</si>
  <si>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</si>
  <si>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</si>
  <si>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</si>
  <si>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</si>
  <si>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</si>
  <si>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</si>
  <si>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</si>
  <si>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</si>
  <si>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</si>
  <si>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</si>
  <si>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</si>
  <si>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</si>
  <si>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</si>
  <si>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</si>
  <si>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</si>
  <si>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</si>
  <si>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</si>
  <si>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</si>
  <si>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</si>
  <si>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</si>
  <si>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</si>
  <si>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</si>
  <si>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</si>
  <si>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</si>
  <si>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</si>
  <si>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</si>
  <si>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</si>
  <si>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</si>
  <si>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</si>
  <si>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</si>
  <si>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</si>
  <si>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</si>
  <si>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</si>
  <si>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</si>
  <si>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</si>
  <si>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</si>
  <si>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</si>
  <si>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</si>
  <si>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</si>
  <si>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</si>
  <si>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</si>
  <si>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</si>
  <si>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</si>
  <si>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</si>
  <si>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</si>
  <si>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</si>
  <si>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</si>
  <si>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</si>
  <si>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</si>
  <si>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</si>
  <si>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</si>
  <si>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</si>
  <si>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</si>
  <si>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</si>
  <si>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</si>
  <si>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</si>
  <si>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</si>
  <si>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</si>
  <si>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</si>
  <si>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</si>
  <si>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</si>
  <si>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</si>
  <si>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</si>
  <si>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</si>
  <si>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</si>
  <si>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</si>
  <si>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</si>
  <si>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</si>
  <si>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</si>
  <si>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</si>
  <si>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</si>
  <si>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</si>
  <si>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</si>
  <si>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</si>
  <si>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</si>
  <si>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</si>
  <si>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</si>
  <si>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</si>
  <si>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</si>
  <si>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</si>
  <si>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</si>
  <si>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</si>
  <si>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</si>
  <si>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</si>
  <si>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</si>
  <si>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</si>
  <si>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</si>
  <si>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</si>
  <si>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</si>
  <si>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</si>
  <si>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</si>
  <si>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</si>
  <si>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</si>
  <si>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</si>
  <si>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</si>
  <si>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</si>
  <si>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</si>
  <si>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</si>
  <si>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</si>
  <si>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</si>
  <si>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</si>
  <si>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</si>
  <si>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</si>
  <si>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</si>
  <si>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</si>
  <si>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</si>
  <si>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</si>
  <si>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</si>
  <si>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</si>
  <si>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</si>
  <si>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</si>
  <si>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</si>
  <si>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</si>
  <si>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</si>
  <si>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</si>
  <si>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</si>
  <si>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</si>
  <si>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</si>
  <si>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</si>
  <si>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</si>
  <si>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</si>
  <si>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</si>
  <si>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</si>
  <si>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</si>
  <si>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</si>
  <si>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</si>
  <si>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</si>
  <si>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</si>
  <si>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</si>
  <si>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</si>
  <si>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</si>
  <si>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</si>
  <si>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</si>
  <si>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</si>
  <si>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</si>
  <si>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</si>
  <si>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</si>
  <si>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</si>
  <si>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</si>
  <si>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</si>
  <si>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</si>
  <si>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</si>
  <si>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</si>
  <si>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</si>
  <si>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</si>
  <si>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</si>
  <si>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</si>
  <si>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</si>
  <si>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</si>
  <si>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</si>
  <si>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</si>
  <si>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</si>
  <si>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</si>
  <si>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</si>
  <si>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</si>
  <si>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</si>
  <si>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</si>
  <si>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</si>
  <si>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</si>
  <si>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</si>
  <si>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</si>
  <si>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</si>
  <si>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</si>
  <si>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</si>
  <si>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</si>
  <si>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</si>
  <si>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</si>
  <si>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</si>
  <si>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</si>
  <si>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</si>
  <si>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</si>
  <si>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</si>
  <si>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</si>
  <si>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</si>
  <si>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</si>
  <si>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</si>
  <si>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</si>
  <si>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</si>
  <si>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</si>
  <si>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</si>
  <si>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</si>
  <si>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</si>
  <si>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</si>
  <si>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</si>
  <si>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</si>
  <si>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</si>
  <si>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</si>
  <si>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</si>
  <si>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</si>
  <si>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</si>
  <si>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</si>
  <si>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</si>
  <si>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</si>
  <si>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</si>
  <si>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</si>
  <si>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</si>
  <si>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</si>
  <si>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</si>
  <si>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</si>
  <si>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</si>
  <si>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</si>
  <si>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</si>
  <si>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</si>
  <si>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</si>
  <si>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</si>
  <si>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</si>
  <si>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</si>
  <si>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</si>
  <si>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</si>
  <si>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</si>
  <si>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</si>
  <si>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</si>
  <si>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</si>
  <si>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</si>
  <si>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</si>
  <si>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</si>
  <si>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</si>
  <si>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</si>
  <si>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</si>
  <si>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</si>
  <si>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</si>
  <si>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</si>
  <si>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</si>
  <si>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</si>
  <si>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</si>
  <si>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</si>
  <si>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</si>
  <si>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</si>
  <si>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</si>
  <si>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</si>
  <si>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</si>
  <si>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</si>
  <si>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</si>
  <si>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</si>
  <si>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</si>
  <si>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</si>
  <si>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</si>
  <si>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</si>
  <si>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</si>
  <si>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</si>
  <si>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</si>
  <si>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</si>
  <si>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</si>
  <si>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</si>
  <si>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</si>
  <si>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</si>
  <si>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</si>
  <si>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</si>
  <si>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</si>
  <si>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</si>
  <si>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</si>
  <si>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</si>
  <si>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</si>
  <si>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</si>
  <si>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</si>
  <si>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</si>
  <si>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</si>
  <si>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</si>
  <si>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</si>
  <si>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</si>
  <si>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</si>
  <si>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</si>
  <si>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</si>
  <si>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</si>
  <si>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</si>
  <si>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</si>
  <si>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</si>
  <si>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</si>
  <si>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</si>
  <si>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</si>
  <si>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</si>
  <si>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</si>
  <si>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</si>
  <si>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</si>
  <si>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</si>
  <si>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</si>
  <si>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</si>
  <si>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</si>
  <si>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</si>
  <si>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</si>
  <si>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</si>
  <si>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</si>
  <si>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</si>
  <si>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</si>
  <si>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</si>
  <si>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</si>
  <si>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</si>
  <si>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</si>
  <si>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</si>
  <si>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</si>
  <si>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</si>
  <si>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</si>
  <si>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</si>
  <si>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</si>
  <si>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</si>
  <si>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</si>
  <si>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</si>
  <si>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</si>
  <si>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</si>
  <si>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</si>
  <si>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</si>
  <si>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</si>
  <si>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</si>
  <si>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</si>
  <si>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</si>
  <si>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</si>
  <si>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</si>
  <si>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</si>
  <si>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</si>
  <si>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</si>
  <si>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</si>
  <si>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</si>
  <si>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</si>
  <si>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</si>
  <si>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</si>
  <si>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</si>
  <si>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</si>
  <si>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</si>
  <si>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</si>
  <si>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</si>
  <si>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</si>
  <si>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</si>
  <si>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</si>
  <si>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</si>
  <si>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</si>
  <si>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</si>
  <si>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</si>
  <si>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</si>
  <si>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</si>
  <si>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</si>
  <si>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</si>
  <si>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</si>
  <si>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</si>
  <si>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</si>
  <si>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</si>
  <si>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</si>
  <si>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</si>
  <si>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</si>
  <si>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</si>
  <si>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</si>
  <si>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</si>
  <si>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</si>
  <si>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</si>
  <si>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</si>
  <si>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</si>
  <si>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</si>
  <si>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</si>
  <si>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</si>
  <si>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</si>
  <si>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</si>
  <si>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</si>
  <si>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</si>
  <si>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</si>
  <si>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</si>
  <si>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</si>
  <si>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</si>
  <si>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</si>
  <si>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</si>
  <si>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</si>
  <si>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</si>
  <si>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</si>
  <si>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</si>
  <si>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</si>
  <si>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</si>
  <si>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</si>
  <si>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</si>
  <si>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</si>
  <si>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</si>
  <si>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</si>
  <si>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</si>
  <si>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</si>
  <si>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</si>
  <si>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</si>
  <si>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</si>
  <si>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</si>
  <si>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</si>
  <si>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</si>
  <si>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</si>
  <si>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</si>
  <si>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</si>
  <si>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</si>
  <si>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</si>
  <si>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</si>
  <si>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</si>
  <si>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</si>
  <si>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</si>
  <si>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</si>
  <si>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</si>
  <si>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</si>
  <si>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</si>
  <si>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</si>
  <si>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</si>
  <si>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</si>
  <si>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</si>
  <si>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</si>
  <si>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</si>
  <si>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</si>
  <si>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</si>
  <si>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</si>
  <si>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</si>
  <si>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</si>
  <si>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</si>
  <si>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</si>
  <si>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</si>
  <si>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</si>
  <si>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</si>
  <si>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</si>
  <si>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</si>
  <si>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</si>
  <si>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</si>
  <si>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</si>
  <si>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</si>
  <si>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</si>
  <si>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</si>
  <si>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</si>
  <si>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</si>
  <si>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</si>
  <si>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</si>
  <si>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</si>
  <si>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</si>
  <si>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</si>
  <si>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</si>
  <si>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</si>
  <si>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</si>
  <si>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</si>
  <si>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</si>
  <si>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</si>
  <si>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</si>
  <si>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</si>
  <si>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</si>
  <si>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</si>
  <si>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</si>
  <si>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</si>
  <si>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</si>
  <si>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</si>
  <si>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</si>
  <si>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</si>
  <si>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</si>
  <si>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</si>
  <si>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</si>
  <si>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</si>
  <si>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</si>
  <si>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</si>
  <si>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</si>
  <si>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</si>
  <si>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</si>
  <si>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</si>
  <si>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</si>
  <si>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</si>
  <si>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</si>
  <si>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</si>
  <si>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</si>
  <si>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</si>
  <si>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</si>
  <si>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</si>
  <si>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</si>
  <si>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</si>
  <si>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</si>
  <si>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</si>
  <si>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</si>
  <si>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</si>
  <si>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</si>
  <si>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</si>
  <si>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</si>
  <si>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</si>
  <si>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</si>
  <si>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</si>
  <si>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</si>
  <si>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</si>
  <si>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</si>
  <si>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</si>
  <si>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</si>
  <si>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</si>
  <si>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</si>
  <si>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</si>
  <si>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</si>
  <si>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</si>
  <si>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</si>
  <si>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</si>
  <si>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</si>
  <si>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</si>
  <si>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</si>
  <si>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</si>
  <si>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</si>
  <si>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</si>
  <si>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</si>
  <si>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</si>
  <si>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</si>
  <si>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</si>
  <si>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</si>
  <si>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</si>
  <si>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</si>
  <si>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</si>
  <si>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</si>
  <si>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</si>
  <si>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</si>
  <si>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</si>
  <si>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</si>
  <si>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</si>
  <si>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</si>
  <si>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</si>
  <si>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</si>
  <si>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</si>
  <si>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</si>
  <si>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</si>
  <si>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</si>
  <si>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</si>
  <si>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</si>
  <si>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</si>
  <si>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</si>
  <si>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</si>
  <si>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</si>
  <si>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</si>
  <si>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</si>
  <si>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</si>
  <si>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</si>
  <si>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</si>
  <si>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</si>
  <si>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</si>
  <si>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</si>
  <si>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</si>
  <si>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</si>
  <si>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</si>
  <si>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</si>
  <si>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</si>
  <si>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</si>
  <si>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</si>
  <si>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</si>
  <si>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</si>
  <si>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</si>
  <si>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</si>
  <si>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</si>
  <si>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</si>
  <si>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</si>
  <si>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</si>
  <si>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</si>
  <si>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</si>
  <si>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</si>
  <si>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</si>
  <si>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</si>
  <si>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</si>
  <si>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</si>
  <si>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</si>
  <si>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</si>
  <si>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</si>
  <si>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</si>
  <si>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</si>
  <si>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</si>
  <si>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</si>
  <si>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</si>
  <si>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</si>
  <si>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</si>
  <si>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</si>
  <si>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</si>
  <si>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</si>
  <si>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</si>
  <si>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</si>
  <si>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</si>
  <si>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</si>
  <si>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</si>
  <si>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</si>
  <si>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</si>
  <si>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</si>
  <si>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</si>
  <si>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</si>
  <si>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</si>
  <si>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</si>
  <si>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</si>
  <si>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</si>
  <si>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</si>
  <si>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</si>
  <si>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</si>
  <si>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</si>
  <si>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</si>
  <si>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</si>
  <si>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</si>
  <si>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</si>
  <si>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</si>
  <si>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</si>
  <si>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</si>
  <si>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</si>
  <si>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</si>
  <si>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</si>
  <si>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</si>
  <si>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</si>
  <si>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</si>
  <si>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</si>
  <si>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</si>
  <si>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</si>
  <si>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</si>
  <si>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</si>
  <si>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</si>
  <si>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</si>
  <si>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</si>
  <si>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</si>
  <si>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</si>
  <si>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</si>
  <si>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</si>
  <si>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</si>
  <si>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</si>
  <si>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</si>
  <si>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</si>
  <si>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</si>
  <si>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</si>
  <si>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</si>
  <si>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</si>
  <si>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</si>
  <si>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</si>
  <si>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</si>
  <si>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</si>
  <si>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</si>
  <si>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</si>
  <si>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</si>
  <si>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</si>
  <si>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</si>
  <si>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</si>
  <si>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</si>
  <si>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</si>
  <si>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</si>
  <si>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</si>
  <si>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</si>
  <si>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</si>
  <si>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</si>
  <si>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</si>
  <si>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</si>
  <si>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</si>
  <si>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</si>
  <si>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</si>
  <si>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</si>
  <si>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</si>
  <si>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</si>
  <si>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</si>
  <si>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</si>
  <si>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</si>
  <si>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</si>
  <si>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</si>
  <si>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</si>
  <si>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</si>
  <si>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</si>
  <si>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</si>
  <si>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</si>
  <si>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</si>
  <si>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</si>
  <si>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</si>
  <si>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</si>
  <si>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</si>
  <si>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</si>
  <si>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</si>
  <si>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</si>
  <si>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</si>
  <si>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</si>
  <si>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</si>
  <si>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</si>
  <si>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</si>
  <si>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</si>
  <si>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</si>
  <si>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</si>
  <si>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</si>
  <si>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</si>
  <si>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</si>
  <si>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</si>
  <si>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</si>
  <si>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</si>
  <si>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</si>
  <si>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</si>
  <si>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</si>
  <si>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</si>
  <si>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</si>
  <si>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</si>
  <si>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</si>
  <si>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</si>
  <si>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</si>
  <si>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</si>
  <si>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</si>
  <si>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</si>
  <si>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</si>
  <si>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</si>
  <si>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</si>
  <si>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</si>
  <si>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</si>
  <si>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</si>
  <si>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</si>
  <si>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</si>
  <si>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</si>
  <si>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</si>
  <si>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</si>
  <si>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</si>
  <si>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</si>
  <si>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</si>
  <si>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</si>
  <si>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</si>
  <si>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</si>
  <si>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</si>
  <si>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</si>
  <si>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</si>
  <si>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</si>
  <si>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</si>
  <si>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</si>
  <si>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</si>
  <si>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</si>
  <si>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</si>
  <si>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</si>
  <si>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</si>
  <si>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</si>
  <si>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</si>
  <si>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</si>
  <si>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</si>
  <si>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</si>
  <si>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</si>
  <si>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</si>
  <si>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</si>
  <si>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</si>
  <si>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</si>
  <si>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</si>
  <si>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</si>
  <si>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</si>
  <si>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</si>
  <si>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</si>
  <si>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</si>
  <si>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</si>
  <si>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</si>
  <si>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</si>
  <si>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</si>
  <si>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</si>
  <si>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</si>
  <si>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</si>
  <si>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</si>
  <si>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</si>
  <si>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</si>
  <si>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</si>
  <si>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</si>
  <si>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</si>
  <si>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</si>
  <si>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</si>
  <si>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</si>
  <si>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</si>
  <si>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</si>
  <si>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</si>
  <si>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</si>
  <si>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</si>
  <si>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</si>
  <si>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</si>
  <si>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</si>
  <si>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</si>
  <si>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</si>
  <si>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</si>
  <si>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</si>
  <si>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</si>
  <si>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</si>
  <si>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</si>
  <si>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</si>
  <si>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</si>
  <si>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</si>
  <si>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</si>
  <si>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</si>
  <si>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</si>
  <si>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</si>
  <si>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</si>
  <si>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</si>
  <si>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</si>
  <si>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</si>
  <si>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</si>
  <si>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</si>
  <si>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</si>
  <si>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</si>
  <si>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</si>
  <si>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</si>
  <si>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</si>
  <si>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</si>
  <si>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</si>
  <si>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</si>
  <si>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</si>
  <si>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</si>
  <si>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</si>
  <si>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</si>
  <si>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</si>
  <si>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</si>
  <si>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</si>
  <si>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</si>
  <si>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</si>
  <si>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</si>
  <si>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</si>
  <si>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</si>
  <si>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</si>
  <si>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</si>
  <si>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</si>
  <si>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</si>
  <si>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</si>
  <si>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</si>
  <si>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</si>
  <si>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</si>
  <si>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</si>
  <si>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</si>
  <si>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</si>
  <si>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</si>
  <si>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</si>
  <si>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</si>
  <si>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</si>
  <si>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</si>
  <si>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</si>
  <si>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</si>
  <si>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</si>
  <si>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</si>
  <si>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</si>
  <si>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</si>
  <si>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</si>
  <si>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</si>
  <si>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</si>
  <si>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</si>
  <si>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</si>
  <si>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</si>
  <si>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</si>
  <si>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</si>
  <si>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</si>
  <si>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</si>
  <si>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</si>
  <si>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</si>
  <si>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</si>
  <si>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</si>
  <si>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</si>
  <si>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</si>
  <si>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</si>
  <si>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</si>
  <si>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</si>
  <si>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</si>
  <si>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</si>
  <si>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</si>
  <si>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</si>
  <si>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</si>
  <si>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</si>
  <si>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</si>
  <si>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</si>
  <si>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</si>
  <si>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</si>
  <si>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</si>
  <si>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</si>
  <si>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</si>
  <si>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</si>
  <si>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</si>
  <si>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</si>
  <si>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</si>
  <si>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</si>
  <si>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</si>
  <si>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</si>
  <si>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</si>
  <si>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</si>
  <si>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</si>
  <si>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</si>
  <si>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</si>
  <si>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</si>
  <si>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</si>
  <si>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</si>
  <si>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</si>
  <si>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</si>
  <si>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</si>
  <si>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</si>
  <si>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</si>
  <si>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</si>
  <si>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</si>
  <si>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</si>
  <si>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</si>
  <si>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</si>
  <si>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</si>
  <si>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</si>
  <si>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</si>
  <si>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</si>
  <si>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</si>
  <si>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</si>
  <si>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</si>
  <si>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</si>
  <si>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</si>
  <si>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</si>
  <si>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</si>
  <si>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</si>
  <si>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</si>
  <si>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</si>
  <si>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</si>
  <si>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</si>
  <si>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</si>
  <si>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</si>
  <si>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</si>
  <si>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</si>
  <si>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</si>
  <si>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</si>
  <si>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</si>
  <si>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</si>
  <si>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</si>
  <si>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</si>
  <si>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</si>
  <si>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</si>
  <si>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</si>
  <si>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</si>
  <si>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</si>
  <si>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</si>
  <si>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</si>
  <si>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</si>
  <si>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</si>
  <si>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</si>
  <si>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</si>
  <si>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</si>
  <si>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</si>
  <si>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</si>
  <si>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</si>
  <si>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</si>
  <si>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</si>
  <si>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</si>
  <si>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</si>
  <si>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</si>
  <si>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</si>
  <si>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</si>
  <si>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</si>
  <si>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</si>
  <si>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</si>
  <si>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</si>
  <si>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</si>
  <si>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</si>
  <si>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</si>
  <si>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</si>
  <si>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</si>
  <si>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</si>
  <si>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</si>
  <si>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</si>
  <si>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</si>
  <si>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</si>
  <si>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</si>
  <si>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</si>
  <si>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</si>
  <si>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</si>
  <si>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</si>
  <si>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</si>
  <si>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</si>
  <si>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</si>
  <si>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</si>
  <si>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</si>
  <si>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</si>
  <si>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</si>
  <si>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</si>
  <si>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</si>
  <si>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</si>
  <si>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</si>
  <si>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</si>
  <si>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</si>
  <si>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</si>
  <si>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</si>
  <si>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</si>
  <si>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</si>
  <si>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</si>
  <si>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</si>
  <si>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</si>
  <si>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</si>
  <si>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</si>
  <si>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</si>
  <si>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</si>
  <si>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</si>
  <si>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</si>
  <si>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</si>
  <si>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</si>
  <si>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</si>
  <si>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</si>
  <si>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</si>
  <si>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</si>
  <si>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</si>
  <si>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</si>
  <si>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</si>
  <si>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</si>
  <si>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</si>
  <si>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</si>
  <si>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</si>
  <si>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</si>
  <si>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</si>
  <si>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</si>
  <si>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</si>
  <si>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</si>
  <si>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</si>
  <si>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</si>
  <si>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</si>
  <si>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</si>
  <si>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</si>
  <si>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</si>
  <si>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</si>
  <si>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</si>
  <si>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</si>
  <si>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</si>
  <si>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</si>
  <si>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</si>
  <si>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</si>
  <si>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</si>
  <si>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</si>
  <si>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</si>
  <si>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</si>
  <si>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</si>
  <si>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</si>
  <si>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</si>
  <si>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</si>
  <si>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</si>
  <si>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</si>
  <si>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</si>
  <si>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</si>
  <si>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</si>
  <si>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</si>
  <si>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</si>
  <si>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</si>
  <si>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</si>
  <si>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</si>
  <si>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</si>
  <si>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</si>
  <si>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</si>
  <si>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</si>
  <si>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</si>
  <si>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</si>
  <si>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</si>
  <si>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</si>
  <si>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</si>
  <si>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</si>
  <si>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</si>
  <si>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</si>
  <si>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</si>
  <si>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</si>
  <si>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</si>
  <si>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</si>
  <si>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</si>
  <si>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</si>
  <si>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</si>
  <si>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</si>
  <si>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</si>
  <si>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</si>
  <si>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</si>
  <si>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</si>
  <si>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</si>
  <si>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</si>
  <si>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</si>
  <si>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</si>
  <si>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</si>
  <si>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</si>
  <si>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</si>
  <si>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</si>
  <si>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</si>
  <si>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</si>
  <si>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</si>
  <si>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</si>
  <si>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</si>
  <si>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</si>
  <si>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</si>
  <si>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</si>
  <si>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</si>
  <si>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</si>
  <si>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</si>
  <si>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</si>
  <si>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</si>
  <si>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</si>
  <si>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</si>
  <si>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</si>
  <si>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</si>
  <si>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</si>
  <si>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</si>
  <si>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</si>
  <si>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</si>
  <si>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</si>
  <si>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</si>
  <si>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</si>
  <si>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</si>
  <si>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</si>
  <si>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</si>
  <si>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</si>
  <si>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</si>
  <si>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</si>
  <si>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</si>
  <si>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</si>
  <si>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</si>
  <si>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</si>
  <si>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</si>
  <si>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</si>
  <si>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</si>
  <si>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</si>
  <si>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</si>
  <si>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</si>
  <si>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</si>
  <si>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</si>
  <si>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</si>
  <si>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</si>
  <si>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</si>
  <si>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</si>
  <si>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</si>
  <si>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</si>
  <si>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</si>
  <si>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</si>
  <si>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</si>
  <si>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</si>
  <si>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</si>
  <si>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</si>
  <si>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</si>
  <si>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</si>
  <si>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</si>
  <si>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</si>
  <si>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</si>
  <si>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</si>
  <si>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</si>
  <si>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</si>
  <si>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</si>
  <si>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</si>
  <si>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</si>
  <si>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</si>
  <si>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</si>
  <si>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</si>
  <si>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</si>
  <si>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</si>
  <si>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</si>
  <si>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</si>
  <si>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</si>
  <si>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</si>
  <si>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</si>
  <si>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</si>
  <si>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</si>
  <si>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</si>
  <si>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</si>
  <si>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</si>
  <si>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</si>
  <si>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</si>
  <si>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</si>
  <si>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</si>
  <si>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</si>
  <si>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</si>
  <si>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</si>
  <si>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</si>
  <si>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</si>
  <si>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</si>
  <si>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</si>
  <si>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</si>
  <si>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</si>
  <si>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</si>
  <si>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</si>
  <si>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</si>
  <si>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</si>
  <si>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</si>
  <si>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</si>
  <si>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</si>
  <si>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</si>
  <si>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</si>
  <si>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</si>
  <si>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</si>
  <si>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</si>
  <si>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</si>
  <si>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</si>
  <si>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</si>
  <si>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</si>
  <si>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</si>
  <si>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</si>
  <si>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</si>
  <si>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</si>
  <si>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</si>
  <si>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</si>
  <si>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</si>
  <si>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</si>
  <si>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</si>
  <si>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</si>
  <si>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</si>
  <si>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</si>
  <si>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</si>
  <si>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</si>
  <si>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</si>
  <si>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</si>
  <si>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</si>
  <si>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</si>
  <si>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</si>
  <si>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</si>
  <si>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</si>
  <si>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</si>
  <si>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</si>
  <si>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</si>
  <si>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</si>
  <si>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</si>
  <si>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</si>
  <si>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</si>
  <si>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</si>
  <si>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</si>
  <si>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</si>
  <si>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</si>
  <si>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</si>
  <si>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</si>
  <si>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</si>
  <si>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</si>
  <si>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</si>
  <si>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</si>
  <si>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</si>
  <si>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</si>
  <si>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</si>
  <si>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</si>
  <si>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</si>
  <si>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</si>
  <si>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</si>
  <si>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</si>
  <si>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</si>
  <si>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</si>
  <si>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</si>
  <si>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</si>
  <si>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</si>
  <si>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</si>
  <si>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</si>
  <si>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</si>
  <si>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</si>
  <si>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</si>
  <si>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</si>
  <si>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</si>
  <si>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</si>
  <si>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</si>
  <si>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</si>
  <si>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</si>
  <si>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</si>
  <si>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</si>
  <si>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</si>
  <si>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</si>
  <si>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</si>
  <si>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</si>
  <si>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</si>
  <si>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</si>
  <si>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</si>
  <si>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</si>
  <si>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</si>
  <si>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</si>
  <si>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</si>
  <si>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</si>
  <si>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</si>
  <si>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</si>
  <si>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</si>
  <si>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</si>
  <si>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</si>
  <si>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</si>
  <si>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</si>
  <si>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</si>
  <si>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</si>
  <si>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</si>
  <si>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</si>
  <si>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</si>
  <si>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</si>
  <si>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</si>
  <si>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</si>
  <si>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</si>
  <si>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</si>
  <si>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</si>
  <si>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</si>
  <si>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</si>
  <si>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</si>
  <si>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</si>
  <si>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</si>
  <si>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</si>
  <si>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</si>
  <si>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</si>
  <si>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</si>
  <si>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</si>
  <si>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</si>
  <si>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</si>
  <si>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</si>
  <si>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</si>
  <si>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</si>
  <si>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</si>
  <si>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</si>
  <si>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</si>
  <si>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</si>
  <si>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</si>
  <si>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</si>
  <si>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</si>
  <si>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</si>
  <si>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</si>
  <si>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</si>
  <si>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</si>
  <si>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</si>
  <si>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</si>
  <si>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</si>
  <si>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</si>
  <si>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</si>
  <si>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</si>
  <si>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</si>
  <si>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</si>
  <si>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</si>
  <si>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</si>
  <si>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</si>
  <si>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</si>
  <si>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</si>
  <si>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</si>
  <si>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</si>
  <si>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</si>
  <si>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</si>
  <si>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</si>
  <si>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</si>
  <si>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</si>
  <si>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</si>
  <si>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</si>
  <si>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</si>
  <si>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</si>
  <si>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</si>
  <si>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</si>
  <si>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</si>
  <si>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</si>
  <si>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</si>
  <si>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</si>
  <si>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</si>
  <si>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</si>
  <si>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</si>
  <si>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</si>
  <si>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</si>
  <si>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</si>
  <si>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</si>
  <si>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</si>
  <si>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</si>
  <si>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</si>
  <si>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</si>
  <si>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</si>
  <si>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</si>
  <si>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</si>
  <si>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</si>
  <si>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</si>
  <si>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</si>
  <si>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</si>
  <si>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</si>
  <si>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</si>
  <si>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</si>
  <si>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</si>
  <si>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</si>
  <si>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</si>
  <si>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</si>
  <si>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</si>
  <si>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</si>
  <si>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</si>
  <si>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</si>
  <si>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</si>
  <si>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</si>
  <si>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</si>
  <si>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</si>
  <si>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</si>
  <si>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</si>
  <si>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</si>
  <si>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</si>
  <si>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</si>
  <si>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</si>
  <si>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</si>
  <si>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</si>
  <si>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</si>
  <si>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</si>
  <si>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</si>
  <si>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</si>
  <si>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</si>
  <si>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</si>
  <si>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</si>
  <si>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</si>
  <si>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</si>
  <si>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</si>
  <si>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</si>
  <si>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</si>
  <si>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</si>
  <si>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</si>
  <si>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</si>
  <si>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</si>
  <si>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</si>
  <si>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</si>
  <si>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</si>
  <si>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</si>
  <si>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</si>
  <si>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</si>
  <si>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</si>
  <si>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</si>
  <si>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</si>
  <si>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</si>
  <si>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</si>
  <si>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</si>
  <si>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</si>
  <si>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</si>
  <si>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</si>
  <si>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</si>
  <si>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</si>
  <si>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</si>
  <si>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</si>
  <si>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</si>
  <si>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</si>
  <si>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</si>
  <si>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</si>
  <si>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</si>
  <si>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</si>
  <si>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</si>
  <si>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</si>
  <si>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</si>
  <si>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</si>
  <si>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</si>
  <si>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</si>
  <si>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</si>
  <si>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</si>
  <si>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</si>
  <si>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</si>
  <si>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</si>
  <si>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</si>
  <si>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</si>
  <si>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</si>
  <si>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</si>
  <si>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</si>
  <si>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</si>
  <si>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</si>
  <si>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</si>
  <si>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</si>
  <si>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</si>
  <si>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</si>
  <si>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</si>
  <si>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</si>
  <si>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</si>
  <si>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</si>
  <si>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</si>
  <si>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</si>
  <si>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</si>
  <si>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</si>
  <si>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</si>
  <si>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</si>
  <si>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</si>
  <si>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</si>
  <si>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</si>
  <si>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</si>
  <si>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</si>
  <si>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</si>
  <si>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</si>
  <si>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</si>
  <si>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</si>
  <si>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</si>
  <si>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</si>
  <si>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</si>
  <si>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</si>
  <si>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</si>
  <si>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</si>
  <si>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</si>
  <si>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</si>
  <si>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</si>
  <si>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</si>
  <si>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</si>
  <si>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</si>
  <si>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</si>
  <si>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</si>
  <si>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</si>
  <si>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</si>
  <si>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</si>
  <si>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</si>
  <si>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</si>
  <si>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</si>
  <si>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</si>
  <si>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</si>
  <si>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</si>
  <si>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</si>
  <si>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</si>
  <si>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</si>
  <si>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</si>
  <si>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</si>
  <si>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</si>
  <si>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</si>
  <si>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</si>
  <si>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</si>
  <si>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</si>
  <si>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</si>
  <si>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</si>
  <si>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</si>
  <si>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</si>
  <si>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</si>
  <si>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</si>
  <si>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</si>
  <si>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</si>
  <si>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</si>
  <si>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</si>
  <si>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</si>
  <si>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</si>
  <si>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</si>
  <si>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</si>
  <si>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</si>
  <si>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</si>
  <si>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</si>
  <si>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</si>
  <si>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</si>
  <si>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</si>
  <si>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</si>
  <si>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</si>
  <si>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</si>
  <si>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</si>
  <si>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</si>
  <si>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</si>
  <si>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</si>
  <si>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</si>
  <si>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</si>
  <si>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</si>
  <si>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</si>
  <si>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</si>
  <si>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</si>
  <si>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</si>
  <si>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</si>
  <si>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</si>
  <si>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</si>
  <si>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</si>
  <si>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</si>
  <si>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</si>
  <si>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</si>
  <si>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</si>
  <si>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</si>
  <si>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</si>
  <si>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</si>
  <si>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</si>
  <si>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</si>
  <si>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</si>
  <si>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</si>
  <si>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</si>
  <si>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</si>
  <si>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</si>
  <si>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</si>
  <si>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</si>
  <si>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</si>
  <si>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</si>
  <si>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</si>
  <si>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</si>
  <si>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</si>
  <si>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</si>
  <si>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</si>
  <si>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</si>
  <si>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</si>
  <si>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</si>
  <si>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</si>
  <si>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</si>
  <si>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</si>
  <si>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</si>
  <si>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</si>
  <si>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</si>
  <si>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</si>
  <si>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</si>
  <si>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</si>
  <si>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</si>
  <si>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</si>
  <si>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</si>
  <si>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</si>
  <si>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</si>
  <si>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</si>
  <si>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</si>
  <si>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</si>
  <si>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</si>
  <si>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</si>
  <si>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</si>
  <si>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</si>
  <si>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</si>
  <si>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</si>
  <si>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</si>
  <si>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</si>
  <si>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</si>
  <si>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</si>
  <si>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</si>
  <si>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</si>
  <si>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</si>
  <si>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</si>
  <si>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</si>
  <si>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</si>
  <si>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</si>
  <si>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</si>
  <si>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</si>
  <si>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</si>
  <si>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</si>
  <si>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</si>
  <si>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</si>
  <si>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</si>
  <si>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</si>
  <si>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</si>
  <si>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</si>
  <si>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</si>
  <si>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</si>
  <si>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</si>
  <si>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</si>
  <si>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</si>
  <si>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</si>
  <si>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</si>
  <si>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</si>
  <si>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</si>
  <si>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</si>
  <si>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</si>
  <si>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</si>
  <si>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</si>
  <si>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</si>
  <si>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</si>
  <si>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</si>
  <si>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</si>
  <si>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</si>
  <si>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</si>
  <si>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</si>
  <si>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</si>
  <si>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</si>
  <si>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</si>
  <si>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</si>
  <si>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</si>
  <si>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</si>
  <si>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</si>
  <si>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</si>
  <si>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</si>
  <si>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</si>
  <si>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</si>
  <si>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</si>
  <si>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</si>
  <si>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</si>
  <si>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</si>
  <si>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</si>
  <si>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</si>
  <si>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</si>
  <si>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</si>
  <si>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</si>
  <si>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</si>
  <si>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</si>
  <si>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</si>
  <si>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</si>
  <si>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</si>
  <si>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</si>
  <si>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</si>
  <si>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</si>
  <si>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</si>
  <si>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</si>
  <si>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</si>
  <si>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</si>
  <si>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</si>
  <si>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</si>
  <si>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</si>
  <si>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</si>
  <si>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</si>
  <si>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</si>
  <si>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</si>
  <si>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</si>
  <si>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</si>
  <si>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</si>
  <si>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</si>
  <si>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</si>
  <si>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</si>
  <si>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</si>
  <si>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</si>
  <si>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</si>
  <si>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</si>
  <si>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</si>
  <si>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</si>
  <si>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</si>
  <si>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</si>
  <si>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</si>
  <si>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</si>
  <si>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</si>
  <si>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</si>
  <si>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</si>
  <si>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</si>
  <si>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</si>
  <si>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</si>
  <si>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</si>
  <si>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</si>
  <si>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</si>
  <si>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</si>
  <si>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</si>
  <si>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</si>
  <si>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</si>
  <si>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</si>
  <si>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</si>
  <si>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</si>
  <si>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</si>
  <si>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</si>
  <si>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</si>
  <si>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</si>
  <si>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</si>
  <si>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</si>
  <si>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</si>
  <si>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</si>
  <si>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</si>
  <si>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</si>
  <si>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</si>
  <si>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</si>
  <si>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</si>
  <si>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</si>
  <si>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</si>
  <si>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</si>
  <si>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</si>
  <si>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</si>
  <si>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</si>
  <si>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</si>
  <si>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</si>
  <si>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</si>
  <si>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</si>
  <si>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</si>
  <si>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</si>
  <si>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</si>
  <si>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</si>
  <si>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</si>
  <si>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</si>
  <si>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</si>
  <si>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</si>
  <si>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</si>
  <si>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</si>
  <si>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</si>
  <si>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</si>
  <si>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</si>
  <si>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</si>
  <si>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</si>
  <si>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</si>
  <si>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</si>
  <si>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</si>
  <si>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</si>
  <si>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</si>
  <si>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</si>
  <si>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</si>
  <si>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</si>
  <si>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</si>
  <si>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</si>
  <si>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</si>
  <si>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</si>
  <si>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</si>
  <si>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</si>
  <si>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</si>
  <si>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</si>
  <si>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</si>
  <si>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</si>
  <si>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</si>
  <si>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</si>
  <si>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</si>
  <si>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</si>
  <si>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</si>
  <si>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</si>
  <si>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</si>
  <si>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</si>
  <si>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</si>
  <si>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</si>
  <si>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</si>
  <si>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</si>
  <si>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</si>
  <si>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</si>
  <si>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</si>
  <si>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</si>
  <si>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</si>
  <si>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</si>
  <si>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</si>
  <si>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</si>
  <si>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</si>
  <si>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</si>
  <si>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</si>
  <si>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</si>
  <si>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</si>
  <si>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</si>
  <si>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</si>
  <si>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</si>
  <si>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</si>
  <si>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</si>
  <si>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</si>
  <si>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</si>
  <si>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</si>
  <si>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</si>
  <si>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</si>
  <si>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</si>
  <si>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</si>
  <si>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</si>
  <si>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</si>
  <si>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</si>
  <si>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</si>
  <si>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</si>
  <si>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</si>
  <si>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</si>
  <si>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</si>
  <si>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</si>
  <si>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</si>
  <si>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</si>
  <si>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</si>
  <si>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</si>
  <si>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</si>
  <si>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</si>
  <si>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</si>
  <si>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</si>
  <si>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</si>
  <si>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</si>
  <si>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</si>
  <si>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</si>
  <si>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</si>
  <si>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</si>
  <si>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</si>
  <si>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</si>
  <si>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</si>
  <si>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</si>
  <si>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</si>
  <si>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</si>
  <si>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</si>
  <si>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</si>
  <si>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</si>
  <si>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</si>
  <si>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</si>
  <si>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</si>
  <si>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</si>
  <si>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</si>
  <si>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</si>
  <si>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</si>
  <si>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</si>
  <si>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</si>
  <si>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</si>
  <si>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</si>
  <si>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</si>
  <si>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</si>
  <si>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</si>
  <si>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</si>
  <si>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</si>
  <si>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</si>
  <si>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</si>
  <si>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</si>
  <si>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</si>
  <si>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</si>
  <si>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</si>
  <si>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</si>
  <si>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</si>
  <si>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</si>
  <si>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</si>
  <si>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</si>
  <si>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</si>
  <si>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</si>
  <si>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</si>
  <si>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</si>
  <si>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</si>
  <si>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</si>
  <si>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</si>
  <si>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</si>
  <si>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</si>
  <si>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</si>
  <si>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</si>
  <si>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</si>
  <si>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</si>
  <si>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</si>
  <si>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</si>
  <si>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</si>
  <si>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</si>
  <si>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</si>
  <si>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</si>
  <si>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</si>
  <si>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</si>
  <si>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</si>
  <si>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</si>
  <si>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</si>
  <si>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</si>
  <si>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</si>
  <si>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</si>
  <si>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</si>
  <si>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</si>
  <si>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</si>
  <si>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</si>
  <si>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</si>
  <si>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</si>
  <si>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</si>
  <si>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</si>
  <si>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</si>
  <si>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</si>
  <si>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</si>
  <si>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</si>
  <si>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</si>
  <si>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</si>
  <si>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</si>
  <si>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</si>
  <si>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</si>
  <si>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</si>
  <si>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</si>
  <si>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</si>
  <si>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</si>
  <si>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</si>
  <si>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</si>
  <si>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</si>
  <si>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</si>
  <si>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</si>
  <si>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</si>
  <si>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</si>
  <si>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</si>
  <si>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</si>
  <si>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</si>
  <si>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</si>
  <si>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</si>
  <si>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</si>
  <si>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</si>
  <si>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</si>
  <si>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</si>
  <si>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</si>
  <si>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</si>
  <si>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</si>
  <si>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</si>
  <si>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</si>
  <si>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</si>
  <si>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</si>
  <si>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</si>
  <si>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</si>
  <si>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</si>
  <si>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</si>
  <si>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</si>
  <si>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</si>
  <si>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</si>
  <si>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</si>
  <si>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</si>
  <si>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</si>
  <si>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</si>
  <si>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</si>
  <si>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</si>
  <si>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</si>
  <si>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</si>
  <si>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</si>
  <si>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</si>
  <si>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</si>
  <si>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</si>
  <si>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</si>
  <si>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</si>
  <si>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</si>
  <si>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</si>
  <si>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</si>
  <si>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</si>
  <si>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</si>
  <si>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</si>
  <si>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</si>
  <si>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</si>
  <si>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</si>
  <si>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</si>
  <si>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</si>
  <si>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</si>
  <si>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</si>
  <si>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</si>
  <si>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</si>
  <si>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</si>
  <si>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</si>
  <si>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</si>
  <si>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</si>
  <si>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</si>
  <si>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</si>
  <si>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</si>
  <si>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</si>
  <si>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</si>
  <si>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</si>
  <si>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</si>
  <si>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</si>
  <si>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</si>
  <si>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</si>
  <si>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</si>
  <si>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</si>
  <si>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</si>
  <si>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</si>
  <si>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</si>
  <si>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</si>
  <si>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</si>
  <si>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</si>
  <si>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</si>
  <si>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</si>
  <si>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</si>
  <si>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</si>
  <si>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</si>
  <si>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</si>
  <si>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</si>
  <si>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</si>
  <si>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</si>
  <si>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</si>
  <si>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</si>
  <si>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</si>
  <si>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</si>
  <si>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</si>
  <si>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</si>
  <si>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</si>
  <si>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</si>
  <si>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</si>
  <si>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</si>
  <si>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</si>
  <si>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</si>
  <si>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</si>
  <si>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</si>
  <si>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</si>
  <si>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</si>
  <si>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</si>
  <si>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</si>
  <si>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</si>
  <si>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</si>
  <si>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</si>
  <si>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</si>
  <si>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</si>
  <si>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</si>
  <si>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</si>
  <si>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</si>
  <si>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</si>
  <si>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</si>
  <si>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</si>
  <si>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</si>
  <si>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</si>
  <si>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</si>
  <si>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</si>
  <si>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</si>
  <si>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</si>
  <si>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</si>
  <si>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</si>
  <si>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</si>
  <si>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</si>
  <si>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</si>
  <si>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</si>
  <si>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</si>
  <si>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</si>
  <si>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</si>
  <si>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</si>
  <si>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</si>
  <si>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</si>
  <si>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</si>
  <si>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</si>
  <si>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</si>
  <si>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</si>
  <si>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</si>
  <si>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</si>
  <si>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</si>
  <si>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</si>
  <si>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</si>
  <si>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</si>
  <si>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</si>
  <si>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</si>
  <si>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</si>
  <si>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</si>
  <si>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</si>
  <si>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</si>
  <si>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</si>
  <si>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</si>
  <si>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</si>
  <si>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</si>
  <si>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</si>
  <si>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</si>
  <si>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</si>
  <si>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</si>
  <si>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</si>
  <si>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</si>
  <si>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</si>
  <si>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</si>
  <si>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</si>
  <si>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</si>
  <si>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</si>
  <si>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</si>
  <si>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</si>
  <si>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</si>
  <si>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</si>
  <si>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</si>
  <si>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</si>
  <si>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</si>
  <si>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</si>
  <si>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</si>
  <si>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</si>
  <si>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</si>
  <si>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</si>
  <si>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</si>
  <si>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</si>
  <si>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</si>
  <si>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</si>
  <si>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</si>
  <si>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</si>
  <si>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</si>
  <si>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</si>
  <si>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</si>
  <si>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</si>
  <si>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</si>
  <si>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</si>
  <si>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</si>
  <si>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</si>
  <si>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</si>
  <si>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</si>
  <si>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</si>
  <si>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</si>
  <si>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</si>
  <si>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</si>
  <si>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</si>
  <si>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</si>
  <si>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</si>
  <si>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</si>
  <si>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</si>
  <si>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</si>
  <si>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</si>
  <si>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</si>
  <si>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</si>
  <si>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</si>
  <si>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</si>
  <si>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</si>
  <si>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</si>
  <si>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</si>
  <si>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</si>
  <si>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</si>
  <si>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</si>
  <si>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</si>
  <si>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</si>
  <si>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</si>
  <si>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</si>
  <si>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</si>
  <si>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</si>
  <si>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</si>
  <si>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</si>
  <si>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</si>
  <si>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</si>
  <si>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</si>
  <si>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</si>
  <si>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</si>
  <si>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</si>
  <si>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</si>
  <si>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</si>
  <si>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</si>
  <si>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</si>
  <si>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</si>
  <si>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</si>
  <si>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</si>
  <si>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</si>
  <si>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</si>
  <si>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</si>
  <si>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</si>
  <si>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</si>
  <si>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</si>
  <si>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</si>
  <si>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</si>
  <si>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</si>
  <si>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</si>
  <si>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</si>
  <si>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</si>
  <si>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</si>
  <si>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</si>
  <si>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</si>
  <si>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</si>
  <si>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</si>
  <si>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</si>
  <si>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</si>
  <si>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</si>
  <si>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</si>
  <si>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</si>
  <si>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</si>
  <si>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</si>
  <si>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</si>
  <si>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</si>
  <si>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</si>
  <si>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</si>
  <si>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</si>
  <si>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</si>
  <si>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</si>
  <si>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</si>
  <si>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</si>
  <si>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</si>
  <si>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</si>
  <si>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</si>
  <si>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</si>
  <si>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</si>
  <si>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</si>
  <si>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</si>
  <si>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</si>
  <si>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</si>
  <si>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</si>
  <si>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</si>
  <si>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</si>
  <si>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</si>
  <si>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</si>
  <si>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</si>
  <si>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</si>
  <si>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</si>
  <si>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</si>
  <si>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</si>
  <si>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</si>
  <si>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</si>
  <si>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</si>
  <si>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</si>
  <si>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</si>
  <si>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</si>
  <si>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</si>
  <si>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</si>
  <si>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</si>
  <si>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</si>
  <si>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</si>
  <si>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</si>
  <si>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</si>
  <si>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</si>
  <si>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</si>
  <si>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</si>
  <si>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</si>
  <si>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</si>
  <si>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</si>
  <si>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</si>
  <si>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</si>
  <si>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</si>
  <si>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</si>
  <si>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</si>
  <si>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</si>
  <si>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</si>
  <si>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</si>
  <si>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</si>
  <si>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</si>
  <si>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</si>
  <si>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</si>
  <si>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</si>
  <si>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</si>
  <si>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</si>
  <si>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</si>
  <si>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</si>
  <si>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</si>
  <si>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</si>
  <si>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</si>
  <si>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</si>
  <si>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</si>
  <si>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</si>
  <si>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</si>
  <si>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</si>
  <si>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</si>
  <si>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</si>
  <si>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</si>
  <si>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</si>
  <si>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</si>
  <si>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</si>
  <si>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</si>
  <si>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</si>
  <si>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</si>
  <si>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</si>
  <si>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</si>
  <si>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</si>
  <si>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</si>
  <si>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</si>
  <si>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</si>
  <si>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</si>
  <si>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</si>
  <si>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</si>
  <si>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</si>
  <si>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</si>
  <si>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</si>
  <si>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</si>
  <si>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</si>
  <si>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</si>
  <si>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</si>
  <si>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</si>
  <si>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</si>
  <si>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</si>
  <si>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</si>
  <si>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</si>
  <si>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</si>
  <si>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</si>
  <si>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</si>
  <si>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</si>
  <si>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</si>
  <si>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</si>
  <si>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</si>
  <si>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</si>
  <si>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</si>
  <si>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</si>
  <si>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</si>
  <si>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</si>
  <si>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</si>
  <si>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</si>
  <si>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</si>
  <si>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</si>
  <si>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</si>
  <si>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</si>
  <si>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</si>
  <si>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</si>
  <si>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</si>
  <si>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</si>
  <si>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</si>
  <si>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</si>
  <si>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</si>
  <si>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</si>
  <si>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</si>
  <si>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</si>
  <si>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</si>
  <si>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</si>
  <si>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</si>
  <si>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</si>
  <si>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</si>
  <si>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</si>
  <si>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</si>
  <si>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</si>
  <si>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</si>
  <si>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</si>
  <si>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</si>
  <si>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</si>
  <si>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</si>
  <si>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</si>
  <si>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</si>
  <si>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</si>
  <si>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</si>
  <si>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</si>
  <si>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</si>
  <si>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</si>
  <si>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</si>
  <si>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</si>
  <si>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</si>
  <si>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</si>
  <si>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</si>
  <si>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</si>
  <si>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</si>
  <si>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</si>
  <si>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</si>
  <si>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</si>
  <si>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</si>
  <si>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</si>
  <si>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</si>
  <si>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</si>
  <si>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</si>
  <si>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</si>
  <si>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</si>
  <si>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</si>
  <si>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</si>
  <si>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</si>
  <si>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</si>
  <si>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</si>
  <si>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</si>
  <si>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</si>
  <si>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</si>
  <si>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</si>
  <si>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</si>
  <si>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</si>
  <si>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</si>
  <si>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</si>
  <si>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</si>
  <si>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</si>
  <si>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</si>
  <si>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</si>
  <si>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</si>
  <si>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</si>
  <si>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</si>
  <si>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</si>
  <si>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</si>
  <si>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</si>
  <si>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</si>
  <si>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</si>
  <si>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</si>
  <si>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с прямым козырьком</t>
  </si>
  <si>
    <t>19H001A-AMGC American Golf Classic Lightweight Rope</t>
  </si>
  <si>
    <t>19H001A-CANYON Canyon CC Lightweight Rope</t>
  </si>
  <si>
    <t>19H001A-CHGOO Chicago Open Lightweight Rope</t>
  </si>
  <si>
    <t>19H001A-DESERT Desert Classic Lightweight Rope</t>
  </si>
  <si>
    <t>19H001A-GOLFD Golf Day Lightweight Rope</t>
  </si>
  <si>
    <t>19H001A-HAWAO Hawaiian Open Lightweight Rope</t>
  </si>
  <si>
    <t>19H001A-MUSICC Music City Lightweight Rope</t>
  </si>
  <si>
    <t>19H001A-TUSCON Tuscon Open Lightweight Rope</t>
  </si>
  <si>
    <t>19H005A-CONDOR Condor Drifter</t>
  </si>
  <si>
    <t>19H005A-FLCO Florida Citrus Open Drifter</t>
  </si>
  <si>
    <t>19H005A-HAWAO Hawaiian Open Drifter</t>
  </si>
  <si>
    <t>19H005A-LAOPEN LA Open Drifter</t>
  </si>
  <si>
    <t>19H005A-SWEET Sweet Spot Drifter</t>
  </si>
  <si>
    <t>19H006A-DESERT Desert Classic Lightweight Hepcat</t>
  </si>
  <si>
    <t>19H006A-HAWAO Hawaiian Open Lightweight Hepcat</t>
  </si>
  <si>
    <t>19H006A-TXO Texas Open Lightweight Hepcat</t>
  </si>
  <si>
    <t>20001A-AUSTINMO Austin Motor Company</t>
  </si>
  <si>
    <t>20001A-BADCO Bad Co Ballpark</t>
  </si>
  <si>
    <t>20001A-BOWI BOWIE Ballpark</t>
  </si>
  <si>
    <t>20001A-MILES Miles Davis Ballpark</t>
  </si>
  <si>
    <t>20001A-NWILKES North Wilkesboro Speedway</t>
  </si>
  <si>
    <t>20001A-PINKF Pink Floyd Ballpark</t>
  </si>
  <si>
    <t>20001A-POLICE The Police Ballpark</t>
  </si>
  <si>
    <t>20001A-SAUGUS Saugus Speedway</t>
  </si>
  <si>
    <t>20001A-SBEAR Smokey Bear Washed Slouch</t>
  </si>
  <si>
    <t>20001A-WOODSTK Woodstock Ballpark</t>
  </si>
  <si>
    <t>20001B-ACDC ACDC Ballpark</t>
  </si>
  <si>
    <t>20001B-BOWI BOWIE Ballpark</t>
  </si>
  <si>
    <t>20001B-PINKF Pink Floyd Ballpark</t>
  </si>
  <si>
    <t>20001B-SBEAR Smokey Bear Washed Slouch</t>
  </si>
  <si>
    <t>21005A-ASE AUSTIN SENATORS Archive Legend</t>
  </si>
  <si>
    <t>21005A-BAT Baltimore Terrapins Archive MILB</t>
  </si>
  <si>
    <t>21005A-BBB Birmingham Black Barons Archive NL</t>
  </si>
  <si>
    <t>21005A-BEG BALT ELITE GIANTS Archive Legend NL</t>
  </si>
  <si>
    <t>21005A-BRG BRKLYN ROYAL GIANTS Archive Legend NL</t>
  </si>
  <si>
    <t>21005A-BTT Brooklyn Tip-Tops Archive MILB</t>
  </si>
  <si>
    <t>21005A-CBS Chicago Blue Stockings Archive MILB</t>
  </si>
  <si>
    <t>21005A-CCU Cleveland Cubs Archive Legend NL</t>
  </si>
  <si>
    <t>21005A-CHO Chicago Orphans Archive MILB</t>
  </si>
  <si>
    <t>21005A-CUG Chicago Union Giants Archive MILB</t>
  </si>
  <si>
    <t>21005A-DTW Detroit Wolverines Archive MILB</t>
  </si>
  <si>
    <t>21005A-DWE Denv Wht Elephants Archive Legend NL</t>
  </si>
  <si>
    <t>21005A-HOG Homestead Grays Archive NL</t>
  </si>
  <si>
    <t>21005A-KCP Kansas City Packers Archive MILB</t>
  </si>
  <si>
    <t>21005A-LAK LA KINGS Archive Legend NHL</t>
  </si>
  <si>
    <t>21005A-LOS LA ANGELS Archive Legend MILB</t>
  </si>
  <si>
    <t>21005A-MMAR Montreal Maroons Archive Legend NHL</t>
  </si>
  <si>
    <t>21005A-NBY NY BLACK YANKEES Archive Legend NL</t>
  </si>
  <si>
    <t>21005A-NHL NHL Archive Legend NHL</t>
  </si>
  <si>
    <t>21005A-NYC New York Cubans Archive NL</t>
  </si>
  <si>
    <t>21005A-SAF San Francisco Seals Archive MILB</t>
  </si>
  <si>
    <t>21005A-STE Saint Louis Terriers Archive MILB</t>
  </si>
  <si>
    <t>21005A-WHA Chicago Whales Archive MILB</t>
  </si>
  <si>
    <t>21005C-LOS LA ANGELS Archive Legend MILB</t>
  </si>
  <si>
    <t>21006A-LOS Los Angeles Angels Archive 400 MILB</t>
  </si>
  <si>
    <t>21006A-NYC New York Cubans Archive 400 NL</t>
  </si>
  <si>
    <t>21010A-CHEVELLE GM Chevelle VMoto Valin</t>
  </si>
  <si>
    <t>21014A-CA CALIFORNIA Beachwood</t>
  </si>
  <si>
    <t>21015A-ARCADE Arcade Micro Slouch</t>
  </si>
  <si>
    <t>21015A-CALI CALI Micro Slouch</t>
  </si>
  <si>
    <t>21015A-HTC HIROSHIMA CARP Micro Slouch</t>
  </si>
  <si>
    <t>21015A-HTI HANSHIN TIGERS Micro Slouch NPN</t>
  </si>
  <si>
    <t>21015A-KING King Micro Slouch</t>
  </si>
  <si>
    <t>21015A-KNIGHT Knight Micro Slouch</t>
  </si>
  <si>
    <t>21015A-PEAC Peace Micro Slouch</t>
  </si>
  <si>
    <t>21015A-SAA SANKEI ATOMS Micro Slouch</t>
  </si>
  <si>
    <t>21015A-TIKI Tiki Micro Slouch</t>
  </si>
  <si>
    <t>21015A-YOG YOMIURI GIANTS Micro Slouch NPN</t>
  </si>
  <si>
    <t>21015B-YOW Yokohama Whales Micro Slouch</t>
  </si>
  <si>
    <t>21016A-GSMT Great Smoky Mnt Trailhead NP</t>
  </si>
  <si>
    <t>21016A-OLNP Olympic Trailhead NP</t>
  </si>
  <si>
    <t>21016A-SAGNP Saguaro Trailhead NP</t>
  </si>
  <si>
    <t>21016A-YNP YELLOWSTONE Trailhead NP</t>
  </si>
  <si>
    <t>21019A-ACDC ACDC Cuffed Knit</t>
  </si>
  <si>
    <t>21019A-BOWI BOWIE Cuffed Knit</t>
  </si>
  <si>
    <t>21019A-CALI CALI Cuffed Knit</t>
  </si>
  <si>
    <t>21019A-CBH CHI BLACKHAWKS Cuffed Knit NHL</t>
  </si>
  <si>
    <t>21019A-CHEVY Chevrolet Cuffed Knit</t>
  </si>
  <si>
    <t>21019A-DAS DAL STARS Cuffed Knit NHL</t>
  </si>
  <si>
    <t>21019A-FEND FENDER Cuffed Knit</t>
  </si>
  <si>
    <t>21019A-HTC HIROSHIMA CARP Cuffed Knit</t>
  </si>
  <si>
    <t>21019A-LAK LA KINGS Cuffed Knit NHL</t>
  </si>
  <si>
    <t>21019A-LOS LA ANGELS Cuffed Knit MILB</t>
  </si>
  <si>
    <t>21019A-MNW MN WILD Cuffed Knit NHL</t>
  </si>
  <si>
    <t>21019A-NAP NAS PREDATORS Cuffed Knit NHL</t>
  </si>
  <si>
    <t>21019A-NASA NASA Cuffed Knit</t>
  </si>
  <si>
    <t>21019A-PCO PHO COYOTES Cuffed Knit NHL</t>
  </si>
  <si>
    <t>21019A-PINKF Pink Floyd Cuffed Knit</t>
  </si>
  <si>
    <t>21019A-QND QUEBEC NORDIQUES Cuffed Knit NHL</t>
  </si>
  <si>
    <t>21019A-SAF SAN FRAN SEALS Cuffed Knit MILB</t>
  </si>
  <si>
    <t>21019A-SBEAR Smokey Bear Cuffed Knit</t>
  </si>
  <si>
    <t>21019A-TML TOR MAPLE LEAFS Cuffed Knit NH</t>
  </si>
  <si>
    <t>21019A-USA USA Cuffed Knit</t>
  </si>
  <si>
    <t>21019A-VAC VAN CANUCKS Cuffed Knit NHL</t>
  </si>
  <si>
    <t>21019A-VGK V GLDN KNT Cuffed Knit NHL</t>
  </si>
  <si>
    <t>21019A-YOG YOMIURI GIANTS NPN Cuffed Knit</t>
  </si>
  <si>
    <t>21019B-NASA NASA Cuffed Knit</t>
  </si>
  <si>
    <t>21021A-DVNP Death Valley Canopy NP</t>
  </si>
  <si>
    <t>36670A-SBEAR Smokey Bear New Raglin</t>
  </si>
  <si>
    <t>36672A-LAK LOS ANGELES KINGS New Raglin</t>
  </si>
  <si>
    <t>36672A-MNW MN WILD New Raglin</t>
  </si>
  <si>
    <t>36672A-NHL Original 6 New Raglan NHL</t>
  </si>
  <si>
    <t>36672A-SJS SJ SHARKS New Raglin</t>
  </si>
  <si>
    <t>400A1V-CHF Chicago Federals Replica Wool</t>
  </si>
  <si>
    <t>400A1V-CXG Cuban X-Giants 400 Series MILB</t>
  </si>
  <si>
    <t>400A1V-HAI Hawaii Islanders 400 Series MILB</t>
  </si>
  <si>
    <t>400A1V-HOS Hollywood Stars 400 Series MILB</t>
  </si>
  <si>
    <t>40742A-CBH Chicago Blackhawks Blue Line NHL</t>
  </si>
  <si>
    <t>40742A-CBJ Columbus Blue Jackets Blue Line NHL</t>
  </si>
  <si>
    <t>40742A-HAW HAR WHALERS Blue Line</t>
  </si>
  <si>
    <t>40742A-MNW MN WILD Blue Line</t>
  </si>
  <si>
    <t>40742A-NAP Nashville Predators Blue Line NHL</t>
  </si>
  <si>
    <t>40742A-SEK Seattle Kraken Blue Line NHL</t>
  </si>
  <si>
    <t>40742A-WAC Washington Capitals Blue Line NHL</t>
  </si>
  <si>
    <t>40742B-COA CO AVALANCHE Blue Line NHL</t>
  </si>
  <si>
    <t>40742B-EDO EDM OILERS Blue Line NHL</t>
  </si>
  <si>
    <t>40742B-LAK Los Angeles Kings Blue Line NHL</t>
  </si>
  <si>
    <t>40742B-MNW Minnesota Wild Blue Line NHL</t>
  </si>
  <si>
    <t>40742B-PCO PHO COYOTES Blue Line</t>
  </si>
  <si>
    <t>40742B-TML Toronto Maple Leafs Blue Line NHL</t>
  </si>
  <si>
    <t>40742B-VAC VAN CANUCKS Blue Line NHL</t>
  </si>
  <si>
    <t>40742C-DAS DAL STARS Blue Line NHL</t>
  </si>
  <si>
    <t>40742D-AMD ANA MIGHTY DUCKS Blue Line NHL</t>
  </si>
  <si>
    <t>41150A-NASA Space with NASA</t>
  </si>
  <si>
    <t>41152A-COA CO AVALANCHE Raglan Bones</t>
  </si>
  <si>
    <t>41152A-PCO PHO COYOTES Raglan Bones</t>
  </si>
  <si>
    <t>41152B-LAK Los Angeles Kings Raglan Bones</t>
  </si>
  <si>
    <t>41152B-TML TOR MAPLE LEAFS Raglan Bones</t>
  </si>
  <si>
    <t>42050A-YNP Yellowstone National Park Pillow</t>
  </si>
  <si>
    <t>42642A-LAK Los Angeles Kings Ball Game</t>
  </si>
  <si>
    <t>42770A-BAT Baltimore Terrapins New Timer</t>
  </si>
  <si>
    <t>42772A-CBH CHI BLACKHAWKS New Timer Slouch</t>
  </si>
  <si>
    <t>42777A-OAO Oakland Oaks New Timer Slouch</t>
  </si>
  <si>
    <t>42810A-CALI California</t>
  </si>
  <si>
    <t>42932A-NYR New York Rangers United NHL</t>
  </si>
  <si>
    <t>42932A-PPN Pittsburgh Penguins United NHL</t>
  </si>
  <si>
    <t>42932C-VGK VEGAS GOLDEN KNIGHTS United</t>
  </si>
  <si>
    <t>42960A-CALI California Valin</t>
  </si>
  <si>
    <t>42960A-LOSA Los Angeles Valin</t>
  </si>
  <si>
    <t>42960A-RKM Rocky Mnt Valin NP</t>
  </si>
  <si>
    <t>42960A-SBEAR Smokey Bear Valin</t>
  </si>
  <si>
    <t>42960A-TX TEXAS Valin</t>
  </si>
  <si>
    <t>42960A-USA USA Valin</t>
  </si>
  <si>
    <t>42960A-ZNP Zion Nat'l Park Valin</t>
  </si>
  <si>
    <t>42960B-CALI California Valin</t>
  </si>
  <si>
    <t>42960B-SBEAR Smokey Bear Valin</t>
  </si>
  <si>
    <t>43020A-HAWA Hawaii Ballpark</t>
  </si>
  <si>
    <t>43020A-MALI Malibu Ballpark</t>
  </si>
  <si>
    <t>43020C-NASA NASA Ballpark</t>
  </si>
  <si>
    <t>43082A-DRW Detroit Red Wings Dyer NHL</t>
  </si>
  <si>
    <t>43260A-CALI CALI Badger</t>
  </si>
  <si>
    <t>43622A-VGK Vegas Golden Knights NHL</t>
  </si>
  <si>
    <t>43692A-NHL Original 6 Sundown NHL</t>
  </si>
  <si>
    <t>43870A-CALI California</t>
  </si>
  <si>
    <t>43870A-HTI HANSHIN TIGERS Hepcat</t>
  </si>
  <si>
    <t>43870A-KCK Kansas City Katz Hepcat MILB</t>
  </si>
  <si>
    <t>43870A-MTEV Mt Everest Hepcat</t>
  </si>
  <si>
    <t>43870A-NASA Space with NASA</t>
  </si>
  <si>
    <t>43870A-OLNP Olympic Hepcat NP</t>
  </si>
  <si>
    <t>43870A-SBEAR Smokey Bear Hepcat</t>
  </si>
  <si>
    <t>43877A-ASE Austin Senators Hepcat MILB</t>
  </si>
  <si>
    <t>43877A-LOS Los Angeles Angels Hepcat</t>
  </si>
  <si>
    <t>43877A-SAF SAN FRANCISCO SEALS Hepcat</t>
  </si>
  <si>
    <t>43910A-BOWI BOWIE Iconic</t>
  </si>
  <si>
    <t>43910A-CALI California</t>
  </si>
  <si>
    <t>43910A-GNP Glacier National Park Iconic</t>
  </si>
  <si>
    <t>43912A-LAK Los Angeles Kings Iconic NHL</t>
  </si>
  <si>
    <t>43912A-VGK Vegas Golden Knights Iconic NHL</t>
  </si>
  <si>
    <t>44590A-TX TEXAS Durham</t>
  </si>
  <si>
    <t>44740A-ANA Anaheim Aces Archive MILB</t>
  </si>
  <si>
    <t>44740A-BMARY Bloody Mary Archive</t>
  </si>
  <si>
    <t>44740A-BSH Boston Shamrocks Archive MILB</t>
  </si>
  <si>
    <t>44740A-CHF Chicago Federals Archive</t>
  </si>
  <si>
    <t>44740A-DAE Dallas Eagles Archive</t>
  </si>
  <si>
    <t>44740A-GINTON Gin &amp; Tonic Archive</t>
  </si>
  <si>
    <t>44740A-HTC HIROSHIMA CARP Archive</t>
  </si>
  <si>
    <t>44740A-KCK Kansas City Katz Archive MILB</t>
  </si>
  <si>
    <t>44740A-LAA Los Angeles Angels Archive MILB</t>
  </si>
  <si>
    <t>44740A-MANHAT Manhattan Archive</t>
  </si>
  <si>
    <t>44740A-MJULEP Mint Julep Archive</t>
  </si>
  <si>
    <t>44740A-NAH NANKAI HAWKS Archive</t>
  </si>
  <si>
    <t>44740A-OLDFASH Old Fashion Archive</t>
  </si>
  <si>
    <t>44740A-STE Saint Louis Terriers Archive MILB</t>
  </si>
  <si>
    <t>44740A-WHA Chicago Whales Archive MILB</t>
  </si>
  <si>
    <t>44740A-YOW Yokohama Whales Archive</t>
  </si>
  <si>
    <t>44742A-OAS Oakland Seals Archive NHL</t>
  </si>
  <si>
    <t>44747A-CAG CHI AMERICAN GIANTS Archive NL</t>
  </si>
  <si>
    <t>44747A-CNT Cincinnati Tigers Archive NL</t>
  </si>
  <si>
    <t>44747A-KCM KC MONARCHS Archive NL</t>
  </si>
  <si>
    <t>44747A-LAW Los Angeles White Sox Archive NL</t>
  </si>
  <si>
    <t>44747A-MILB Minor League Baseball Archive MILB</t>
  </si>
  <si>
    <t>44747A-MML Minneapolis Millers Archive MILB</t>
  </si>
  <si>
    <t>44747A-MOU Moultrie Colt .22s Archive MILB</t>
  </si>
  <si>
    <t>44747A-NBY NY BLACK YANKEES Archive NL</t>
  </si>
  <si>
    <t>44747A-NYC NY CUBANS Archive NL</t>
  </si>
  <si>
    <t>44747A-OAO Oakland Oaks Archive MILB</t>
  </si>
  <si>
    <t>44747A-POB Portland Beavers Archive MILB</t>
  </si>
  <si>
    <t>44747A-SER Seattle Rainiers Archive MILB</t>
  </si>
  <si>
    <t>44747A-SLS Saint Louis Stars Archive NL</t>
  </si>
  <si>
    <t>44747B-HOG HOMESTEAD GRAYS Archive NL</t>
  </si>
  <si>
    <t>44747B-NBY NY BLACK YANKEES Archive NL</t>
  </si>
  <si>
    <t>44747B-POB Portland Beavers Archive MILB</t>
  </si>
  <si>
    <t>44747B-SER Seattle Rainers Archive MILB</t>
  </si>
  <si>
    <t>44820A-NASA Space with NASA</t>
  </si>
  <si>
    <t>44890D-CALI California</t>
  </si>
  <si>
    <t>44930A-CALI CALI Pace SL</t>
  </si>
  <si>
    <t>45000A-NASA Space with NASA</t>
  </si>
  <si>
    <t>45020A-AMER Americana Conrad</t>
  </si>
  <si>
    <t>45020A-CALI California Conrad</t>
  </si>
  <si>
    <t>45020A-USA United States Conrad</t>
  </si>
  <si>
    <t>AMN-1701A American Needle Ballpark</t>
  </si>
  <si>
    <t>AMN-1701B American Needle Ballpark</t>
  </si>
  <si>
    <t>AMN-1712A American Needle New Timer</t>
  </si>
  <si>
    <t>FEND-1908A FENDER Raglan Bones</t>
  </si>
  <si>
    <t>GM-1907B GM Pontiac Valin</t>
  </si>
  <si>
    <t>GM-1909B Cadillac</t>
  </si>
  <si>
    <t>GM-1909C GM Camaro Raglan Bones</t>
  </si>
  <si>
    <t>SMU277A-NASA Space with NASA</t>
  </si>
  <si>
    <t>SMU302A-RARO Rainbow Room Slouch</t>
  </si>
  <si>
    <t>SMU500A-TAHOE Lake Tahoe</t>
  </si>
  <si>
    <t>06-334-17</t>
  </si>
  <si>
    <t>06-335-83</t>
  </si>
  <si>
    <t>06-336-16</t>
  </si>
  <si>
    <t>06-337-06</t>
  </si>
  <si>
    <t>06-338-11</t>
  </si>
  <si>
    <t>06-339-20</t>
  </si>
  <si>
    <t>06-340-01</t>
  </si>
  <si>
    <t>06-341-16</t>
  </si>
  <si>
    <t>06-342-17</t>
  </si>
  <si>
    <t>06-343-71</t>
  </si>
  <si>
    <t>06-344-13</t>
  </si>
  <si>
    <t>06-345-83</t>
  </si>
  <si>
    <t>06-346-19</t>
  </si>
  <si>
    <t>06-347-09</t>
  </si>
  <si>
    <t>06-348-20</t>
  </si>
  <si>
    <t>06-349-16</t>
  </si>
  <si>
    <t>06-350-09</t>
  </si>
  <si>
    <t>06-351-09</t>
  </si>
  <si>
    <t>06-352-06</t>
  </si>
  <si>
    <t>06-353-09</t>
  </si>
  <si>
    <t>06-354-17</t>
  </si>
  <si>
    <t>06-355-14</t>
  </si>
  <si>
    <t>06-356-09</t>
  </si>
  <si>
    <t>06-357-09</t>
  </si>
  <si>
    <t>06-358-17</t>
  </si>
  <si>
    <t>06-359-06</t>
  </si>
  <si>
    <t>06-360-17</t>
  </si>
  <si>
    <t>06-361-10</t>
  </si>
  <si>
    <t>06-362-72</t>
  </si>
  <si>
    <t>06-363-09</t>
  </si>
  <si>
    <t>06-364-06</t>
  </si>
  <si>
    <t>06-365-11</t>
  </si>
  <si>
    <t>06-366-09</t>
  </si>
  <si>
    <t>06-367-16</t>
  </si>
  <si>
    <t>06-368-17</t>
  </si>
  <si>
    <t>06-369-09</t>
  </si>
  <si>
    <t>06-370-09</t>
  </si>
  <si>
    <t>06-371-06</t>
  </si>
  <si>
    <t>06-372-72</t>
  </si>
  <si>
    <t>06-373-34</t>
  </si>
  <si>
    <t>06-374-06</t>
  </si>
  <si>
    <t>06-375-09</t>
  </si>
  <si>
    <t>06-376-09</t>
  </si>
  <si>
    <t>06-377-20</t>
  </si>
  <si>
    <t>06-378-09</t>
  </si>
  <si>
    <t>06-379-16</t>
  </si>
  <si>
    <t>06-380-20</t>
  </si>
  <si>
    <t>06-381-06</t>
  </si>
  <si>
    <t>06-382-16</t>
  </si>
  <si>
    <t>06-383-13</t>
  </si>
  <si>
    <t>06-384-11</t>
  </si>
  <si>
    <t>06-385-19</t>
  </si>
  <si>
    <t>06-386-08</t>
  </si>
  <si>
    <t>06-387-13</t>
  </si>
  <si>
    <t>06-388-11</t>
  </si>
  <si>
    <t>06-389-09</t>
  </si>
  <si>
    <t>06-390-09</t>
  </si>
  <si>
    <t>06-391-09</t>
  </si>
  <si>
    <t>06-392-09</t>
  </si>
  <si>
    <t>06-393-16</t>
  </si>
  <si>
    <t>06-394-09</t>
  </si>
  <si>
    <t>06-395-09</t>
  </si>
  <si>
    <t>06-396-16</t>
  </si>
  <si>
    <t>06-397-09</t>
  </si>
  <si>
    <t>06-398-06</t>
  </si>
  <si>
    <t>06-399-07</t>
  </si>
  <si>
    <t>06-400-16</t>
  </si>
  <si>
    <t>06-401-09</t>
  </si>
  <si>
    <t>06-402-09</t>
  </si>
  <si>
    <t>06-403-09</t>
  </si>
  <si>
    <t>06-404-06</t>
  </si>
  <si>
    <t>06-405-16</t>
  </si>
  <si>
    <t>06-406-03</t>
  </si>
  <si>
    <t>06-407-06</t>
  </si>
  <si>
    <t>06-408-09</t>
  </si>
  <si>
    <t>06-409-09</t>
  </si>
  <si>
    <t>06-410-09</t>
  </si>
  <si>
    <t>06-411-09</t>
  </si>
  <si>
    <t>06-412-16</t>
  </si>
  <si>
    <t>06-413-09</t>
  </si>
  <si>
    <t>06-414-09</t>
  </si>
  <si>
    <t>06-415-09</t>
  </si>
  <si>
    <t>06-416-11</t>
  </si>
  <si>
    <t>06-417-09</t>
  </si>
  <si>
    <t>06-418-16</t>
  </si>
  <si>
    <t>06-419-11</t>
  </si>
  <si>
    <t>06-420-07</t>
  </si>
  <si>
    <t>06-033-19</t>
  </si>
  <si>
    <t>06-421-16</t>
  </si>
  <si>
    <t>06-422-16</t>
  </si>
  <si>
    <t>06-423-09</t>
  </si>
  <si>
    <t>06-424-09</t>
  </si>
  <si>
    <t>06-425-09</t>
  </si>
  <si>
    <t>06-426-09</t>
  </si>
  <si>
    <t>06-427-09</t>
  </si>
  <si>
    <t>06-428-09</t>
  </si>
  <si>
    <t>06-429-09</t>
  </si>
  <si>
    <t>06-430-09</t>
  </si>
  <si>
    <t>06-431-10</t>
  </si>
  <si>
    <t>06-432-09</t>
  </si>
  <si>
    <t>06-433-09</t>
  </si>
  <si>
    <t>06-434-08</t>
  </si>
  <si>
    <t>06-435-48</t>
  </si>
  <si>
    <t>06-436-48</t>
  </si>
  <si>
    <t>06-437-11</t>
  </si>
  <si>
    <t>06-438-06</t>
  </si>
  <si>
    <t>06-439-21</t>
  </si>
  <si>
    <t>06-440-96</t>
  </si>
  <si>
    <t>06-441-14</t>
  </si>
  <si>
    <t>06-442-16</t>
  </si>
  <si>
    <t>06-443-09</t>
  </si>
  <si>
    <t>06-444-09</t>
  </si>
  <si>
    <t>06-445-16</t>
  </si>
  <si>
    <t>06-446-07</t>
  </si>
  <si>
    <t>06-447-16</t>
  </si>
  <si>
    <t>06-448-16</t>
  </si>
  <si>
    <t>06-449-09</t>
  </si>
  <si>
    <t>06-450-09</t>
  </si>
  <si>
    <t>06-077-02</t>
  </si>
  <si>
    <t>06-451-06</t>
  </si>
  <si>
    <t>06-452-18</t>
  </si>
  <si>
    <t>06-453-16</t>
  </si>
  <si>
    <t>06-454-16</t>
  </si>
  <si>
    <t>06-455-16</t>
  </si>
  <si>
    <t>06-456-18</t>
  </si>
  <si>
    <t>06-457-06</t>
  </si>
  <si>
    <t>06-458-09</t>
  </si>
  <si>
    <t>06-459-19</t>
  </si>
  <si>
    <t>06-460-16</t>
  </si>
  <si>
    <t>06-461-09</t>
  </si>
  <si>
    <t>06-462-19</t>
  </si>
  <si>
    <t>06-463-16</t>
  </si>
  <si>
    <t>06-464-16</t>
  </si>
  <si>
    <t>06-465-16</t>
  </si>
  <si>
    <t>06-466-09</t>
  </si>
  <si>
    <t>06-467-16</t>
  </si>
  <si>
    <t>06-468-21</t>
  </si>
  <si>
    <t>06-469-16</t>
  </si>
  <si>
    <t>06-470-16</t>
  </si>
  <si>
    <t>06-471-17</t>
  </si>
  <si>
    <t>06-328-03</t>
  </si>
  <si>
    <t>06-112-03</t>
  </si>
  <si>
    <t>06-329-03</t>
  </si>
  <si>
    <t>06-329-17</t>
  </si>
  <si>
    <t>06-472-18</t>
  </si>
  <si>
    <t>06-473-17</t>
  </si>
  <si>
    <t>06-474-48</t>
  </si>
  <si>
    <t>06-475-09</t>
  </si>
  <si>
    <t>06-476-06</t>
  </si>
  <si>
    <t>06-477-09</t>
  </si>
  <si>
    <t>06-478-18</t>
  </si>
  <si>
    <t>бейсболка</t>
  </si>
  <si>
    <t>Golf</t>
  </si>
  <si>
    <t>Music</t>
  </si>
  <si>
    <t>Mascot</t>
  </si>
  <si>
    <t>бейсболка с сеточкой</t>
  </si>
  <si>
    <t>Drinks</t>
  </si>
  <si>
    <t>Drink</t>
  </si>
  <si>
    <t>American Needle</t>
  </si>
  <si>
    <t>white</t>
  </si>
  <si>
    <t>100% Хлопок</t>
  </si>
  <si>
    <t>khaki</t>
  </si>
  <si>
    <t>navy</t>
  </si>
  <si>
    <t>royal</t>
  </si>
  <si>
    <t>grass green</t>
  </si>
  <si>
    <t>lemon ice</t>
  </si>
  <si>
    <t>stone</t>
  </si>
  <si>
    <t>ivory</t>
  </si>
  <si>
    <t>58% Полиэстер - 42% Нейлон</t>
  </si>
  <si>
    <t>mint</t>
  </si>
  <si>
    <t>orange</t>
  </si>
  <si>
    <t>butter yellow</t>
  </si>
  <si>
    <t>light blue</t>
  </si>
  <si>
    <t>black</t>
  </si>
  <si>
    <t>moss</t>
  </si>
  <si>
    <t>classic blue</t>
  </si>
  <si>
    <t>crimson</t>
  </si>
  <si>
    <t>seafoam</t>
  </si>
  <si>
    <t>espresso</t>
  </si>
  <si>
    <t>heather gray - black</t>
  </si>
  <si>
    <t>60% Полиэстер - 40% Шерсть</t>
  </si>
  <si>
    <t>black-red</t>
  </si>
  <si>
    <t>ivrl</t>
  </si>
  <si>
    <t>royal-ivory</t>
  </si>
  <si>
    <t>ivory-navy</t>
  </si>
  <si>
    <t>ivory-black</t>
  </si>
  <si>
    <t>kelly green</t>
  </si>
  <si>
    <t>grey</t>
  </si>
  <si>
    <t>ivyory-maroon</t>
  </si>
  <si>
    <t>Navy</t>
  </si>
  <si>
    <t>Ivory Black</t>
  </si>
  <si>
    <t>coral</t>
  </si>
  <si>
    <t>60% Хлопок - 35% Нейлон - 5% Спандекс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</si>
  <si>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</si>
  <si>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</si>
  <si>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</si>
  <si>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</si>
  <si>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</si>
  <si>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</si>
  <si>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</si>
  <si>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</si>
  <si>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</si>
  <si>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100% Акрил</t>
  </si>
  <si>
    <t>dark green</t>
  </si>
  <si>
    <t>blue</t>
  </si>
  <si>
    <t>olive</t>
  </si>
  <si>
    <t>40% Акрил - 30% Полиэстер - 30% Хлопок</t>
  </si>
  <si>
    <t>green</t>
  </si>
  <si>
    <t>80% Акрил - 20% Шерсть</t>
  </si>
  <si>
    <t>bkpu</t>
  </si>
  <si>
    <t>kgrn</t>
  </si>
  <si>
    <t>gyrd</t>
  </si>
  <si>
    <t>forest green</t>
  </si>
  <si>
    <t>red</t>
  </si>
  <si>
    <t>roy</t>
  </si>
  <si>
    <t>niog</t>
  </si>
  <si>
    <t>grey-black</t>
  </si>
  <si>
    <t>gray-kelly</t>
  </si>
  <si>
    <t>blir</t>
  </si>
  <si>
    <t>ivory-royal</t>
  </si>
  <si>
    <t>ivory-blk</t>
  </si>
  <si>
    <t>ivory-blk-gold</t>
  </si>
  <si>
    <t>blk</t>
  </si>
  <si>
    <t>100% хлопок / сетка 100% полиэстер</t>
  </si>
  <si>
    <t>black-ivory-smoke blue</t>
  </si>
  <si>
    <t>evergreen ivory</t>
  </si>
  <si>
    <t>ivory-royal-red</t>
  </si>
  <si>
    <t>ivory-blk-lt hazel</t>
  </si>
  <si>
    <t>iblk</t>
  </si>
  <si>
    <t>chocolate ivory</t>
  </si>
  <si>
    <t>bsun</t>
  </si>
  <si>
    <t>red-black</t>
  </si>
  <si>
    <t>black-camo</t>
  </si>
  <si>
    <t>camo</t>
  </si>
  <si>
    <t>bldr</t>
  </si>
  <si>
    <t>Dark Red</t>
  </si>
  <si>
    <t>dgrn</t>
  </si>
  <si>
    <t>deep royal</t>
  </si>
  <si>
    <t>Black</t>
  </si>
  <si>
    <t>stnv</t>
  </si>
  <si>
    <t>navb</t>
  </si>
  <si>
    <t>dark royal</t>
  </si>
  <si>
    <t>blor</t>
  </si>
  <si>
    <t>nvor</t>
  </si>
  <si>
    <t>navy-dk red</t>
  </si>
  <si>
    <t>gynv</t>
  </si>
  <si>
    <t>dki</t>
  </si>
  <si>
    <t>white - black</t>
  </si>
  <si>
    <t>97% Полиэстер - 3% Спандекс</t>
  </si>
  <si>
    <t>pblu</t>
  </si>
  <si>
    <t>58% полиэстер - 42% нейлон</t>
  </si>
  <si>
    <t>light olive</t>
  </si>
  <si>
    <t>off white</t>
  </si>
  <si>
    <t>snow white</t>
  </si>
  <si>
    <t>stone-black</t>
  </si>
  <si>
    <t>brick red</t>
  </si>
  <si>
    <t>gsbn</t>
  </si>
  <si>
    <t>Style/Color</t>
  </si>
  <si>
    <t>Артикул на этикетке</t>
  </si>
  <si>
    <t>20001A-AUSTINMOmoss</t>
  </si>
  <si>
    <t>20001A-NWILKEScrimson</t>
  </si>
  <si>
    <t>20001A-SAUGUSseafoam</t>
  </si>
  <si>
    <t>21005A-BATblack</t>
  </si>
  <si>
    <t>21005A-BBBblack</t>
  </si>
  <si>
    <t>21005A-BTTivrl</t>
  </si>
  <si>
    <t>21005A-CBSroyal-ivory</t>
  </si>
  <si>
    <t>21005A-CHOivory-navy</t>
  </si>
  <si>
    <t>21005A-CUGivory-black</t>
  </si>
  <si>
    <t>21005A-DTWivory-navy</t>
  </si>
  <si>
    <t>21005A-HOGgrey</t>
  </si>
  <si>
    <t>21005A-KCPivory-navy</t>
  </si>
  <si>
    <t>21005A-NYCnavy</t>
  </si>
  <si>
    <t>21005A-SAFnavy</t>
  </si>
  <si>
    <t>21005A-STEnavy</t>
  </si>
  <si>
    <t>21005A-WHAivory-navy</t>
  </si>
  <si>
    <t>21006A-LOSNavy</t>
  </si>
  <si>
    <t>21006A-NYCnavy</t>
  </si>
  <si>
    <t>36672A-NHLblack</t>
  </si>
  <si>
    <t>400A1V-CXGbkpu</t>
  </si>
  <si>
    <t>400A1V-HAIkgrn</t>
  </si>
  <si>
    <t>400A1V-HOSgyrd</t>
  </si>
  <si>
    <t>40742A-CBHblack</t>
  </si>
  <si>
    <t>40742A-CBJnavy</t>
  </si>
  <si>
    <t>40742A-NAPnavy</t>
  </si>
  <si>
    <t>40742A-SEKnavy</t>
  </si>
  <si>
    <t>40742A-WACred</t>
  </si>
  <si>
    <t>40742B-LAKblack</t>
  </si>
  <si>
    <t>40742B-MNWblack</t>
  </si>
  <si>
    <t>40742B-TMLroy</t>
  </si>
  <si>
    <t>41150A-NASAnavy</t>
  </si>
  <si>
    <t>42050A-YNPniog</t>
  </si>
  <si>
    <t>42810A-CALIblir</t>
  </si>
  <si>
    <t>42932A-NYRivory-royal</t>
  </si>
  <si>
    <t>42932A-PPNivory-blk</t>
  </si>
  <si>
    <t>42960A-CALIblk</t>
  </si>
  <si>
    <t>42960A-LOSAblk</t>
  </si>
  <si>
    <t>42960B-CALIiblk</t>
  </si>
  <si>
    <t>43020A-HAWAbsun</t>
  </si>
  <si>
    <t>43020A-MALIred</t>
  </si>
  <si>
    <t>43082A-DRWred-black</t>
  </si>
  <si>
    <t>43622A-VGKblk</t>
  </si>
  <si>
    <t>43692A-NHLblack-camo</t>
  </si>
  <si>
    <t>43870A-CALIblk</t>
  </si>
  <si>
    <t>43870A-KCKnavy</t>
  </si>
  <si>
    <t>43870A-NASAblk</t>
  </si>
  <si>
    <t>43877A-ASEnavy</t>
  </si>
  <si>
    <t>43910A-CALIcamo</t>
  </si>
  <si>
    <t>43910A-GNPseafoam</t>
  </si>
  <si>
    <t>43912A-LAKblack</t>
  </si>
  <si>
    <t>43912A-VGKblack</t>
  </si>
  <si>
    <t>44740A-ANAbldr</t>
  </si>
  <si>
    <t>44740A-BSHdgrn</t>
  </si>
  <si>
    <t>44740A-KCKnavy</t>
  </si>
  <si>
    <t>44740A-STEstnv</t>
  </si>
  <si>
    <t>44740A-WHAnavb</t>
  </si>
  <si>
    <t>44742A-OASblk</t>
  </si>
  <si>
    <t>44747A-CNTnavy</t>
  </si>
  <si>
    <t>44747A-MILBnavy</t>
  </si>
  <si>
    <t>44747A-MMLblor</t>
  </si>
  <si>
    <t>44747A-MOUnvor</t>
  </si>
  <si>
    <t>44747A-POBnavy</t>
  </si>
  <si>
    <t>44747A-SERnavy</t>
  </si>
  <si>
    <t>44747A-SLSroyal</t>
  </si>
  <si>
    <t>44747B-POBgynv</t>
  </si>
  <si>
    <t>44747B-SERdki</t>
  </si>
  <si>
    <t>44820A-NASAnavy</t>
  </si>
  <si>
    <t>44890D-CALIblk</t>
  </si>
  <si>
    <t>45000A-NASApblu</t>
  </si>
  <si>
    <t>45020A-AMERblack</t>
  </si>
  <si>
    <t>45020A-AMERnavy</t>
  </si>
  <si>
    <t>45020A-CALIblk</t>
  </si>
  <si>
    <t>45020A-USAblack</t>
  </si>
  <si>
    <t>45020A-USAnavy</t>
  </si>
  <si>
    <t>GM-1909Bblk</t>
  </si>
  <si>
    <t>SMU277A-NASAblk</t>
  </si>
  <si>
    <t>SMU500A-TAHOEgsbn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</si>
  <si>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</si>
  <si>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</si>
  <si>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</si>
  <si>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Лига</t>
  </si>
  <si>
    <t>Команда</t>
  </si>
  <si>
    <t>American Golf Classic</t>
  </si>
  <si>
    <t>Canyon CC</t>
  </si>
  <si>
    <t>Chicago Open</t>
  </si>
  <si>
    <t>Desert Classic</t>
  </si>
  <si>
    <t>Golf Day</t>
  </si>
  <si>
    <t>Hawaiian Open</t>
  </si>
  <si>
    <t>Music City</t>
  </si>
  <si>
    <t>Tuscon</t>
  </si>
  <si>
    <t>Condor</t>
  </si>
  <si>
    <t>Florida</t>
  </si>
  <si>
    <t>Hawaiian</t>
  </si>
  <si>
    <t>19H005A-LAOPEN Los Angeles Open Drifter</t>
  </si>
  <si>
    <t>Los Angeles</t>
  </si>
  <si>
    <t>Sweet Spot Drifter</t>
  </si>
  <si>
    <t>19H006A-DESERT Sweet Spot Drifter</t>
  </si>
  <si>
    <t>Texas</t>
  </si>
  <si>
    <t>Austin Motor Company</t>
  </si>
  <si>
    <t>20001A-BADCO Bad Company Ballpark</t>
  </si>
  <si>
    <t>Bad Company</t>
  </si>
  <si>
    <t>20001A-BOWI Bowie Ballpark</t>
  </si>
  <si>
    <t>Bowie</t>
  </si>
  <si>
    <t>Miles Davis</t>
  </si>
  <si>
    <t>North Wilkesboro Speedway</t>
  </si>
  <si>
    <t>Pink Floyd</t>
  </si>
  <si>
    <t>The Police</t>
  </si>
  <si>
    <t>Saugus Speedway</t>
  </si>
  <si>
    <t>Smokey Bear Washed Slouch</t>
  </si>
  <si>
    <t>Woodstock</t>
  </si>
  <si>
    <t>ACDC</t>
  </si>
  <si>
    <t>20001B-BOWI Bowie Ballpark</t>
  </si>
  <si>
    <t>21005A-ASE Austin Senators Archive Legend</t>
  </si>
  <si>
    <t>Austin Senators</t>
  </si>
  <si>
    <t>MILB</t>
  </si>
  <si>
    <t>Baltimore Terrapins</t>
  </si>
  <si>
    <t>NL</t>
  </si>
  <si>
    <t>Birmingham Black Barons</t>
  </si>
  <si>
    <t>21005A-BEG Baltimore Elite Giants Archive Legend NL</t>
  </si>
  <si>
    <t>Baltimore Elite Giants</t>
  </si>
  <si>
    <t>21005A-BRG Brooklyn Royal Giants Archive Legend NL</t>
  </si>
  <si>
    <t>Brooklyn Royal Giants</t>
  </si>
  <si>
    <t>Brooklyn Tip-Tops</t>
  </si>
  <si>
    <t>Chicago Blue Stockings</t>
  </si>
  <si>
    <t>Cleveland Cubs</t>
  </si>
  <si>
    <t>Chicago Orphans</t>
  </si>
  <si>
    <t>Chicago Union Giants</t>
  </si>
  <si>
    <t>Detroit Wolverines</t>
  </si>
  <si>
    <t>Denv Wht Elephants</t>
  </si>
  <si>
    <t>Homestead Grays</t>
  </si>
  <si>
    <t>Kansas City Packers</t>
  </si>
  <si>
    <t>21005A-LAK Los Angeles Kings Archive Legend NHL</t>
  </si>
  <si>
    <t>NHL</t>
  </si>
  <si>
    <t>Los Angeles Kings</t>
  </si>
  <si>
    <t>21005A-LOS Los Angeles Angels Archive Legend MILB</t>
  </si>
  <si>
    <t>Los Angeles Angels</t>
  </si>
  <si>
    <t>Montreal Maroons</t>
  </si>
  <si>
    <t>21005A-NBY New York Black Yankees Archive Legend NL</t>
  </si>
  <si>
    <t>New York Black Yankees</t>
  </si>
  <si>
    <t>New York Cubans</t>
  </si>
  <si>
    <t>San Francisco Seals</t>
  </si>
  <si>
    <t>Saint Louis Terriers</t>
  </si>
  <si>
    <t>Chicago Whales</t>
  </si>
  <si>
    <t>21005C-LOS Los Angeles Angels Archive Legend MILB</t>
  </si>
  <si>
    <t>21010A-CHEVELLE GM Chevelle Vmoto Valin</t>
  </si>
  <si>
    <t>GM Chevelle</t>
  </si>
  <si>
    <t>21014A-CA California Beachwood</t>
  </si>
  <si>
    <t>California Beachwood</t>
  </si>
  <si>
    <t>Arcade</t>
  </si>
  <si>
    <t>21015A-CALI California Micro Slouch</t>
  </si>
  <si>
    <t>California</t>
  </si>
  <si>
    <t>21015A-HTC Hiroshima Carp Micro Slouch</t>
  </si>
  <si>
    <t>Hiroshima Carp</t>
  </si>
  <si>
    <t>21015A-HTI Hanshin Tigers Micro Slouch NPN</t>
  </si>
  <si>
    <t>NPN</t>
  </si>
  <si>
    <t>Hanshin Tigers</t>
  </si>
  <si>
    <t>King</t>
  </si>
  <si>
    <t>Knight</t>
  </si>
  <si>
    <t>Peace</t>
  </si>
  <si>
    <t>21015A-SAA Sankei Atoms Micro Slouch</t>
  </si>
  <si>
    <t>Sankei Atoms</t>
  </si>
  <si>
    <t>Tiki</t>
  </si>
  <si>
    <t>21015A-YOG Yomiuri Giants Micro Slouch NPN</t>
  </si>
  <si>
    <t>Yomiuri Giants</t>
  </si>
  <si>
    <t>Yokohama Whales</t>
  </si>
  <si>
    <t>21016A-GSMT Great Smoky Mountains Trailhead NP</t>
  </si>
  <si>
    <t>NP</t>
  </si>
  <si>
    <t>Great Smoky Mountains</t>
  </si>
  <si>
    <t>Olympic</t>
  </si>
  <si>
    <t>Saguaro</t>
  </si>
  <si>
    <t>21016A-YNP Yellowstone National Park Trailhead</t>
  </si>
  <si>
    <t>Yellowstone</t>
  </si>
  <si>
    <t>21019A-BOWI Bowie Cuffed Knit</t>
  </si>
  <si>
    <t>21019A-CALI California Cuffed Knit</t>
  </si>
  <si>
    <t>21019A-CBH Chicago Blackhawks Cuffed Knit NHL</t>
  </si>
  <si>
    <t>Chicago Blackhawks</t>
  </si>
  <si>
    <t>Chevrolet</t>
  </si>
  <si>
    <t>21019A-DAS Dallas Stars Cuffed Knit NHL</t>
  </si>
  <si>
    <t>Dallas Stars</t>
  </si>
  <si>
    <t>21019A-FEND Fender Cuffed Knit</t>
  </si>
  <si>
    <t>Fender</t>
  </si>
  <si>
    <t>21019A-HTC Hiroshima Carp Cuffed Knit</t>
  </si>
  <si>
    <t>21019A-LAK Los Angeles Kings Cuffed Knit NHL</t>
  </si>
  <si>
    <t>21019A-LOS Los Angeles Angels Cuffed Knit MILB</t>
  </si>
  <si>
    <t>21019A-MNW Minnesota Wild Cuffed Knit NHL</t>
  </si>
  <si>
    <t>Minnesota Wild</t>
  </si>
  <si>
    <t>21019A-NAP Nashville Predators Cuffed Knit NHL</t>
  </si>
  <si>
    <t>Nashville Predators</t>
  </si>
  <si>
    <t>NASA</t>
  </si>
  <si>
    <t>21019A-PCO Phoenix Coyotes Cuffed Knit NHL</t>
  </si>
  <si>
    <t>Phoenix Coyotes</t>
  </si>
  <si>
    <t>21019A-QND Quebec Nordiques Cuffed Knit NHL</t>
  </si>
  <si>
    <t>Quebec Nordiques</t>
  </si>
  <si>
    <t>21019A-SAF San Francisco Seals Cuffed Knit MILB</t>
  </si>
  <si>
    <t>Smokey Bear</t>
  </si>
  <si>
    <t>21019A-TML Toronto Maple Leafs Cuffed Knit NH</t>
  </si>
  <si>
    <t>Toronto Maple Leafs</t>
  </si>
  <si>
    <t>21019A-USA United States Cuffed Knit</t>
  </si>
  <si>
    <t>United States</t>
  </si>
  <si>
    <t>21019A-VAC Van Canucks Cuffed Knit NHL</t>
  </si>
  <si>
    <t>Van Canucks</t>
  </si>
  <si>
    <t>21019A-VGK Vegas Golden Knights Cuffed Knit NHL</t>
  </si>
  <si>
    <t>Vegas Golden Knights</t>
  </si>
  <si>
    <t>21019A-YOG Yomiuri Giants Cuffed Knit NPN</t>
  </si>
  <si>
    <t>Death Valley Canopy</t>
  </si>
  <si>
    <t>36672A-LAK Los Angeles Kings New Raglin</t>
  </si>
  <si>
    <t>36672A-MNW Minnesota Wild New Raglin</t>
  </si>
  <si>
    <t>Original 6</t>
  </si>
  <si>
    <t>36672A-SJS San Jose Sharks New Raglin NHL</t>
  </si>
  <si>
    <t>San Jose Sharks</t>
  </si>
  <si>
    <t>Chicago Federals Replica Wool</t>
  </si>
  <si>
    <t>Cuban X-Giants</t>
  </si>
  <si>
    <t>Hawaii Islanders</t>
  </si>
  <si>
    <t>Hollywood Stars</t>
  </si>
  <si>
    <t>Columbus Blue Jackets</t>
  </si>
  <si>
    <t>40742A-HAW Hartford Whalers Blue Line NHL</t>
  </si>
  <si>
    <t>Hartford Whalers</t>
  </si>
  <si>
    <t>40742A-MNW Minnesota Wild Blue Line</t>
  </si>
  <si>
    <t>Seattle Kraken</t>
  </si>
  <si>
    <t>Washington Capitals</t>
  </si>
  <si>
    <t>40742B-COA Colorado Avalanche Blue Line NHL</t>
  </si>
  <si>
    <t>Colorado Avalanche</t>
  </si>
  <si>
    <t>40742B-EDO Edmonton Oilers Blue Line NHL</t>
  </si>
  <si>
    <t>Edmonton Oilers</t>
  </si>
  <si>
    <t>40742B-PCO Phoenix Coyotes Blue Line</t>
  </si>
  <si>
    <t>40742B-VAC Van Canucks Blue Line NHL</t>
  </si>
  <si>
    <t>40742C-DAS Dallas Stars Blue Line NHL</t>
  </si>
  <si>
    <t>40742D-AMD Anaheim Mighty Ducks Blue Line NHL</t>
  </si>
  <si>
    <t>Anaheim Mighty Ducks</t>
  </si>
  <si>
    <t>Space with NASA</t>
  </si>
  <si>
    <t>41152A-COA Colorado Avalanche Raglan Bones</t>
  </si>
  <si>
    <t>41152A-PCO Phoenix Coyotes Raglan Bones</t>
  </si>
  <si>
    <t>41152B-TML Toronto Maple Leafs Raglan Bones</t>
  </si>
  <si>
    <t>42772A-CBH Chicago Blackhawks New Timer Slouch</t>
  </si>
  <si>
    <t>Oakland Oaks</t>
  </si>
  <si>
    <t>New York Rangers</t>
  </si>
  <si>
    <t>Pittsburgh Penguins</t>
  </si>
  <si>
    <t>42932C-VGK Vegas Golden Knights United</t>
  </si>
  <si>
    <t>42960A-RKM Rocky Mountain Valin NP</t>
  </si>
  <si>
    <t>Rocky Mountain</t>
  </si>
  <si>
    <t>42960A-TX Texas Valin</t>
  </si>
  <si>
    <t>42960A-USA United States Valin</t>
  </si>
  <si>
    <t>42960A-ZNP Zion National Park Valin</t>
  </si>
  <si>
    <t>Zion</t>
  </si>
  <si>
    <t>Hawaii</t>
  </si>
  <si>
    <t>Malibu</t>
  </si>
  <si>
    <t>Detroit Red Wings Dyer</t>
  </si>
  <si>
    <t>43260A-CALI California Badger</t>
  </si>
  <si>
    <t>California Badger</t>
  </si>
  <si>
    <t>Original 6 Sundown</t>
  </si>
  <si>
    <t>43870A-HTI Hanshin Tigers Hepcat</t>
  </si>
  <si>
    <t>Kansas City Katz</t>
  </si>
  <si>
    <t>43870A-MTEV Mount Everest Hepcat</t>
  </si>
  <si>
    <t>Mount Everest</t>
  </si>
  <si>
    <t>43877A-SAF San Francisco Seals Hepcat</t>
  </si>
  <si>
    <t>43910A-BOWI Bowie Iconic</t>
  </si>
  <si>
    <t>Glacier</t>
  </si>
  <si>
    <t>44590A-TX Texas Durham</t>
  </si>
  <si>
    <t>Texas Durham</t>
  </si>
  <si>
    <t>Anaheim Aces</t>
  </si>
  <si>
    <t>Bloody Mary</t>
  </si>
  <si>
    <t>Boston Shamrocks</t>
  </si>
  <si>
    <t>Chicago Federals</t>
  </si>
  <si>
    <t>Dallas Eagles</t>
  </si>
  <si>
    <t>Gin &amp; Tonic</t>
  </si>
  <si>
    <t>44740A-HTC Hiroshima Carp Archive</t>
  </si>
  <si>
    <t>Manhattan</t>
  </si>
  <si>
    <t>Mint Julep</t>
  </si>
  <si>
    <t>44740A-NAH Nankai Hawks Archive</t>
  </si>
  <si>
    <t>Nankai Hawks</t>
  </si>
  <si>
    <t>Old Fashion</t>
  </si>
  <si>
    <t>Oakland Seals</t>
  </si>
  <si>
    <t>44747A-CAG Chicago American Giants Archive NL</t>
  </si>
  <si>
    <t>Chicago American Giants</t>
  </si>
  <si>
    <t>Cincinnati Tigers</t>
  </si>
  <si>
    <t>44747A-KCM Kansas City Monarchs Archive NL</t>
  </si>
  <si>
    <t>Kansas City Monarchs</t>
  </si>
  <si>
    <t>Los Angeles White Sox</t>
  </si>
  <si>
    <t>Minor League Baseball</t>
  </si>
  <si>
    <t>Minneapolis Millers</t>
  </si>
  <si>
    <t>Moultrie Colt .22s</t>
  </si>
  <si>
    <t>44747A-NBY New York Black Yankees Archive NL</t>
  </si>
  <si>
    <t>44747A-NYC New York Cubans Archive NL</t>
  </si>
  <si>
    <t>Portland Beavers</t>
  </si>
  <si>
    <t>Seattle Rainiers</t>
  </si>
  <si>
    <t>Saint Louis Stars</t>
  </si>
  <si>
    <t>44747B-HOG Homestead Grays Archive NL</t>
  </si>
  <si>
    <t>44747B-NBY New York Black Yankees Archive NL</t>
  </si>
  <si>
    <t>Seattle Rainers</t>
  </si>
  <si>
    <t>44930A-CALI California Pace SL</t>
  </si>
  <si>
    <t>California Pace SL</t>
  </si>
  <si>
    <t>Americana Conrad</t>
  </si>
  <si>
    <t>California Conrad</t>
  </si>
  <si>
    <t>United States Conrad</t>
  </si>
  <si>
    <t>FEND-1908A Fender Raglan Bones</t>
  </si>
  <si>
    <t>GM Pontiac</t>
  </si>
  <si>
    <t>Cadillac</t>
  </si>
  <si>
    <t>GM Camaro</t>
  </si>
  <si>
    <t>Rainbow Room</t>
  </si>
  <si>
    <t>Lake Tahoe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</si>
</sst>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1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35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2" xfId="16" applyBorder="1"/>
    <xf numFmtId="0" fontId="27" fillId="0" borderId="0" xfId="16"/>
    <xf numFmtId="49" fontId="27" fillId="0" borderId="0" xfId="16" applyNumberFormat="1" applyAlignment="1">
      <alignment horizontal="center"/>
    </xf>
    <xf numFmtId="0" fontId="25" fillId="6" borderId="1" xfId="17" applyNumberFormat="1" applyFont="1" applyFill="1" applyBorder="1" applyAlignment="1">
      <alignment horizontal="left" vertical="top"/>
    </xf>
    <xf numFmtId="49" fontId="25" fillId="6" borderId="1" xfId="17" applyNumberFormat="1" applyFont="1" applyFill="1" applyBorder="1" applyAlignment="1">
      <alignment horizontal="right" vertical="top"/>
    </xf>
    <xf numFmtId="1" fontId="25" fillId="6" borderId="1" xfId="17" applyNumberFormat="1" applyFont="1" applyFill="1" applyBorder="1" applyAlignment="1">
      <alignment horizontal="right" vertical="top"/>
    </xf>
    <xf numFmtId="168" fontId="25" fillId="6" borderId="1" xfId="17" applyNumberFormat="1" applyFont="1" applyFill="1" applyBorder="1" applyAlignment="1">
      <alignment horizontal="right" vertical="top"/>
    </xf>
    <xf numFmtId="169" fontId="25" fillId="6" borderId="1" xfId="17" applyNumberFormat="1" applyFont="1" applyFill="1" applyBorder="1" applyAlignment="1">
      <alignment horizontal="right" vertical="top"/>
    </xf>
    <xf numFmtId="0" fontId="25" fillId="6" borderId="1" xfId="17" applyNumberFormat="1" applyFont="1" applyFill="1" applyBorder="1" applyAlignment="1">
      <alignment horizontal="right" vertical="top"/>
    </xf>
    <xf numFmtId="0" fontId="25" fillId="6" borderId="1" xfId="18" applyNumberFormat="1" applyFont="1" applyFill="1" applyBorder="1" applyAlignment="1">
      <alignment horizontal="left" vertical="top"/>
    </xf>
    <xf numFmtId="0" fontId="25" fillId="6" borderId="1" xfId="19" applyNumberFormat="1" applyFont="1" applyFill="1" applyBorder="1" applyAlignment="1">
      <alignment horizontal="left" vertical="top"/>
    </xf>
    <xf numFmtId="3" fontId="25" fillId="6" borderId="1" xfId="20" applyNumberFormat="1" applyFont="1" applyFill="1" applyBorder="1" applyAlignment="1">
      <alignment horizontal="right" vertical="top"/>
    </xf>
    <xf numFmtId="0" fontId="25" fillId="6" borderId="1" xfId="20" applyNumberFormat="1" applyFont="1" applyFill="1" applyBorder="1" applyAlignment="1">
      <alignment horizontal="left" vertical="top"/>
    </xf>
    <xf numFmtId="0" fontId="25" fillId="6" borderId="1" xfId="21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0" fontId="25" fillId="6" borderId="1" xfId="23" applyNumberFormat="1" applyFont="1" applyFill="1" applyBorder="1" applyAlignment="1">
      <alignment horizontal="left" vertical="top"/>
    </xf>
    <xf numFmtId="1" fontId="25" fillId="6" borderId="1" xfId="23" applyNumberFormat="1" applyFont="1" applyFill="1" applyBorder="1" applyAlignment="1">
      <alignment horizontal="right" vertical="top"/>
    </xf>
    <xf numFmtId="0" fontId="25" fillId="6" borderId="1" xfId="24" applyNumberFormat="1" applyFont="1" applyFill="1" applyBorder="1" applyAlignment="1">
      <alignment horizontal="left" vertical="top"/>
    </xf>
    <xf numFmtId="0" fontId="25" fillId="6" borderId="1" xfId="25" applyNumberFormat="1" applyFont="1" applyFill="1" applyBorder="1" applyAlignment="1">
      <alignment horizontal="left" vertical="top"/>
    </xf>
    <xf numFmtId="0" fontId="25" fillId="6" borderId="1" xfId="26" applyNumberFormat="1" applyFont="1" applyFill="1" applyBorder="1" applyAlignment="1">
      <alignment horizontal="left" vertical="top"/>
    </xf>
    <xf numFmtId="3" fontId="25" fillId="6" borderId="1" xfId="26" applyNumberFormat="1" applyFont="1" applyFill="1" applyBorder="1" applyAlignment="1">
      <alignment horizontal="righ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3" fillId="0" borderId="0" xfId="12" applyFont="1"/>
    <xf numFmtId="0" fontId="5" fillId="3" borderId="4" xfId="12" applyFont="1" applyFill="1" applyBorder="1" applyAlignment="1">
      <alignment horizontal="center"/>
    </xf>
    <xf numFmtId="0" fontId="5" fillId="3" borderId="5" xfId="12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2" fillId="0" borderId="0" xfId="12" applyFont="1"/>
    <xf numFmtId="0" fontId="2" fillId="0" borderId="0" xfId="12" applyFont="1" applyAlignment="1">
      <alignment horizontal="center" vertical="center"/>
    </xf>
    <xf numFmtId="0" fontId="30" fillId="2" borderId="3" xfId="12" applyFont="1" applyFill="1" applyBorder="1"/>
    <xf numFmtId="0" fontId="30" fillId="2" borderId="3" xfId="12" applyFont="1" applyFill="1" applyBorder="1" applyAlignment="1">
      <alignment horizontal="center"/>
    </xf>
    <xf numFmtId="0" fontId="30" fillId="2" borderId="3" xfId="12" applyFont="1" applyFill="1" applyBorder="1" applyAlignment="1">
      <alignment horizontal="center" vertical="center"/>
    </xf>
    <xf numFmtId="166" fontId="30" fillId="2" borderId="3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6" fillId="3" borderId="4" xfId="12" applyFill="1" applyBorder="1" applyAlignment="1">
      <alignment horizontal="center" vertical="center"/>
    </xf>
    <xf numFmtId="0" fontId="30" fillId="2" borderId="6" xfId="12" applyFont="1" applyFill="1" applyBorder="1"/>
    <xf numFmtId="0" fontId="30" fillId="2" borderId="7" xfId="12" applyFont="1" applyFill="1" applyBorder="1"/>
    <xf numFmtId="0" fontId="18" fillId="4" borderId="8" xfId="12" applyFont="1" applyFill="1" applyBorder="1"/>
    <xf numFmtId="0" fontId="14" fillId="0" borderId="9" xfId="0" applyFont="1" applyBorder="1"/>
    <xf numFmtId="0" fontId="0" fillId="0" borderId="9" xfId="0" applyBorder="1"/>
    <xf numFmtId="0" fontId="18" fillId="4" borderId="8" xfId="12" applyFont="1" applyFill="1" applyBorder="1" applyAlignment="1"/>
    <xf numFmtId="0" fontId="14" fillId="0" borderId="9" xfId="0" applyFont="1" applyBorder="1" applyAlignment="1"/>
    <xf numFmtId="0" fontId="0" fillId="0" borderId="9" xfId="0" applyBorder="1" applyAlignment="1"/>
    <xf numFmtId="0" fontId="28" fillId="11" borderId="8" xfId="0" applyFont="1" applyFill="1" applyBorder="1" applyAlignment="1">
      <alignment textRotation="90"/>
    </xf>
    <xf numFmtId="0" fontId="28" fillId="12" borderId="8" xfId="0" applyFont="1" applyFill="1" applyBorder="1" applyAlignment="1">
      <alignment textRotation="90"/>
    </xf>
    <xf numFmtId="0" fontId="30" fillId="2" borderId="10" xfId="12" applyFont="1" applyFill="1" applyBorder="1"/>
    <xf numFmtId="0" fontId="30" fillId="2" borderId="11" xfId="12" applyFont="1" applyFill="1" applyBorder="1"/>
    <xf numFmtId="0" fontId="20" fillId="0" borderId="9" xfId="12" applyFont="1" applyBorder="1"/>
    <xf numFmtId="44" fontId="15" fillId="0" borderId="9" xfId="14" applyFont="1" applyFill="1" applyBorder="1"/>
    <xf numFmtId="166" fontId="0" fillId="0" borderId="9" xfId="13" applyFont="1" applyBorder="1"/>
    <xf numFmtId="0" fontId="15" fillId="0" borderId="9" xfId="12" applyFont="1" applyBorder="1"/>
    <xf numFmtId="0" fontId="6" fillId="0" borderId="9" xfId="12" applyBorder="1"/>
    <xf numFmtId="0" fontId="5" fillId="3" borderId="5" xfId="12" applyFont="1" applyFill="1" applyBorder="1" applyAlignment="1">
      <alignment horizontal="left" vertical="center"/>
    </xf>
    <xf numFmtId="0" fontId="30" fillId="2" borderId="12" xfId="12" applyFont="1" applyFill="1" applyBorder="1" applyAlignment="1">
      <alignment horizontal="left" vertical="center"/>
    </xf>
    <xf numFmtId="0" fontId="5" fillId="3" borderId="13" xfId="12" applyFont="1" applyFill="1" applyBorder="1" applyAlignment="1">
      <alignment horizontal="center" vertical="center"/>
    </xf>
    <xf numFmtId="0" fontId="5" fillId="3" borderId="9" xfId="12" applyFont="1" applyFill="1" applyBorder="1" applyAlignment="1">
      <alignment horizontal="center"/>
    </xf>
    <xf numFmtId="0" fontId="18" fillId="2" borderId="10" xfId="12" applyFont="1" applyFill="1" applyBorder="1"/>
    <xf numFmtId="0" fontId="15" fillId="3" borderId="9" xfId="12" applyFont="1" applyFill="1" applyBorder="1"/>
    <xf numFmtId="0" fontId="30" fillId="2" borderId="11" xfId="12" applyFont="1" applyFill="1" applyBorder="1" applyAlignment="1">
      <alignment horizontal="left" vertical="center"/>
    </xf>
    <xf numFmtId="0" fontId="6" fillId="3" borderId="9" xfId="12" applyFill="1" applyBorder="1"/>
    <xf numFmtId="0" fontId="6" fillId="3" borderId="14" xfId="12" applyFill="1" applyBorder="1"/>
    <xf numFmtId="0" fontId="0" fillId="0" borderId="0" xfId="0" applyBorder="1"/>
    <xf numFmtId="0" fontId="14" fillId="3" borderId="15" xfId="0" applyFont="1" applyFill="1" applyBorder="1" applyAlignment="1">
      <alignment horizontal="center" textRotation="90"/>
    </xf>
    <xf numFmtId="0" fontId="14" fillId="3" borderId="13" xfId="0" applyFont="1" applyFill="1" applyBorder="1" applyAlignment="1">
      <alignment horizontal="center" textRotation="90"/>
    </xf>
    <xf numFmtId="0" fontId="28" fillId="3" borderId="15" xfId="0" applyFont="1" applyFill="1" applyBorder="1" applyAlignment="1">
      <alignment horizontal="center" textRotation="90"/>
    </xf>
    <xf numFmtId="0" fontId="28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5" fillId="0" borderId="13" xfId="12" applyFont="1" applyBorder="1"/>
    <xf numFmtId="0" fontId="30" fillId="2" borderId="16" xfId="12" applyFont="1" applyFill="1" applyBorder="1"/>
    <xf numFmtId="0" fontId="0" fillId="0" borderId="17" xfId="0" applyBorder="1"/>
    <xf numFmtId="0" fontId="14" fillId="0" borderId="17" xfId="0" applyFont="1" applyBorder="1"/>
    <xf numFmtId="0" fontId="15" fillId="0" borderId="17" xfId="12" applyFont="1" applyBorder="1"/>
    <xf numFmtId="0" fontId="1" fillId="0" borderId="0" xfId="3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38237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38238</v>
      </c>
      <c r="B531" s="28" t="s">
        <v>3453</v>
      </c>
    </row>
    <row r="532" spans="1:2" x14ac:dyDescent="0.25">
      <c r="A532" s="28" t="s">
        <v>38239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229"/>
  <sheetViews>
    <sheetView tabSelected="1" topLeftCell="I1" zoomScaleNormal="100" workbookViewId="0">
      <pane ySplit="1" topLeftCell="A2" activePane="bottomLeft" state="frozen"/>
      <selection pane="bottomLeft" activeCell="L25" sqref="L25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2" width="49" style="112" customWidth="1"/>
    <col min="13" max="13" width="13.5703125" style="112" customWidth="1"/>
    <col min="14" max="14" width="10.85546875" style="112" customWidth="1"/>
    <col min="15" max="15" width="10" style="14" bestFit="1" customWidth="1"/>
    <col min="16" max="16" width="11" style="111" bestFit="1" customWidth="1"/>
    <col min="17" max="17" width="51" style="109" customWidth="1"/>
    <col min="18" max="18" width="10.85546875" style="112" customWidth="1"/>
    <col min="19" max="19" width="7.140625" style="113" bestFit="1" customWidth="1"/>
    <col min="20" max="20" width="10.5703125" style="14" customWidth="1"/>
    <col min="21" max="21" width="78.42578125" style="122" customWidth="1"/>
    <col min="22" max="22" width="83.5703125" style="121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9" customWidth="1" collapsed="1"/>
    <col min="26" max="26" width="26.85546875" style="93" bestFit="1" customWidth="1"/>
    <col min="27" max="27" width="16.5703125" style="96" bestFit="1" customWidth="1" collapsed="1"/>
    <col min="28" max="28" width="17" style="117" bestFit="1" customWidth="1"/>
    <col min="29" max="29" width="15" style="117" bestFit="1" customWidth="1"/>
    <col min="30" max="30" width="20.5703125" style="117" bestFit="1" customWidth="1"/>
    <col min="31" max="31" width="17.28515625" style="117" bestFit="1" customWidth="1"/>
    <col min="32" max="32" width="18.5703125" style="117" customWidth="1"/>
    <col min="33" max="33" width="29.5703125" style="117" bestFit="1" customWidth="1"/>
    <col min="34" max="34" width="26.5703125" style="117" bestFit="1" customWidth="1"/>
    <col min="35" max="35" width="29.85546875" style="117" bestFit="1" customWidth="1"/>
    <col min="36" max="36" width="32.5703125" style="117" bestFit="1" customWidth="1"/>
    <col min="37" max="37" width="27" style="117" bestFit="1" customWidth="1"/>
    <col min="38" max="38" width="19" style="117" bestFit="1" customWidth="1"/>
    <col min="39" max="39" width="20.140625" style="117" bestFit="1" customWidth="1"/>
    <col min="40" max="40" width="22.28515625" style="117" bestFit="1" customWidth="1"/>
    <col min="41" max="41" width="14.5703125" style="117" bestFit="1" customWidth="1"/>
    <col min="42" max="42" width="13.5703125" style="117" bestFit="1" customWidth="1"/>
    <col min="43" max="43" width="15.85546875" style="117" bestFit="1" customWidth="1"/>
    <col min="44" max="44" width="16.7109375" style="117" bestFit="1" customWidth="1"/>
    <col min="45" max="45" width="27.5703125" style="83" customWidth="1"/>
    <col min="46" max="46" width="26" style="84" customWidth="1"/>
    <col min="47" max="47" width="30" style="116" customWidth="1"/>
    <col min="48" max="48" width="108.42578125" style="114" bestFit="1" customWidth="1"/>
    <col min="49" max="16384" width="18.7109375" style="14"/>
  </cols>
  <sheetData>
    <row r="1" spans="1:48" s="67" customFormat="1" ht="12.75" x14ac:dyDescent="0.2">
      <c r="A1" s="130" t="str" cm="1">
        <f t="array" aca="1" ref="A1:A22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38240</v>
      </c>
      <c r="L1" s="89" t="s">
        <v>38241</v>
      </c>
      <c r="M1" s="89" t="s">
        <v>259</v>
      </c>
      <c r="N1" s="89" t="s">
        <v>84</v>
      </c>
      <c r="O1" s="107" t="s">
        <v>88</v>
      </c>
      <c r="P1" s="92" t="s">
        <v>7</v>
      </c>
      <c r="Q1" s="89" t="s">
        <v>89</v>
      </c>
      <c r="R1" s="89" t="s">
        <v>3</v>
      </c>
      <c r="S1" s="89" t="s">
        <v>263</v>
      </c>
      <c r="T1" s="108" t="s">
        <v>264</v>
      </c>
      <c r="U1" s="98" t="s">
        <v>266</v>
      </c>
      <c r="V1" s="89" t="s">
        <v>85</v>
      </c>
      <c r="W1" s="120" t="s">
        <v>36844</v>
      </c>
      <c r="X1" s="97" t="s">
        <v>37051</v>
      </c>
      <c r="Y1" s="89" t="s">
        <v>2</v>
      </c>
      <c r="Z1" s="118" t="s">
        <v>267</v>
      </c>
      <c r="AA1" s="94" t="s">
        <v>265</v>
      </c>
      <c r="AB1" s="90" t="s">
        <v>36847</v>
      </c>
      <c r="AC1" s="90" t="s">
        <v>36848</v>
      </c>
      <c r="AD1" s="90" t="s">
        <v>36849</v>
      </c>
      <c r="AE1" s="90" t="s">
        <v>36846</v>
      </c>
      <c r="AF1" s="90" t="s">
        <v>36845</v>
      </c>
      <c r="AG1" s="90" t="s">
        <v>271</v>
      </c>
      <c r="AH1" s="90" t="s">
        <v>272</v>
      </c>
      <c r="AI1" s="90" t="s">
        <v>273</v>
      </c>
      <c r="AJ1" s="90" t="s">
        <v>274</v>
      </c>
      <c r="AK1" s="90" t="s">
        <v>36851</v>
      </c>
      <c r="AL1" s="90" t="s">
        <v>36852</v>
      </c>
      <c r="AM1" s="90" t="s">
        <v>36853</v>
      </c>
      <c r="AN1" s="90" t="s">
        <v>36854</v>
      </c>
      <c r="AO1" s="90" t="s">
        <v>36855</v>
      </c>
      <c r="AP1" s="90" t="s">
        <v>36856</v>
      </c>
      <c r="AQ1" s="90" t="s">
        <v>36857</v>
      </c>
      <c r="AR1" s="90" t="s">
        <v>36858</v>
      </c>
      <c r="AS1" s="90" t="s">
        <v>278</v>
      </c>
      <c r="AT1" s="90" t="s">
        <v>279</v>
      </c>
      <c r="AU1" s="91" t="s">
        <v>280</v>
      </c>
      <c r="AV1" s="115" t="s">
        <v>281</v>
      </c>
    </row>
    <row r="2" spans="1:48" ht="14.45" customHeight="1" x14ac:dyDescent="0.25">
      <c r="A2" s="131" t="str">
        <f ca="1"/>
        <v>06-478-18</v>
      </c>
      <c r="B2" s="128" t="str">
        <f ca="1">_xlfn.XLOOKUP($A2,Строчный!$A:$A,Строчный!B:B,"ERR",0)</f>
        <v>SMU302A-RARO Rainbow Room Slouch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Drinks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AMERICAN NEEDLE</v>
      </c>
      <c r="H2" s="101" t="str">
        <f ca="1">LOWER(_xlfn.XLOOKUP($A2,Строчный!$A:$A,Строчный!H:H,"ERR",0))</f>
        <v>brick red</v>
      </c>
      <c r="I2" s="101" t="str">
        <f ca="1">LOWER(_xlfn.XLOOKUP($A2,Строчный!$A:$A,Строчный!I:I,"ERR",0))</f>
        <v>красный</v>
      </c>
      <c r="J2" s="101" t="str">
        <f ca="1">SUBSTITUTE(LOWER(_xlfn.XLOOKUP($A2,Строчный!$A:$A,Строчный!J:J,"ERR",0)),"подклад","Подклад")</f>
        <v>100% хлопок</v>
      </c>
      <c r="K2" s="101" t="str">
        <f ca="1">_xlfn.LET(_xlpm.RES,_xlfn.XLOOKUP($A2,Строчный!$A:$A,Строчный!R:R,"ERR",0),IF(_xlpm.RES="","",_xlpm.RES))</f>
        <v/>
      </c>
      <c r="L2" s="101" t="str">
        <f ca="1">_xlfn.LET(_xlpm.RES,_xlfn.XLOOKUP($A2,Строчный!$A:$A,Строчный!S:S,"ERR",0),IF(_xlpm.RES="","",_xlpm.RES))</f>
        <v>Rainbow Room</v>
      </c>
      <c r="M2" s="101" t="str">
        <f ca="1">LOWER(_xlfn.XLOOKUP($A2,Строчный!$A:$A,Строчный!K:K,"ERR",0))</f>
        <v>хлопковые</v>
      </c>
      <c r="N2" s="101" t="str">
        <f ca="1">PROPER(_xlfn.XLOOKUP($A2,Строчный!$A:$A,Строчный!L:L,"ERR",0))</f>
        <v>Унисекс</v>
      </c>
      <c r="O2" s="101" t="str">
        <f ca="1">PROPER(_xlfn.XLOOKUP($A2,Строчный!$A:$A,Строчный!M:M,"ERR",0))</f>
        <v>Бангладеш</v>
      </c>
      <c r="P2" s="110">
        <f ca="1">VALUE(_xlfn.XLOOKUP($A2,Строчный!$A:$A,Строчный!N:N,"ERR",0))</f>
        <v>596.70000000000005</v>
      </c>
      <c r="Q2" s="109" t="str">
        <f ca="1">_xlfn.XLOOKUP($G2,Фабрика!A:A,Фабрика!B:B,"ERR",0)</f>
        <v>American Needle, Inc; 1275 Busch Parkway, Buffalo Grove, IL 60089, USA</v>
      </c>
      <c r="R2" s="100" t="str">
        <f ca="1">_xlfn.XLOOKUP($A2,Строчный!$A:$A,Строчный!P:P,"ERR",0)</f>
        <v>ONE</v>
      </c>
      <c r="S2" s="100">
        <f ca="1">VALUE(_xlfn.XLOOKUP($A2,Строчный!$A:$A,Строчный!Q:Q,"ERR",0))</f>
        <v>12</v>
      </c>
      <c r="T2" s="14" t="s">
        <v>283</v>
      </c>
      <c r="U2" s="122" t="str">
        <f t="shared" ref="U2:U33" ca="1" si="0">CONCATENATE(AA2," ",G2," арт. ",B2," (",I2,")")</f>
        <v>Бейсболка AMERICAN NEEDLE арт. SMU302A-RARO Rainbow Room Slouch (красный)</v>
      </c>
      <c r="V2" s="121" t="str">
        <f t="shared" ref="V2:V33" ca="1" si="1">CONCATENATE(AA2," ",G2," арт. ",B2," (",I2,") {",H2,"}")</f>
        <v>Бейсболка AMERICAN NEEDLE арт. SMU302A-RARO Rainbow Room Slouch (красный) {brick red}</v>
      </c>
      <c r="W2" s="18" t="str">
        <f t="shared" ref="W2:W33" ca="1" si="2">IFERROR(MID(I2,FIND("-",I2)+1,LEN(I2)),IFERROR(MID(I2,1,FIND("/",I2)-2),I2))</f>
        <v>красный</v>
      </c>
      <c r="X2" s="18" t="str">
        <f t="shared" ref="X2:X33" ca="1" si="3">IFERROR(MID(I2,FIND("-",I2)+1,LEN(I2)),IFERROR(MID(I2,FIND("/",I2)+2,LEN(I2)),I2))</f>
        <v>красный</v>
      </c>
      <c r="Y2" s="119" t="str">
        <f ca="1">IF(ISERROR(AT2),IFERROR(MID(I2,FIND("-",I2)+1,LEN(I2)),IFERROR(MID(I2,1,FIND("/",I2)-2),I2)),VLOOKUP(A2,'Цвета артикулов'!B:C,2,0))</f>
        <v>красный</v>
      </c>
      <c r="Z2" s="93" t="str">
        <f ca="1">A2&amp;"-"&amp;IF(R2="ONE","00",R2)</f>
        <v>06-478-18-00</v>
      </c>
      <c r="AA2" s="95" t="str">
        <f ca="1">VLOOKUP(C2,Группа!A:B,2,FALSE)</f>
        <v>Бейсболка</v>
      </c>
      <c r="AB2" s="117" t="str">
        <f ca="1">IFERROR(VLOOKUP(R2,Размеры!A:C,3,FALSE),"")</f>
        <v>ONE</v>
      </c>
      <c r="AC2" s="117" t="str">
        <f ca="1">VLOOKUP(I2,ЦветПолный!A:B,2,FALSE)</f>
        <v>18</v>
      </c>
      <c r="AD2" s="117" t="str">
        <f ca="1">IFERROR(VLOOKUP(R2,Размеры!A:D,4,FALSE),"")</f>
        <v>00</v>
      </c>
      <c r="AE2" s="117">
        <f ca="1">IF(LEFT(IFERROR(VLOOKUP(LOOKUP(2,1/SEARCH(B2,Товары!A:A),Товары!A:A),Товары!A:B,2,0),""),6)=MID(Z2,1,6),1,0)</f>
        <v>0</v>
      </c>
      <c r="AG2" s="117">
        <f ca="1">SUMIF(Группа!A:A,C2,Группа!C:C)</f>
        <v>1</v>
      </c>
      <c r="AH2" s="117">
        <f ca="1">SUMIF(Группа!B:B,AA2,Группа!C:C)</f>
        <v>1</v>
      </c>
      <c r="AI2" s="117">
        <f ca="1">SUMIF(Формы!A:A,D2,Формы!B:B)</f>
        <v>1</v>
      </c>
      <c r="AJ2" s="117">
        <f ca="1">SUMIF(Материал!A:A,M2,Материал!B:B)</f>
        <v>1</v>
      </c>
      <c r="AK2" s="117">
        <f ca="1">SUMIF(Размеры!A:A,R2,Размеры!E:E)</f>
        <v>1</v>
      </c>
      <c r="AL2" s="117">
        <f ca="1">SUMIF(Сезон!A:A,F2,Сезон!B:B)</f>
        <v>1</v>
      </c>
      <c r="AM2" s="117">
        <f ca="1">SUMIF(Состав!A:A,J2,Состав!B:B)</f>
        <v>1</v>
      </c>
      <c r="AN2" s="117">
        <f ca="1">SUMIF(ЦветПолный!A:A,I2,ЦветПолный!C:C)</f>
        <v>2</v>
      </c>
      <c r="AO2" s="117">
        <f ca="1">SUMIF(Цвет!A:A,Y2,Цвет!B:B)</f>
        <v>1</v>
      </c>
      <c r="AP2" s="117">
        <f ca="1">SUMIF(Пол!B:B,N2,Пол!C:C)</f>
        <v>1</v>
      </c>
      <c r="AQ2" s="117">
        <f ca="1">SUMIF(Марка!A:A,G2,Марка!B:B)</f>
        <v>1</v>
      </c>
      <c r="AR2" s="117">
        <f ca="1">SUMIF(Страна!A:A,O2,Страна!B:B)</f>
        <v>1</v>
      </c>
      <c r="AS2" s="83" t="e">
        <f ca="1">IF(VLOOKUP(V2,Товары!A:B,2,FALSE)=A2,"Есть в 1С","ERR")</f>
        <v>#N/A</v>
      </c>
      <c r="AT2" s="84" t="e">
        <f ca="1">IF(VLOOKUP(A2,Товары!B:B,1,FALSE)=A2,"Есть в 1С","ERR")</f>
        <v>#N/A</v>
      </c>
      <c r="AU2" s="116" t="e">
        <f ca="1">VLOOKUP(V2,Товары!A:B,2,FALSE)</f>
        <v>#N/A</v>
      </c>
      <c r="AV2" s="114" t="e">
        <f ca="1">VLOOKUP(V2,Товары!A:B,1,FALSE)</f>
        <v>#N/A</v>
      </c>
    </row>
    <row r="3" spans="1:48" ht="14.45" customHeight="1" x14ac:dyDescent="0.25">
      <c r="A3" s="131" t="str">
        <f ca="1"/>
        <v>06-477-09</v>
      </c>
      <c r="B3" s="128" t="str">
        <f ca="1">_xlfn.XLOOKUP($A3,Строчный!$A:$A,Строчный!B:B,"ERR",0)</f>
        <v>GM-1909C GM Camaro Raglan Bones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Cars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AMERICAN NEEDLE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хлопок</v>
      </c>
      <c r="K3" s="101" t="str">
        <f ca="1">_xlfn.LET(_xlpm.RES,_xlfn.XLOOKUP($A3,Строчный!$A:$A,Строчный!R:R,"ERR",0),IF(_xlpm.RES="","",_xlpm.RES))</f>
        <v/>
      </c>
      <c r="L3" s="101" t="str">
        <f ca="1">_xlfn.LET(_xlpm.RES,_xlfn.XLOOKUP($A3,Строчный!$A:$A,Строчный!S:S,"ERR",0),IF(_xlpm.RES="","",_xlpm.RES))</f>
        <v>GM Camaro</v>
      </c>
      <c r="M3" s="101" t="str">
        <f ca="1">LOWER(_xlfn.XLOOKUP($A3,Строчный!$A:$A,Строчный!K:K,"ERR",0))</f>
        <v>хлопковые</v>
      </c>
      <c r="N3" s="101" t="str">
        <f ca="1">PROPER(_xlfn.XLOOKUP($A3,Строчный!$A:$A,Строчный!L:L,"ERR",0))</f>
        <v>Унисекс</v>
      </c>
      <c r="O3" s="101" t="str">
        <f ca="1">PROPER(_xlfn.XLOOKUP($A3,Строчный!$A:$A,Строчный!M:M,"ERR",0))</f>
        <v>Бангладеш</v>
      </c>
      <c r="P3" s="110">
        <f ca="1">VALUE(_xlfn.XLOOKUP($A3,Строчный!$A:$A,Строчный!N:N,"ERR",0))</f>
        <v>751.40000000000009</v>
      </c>
      <c r="Q3" s="109" t="str">
        <f ca="1">_xlfn.XLOOKUP($G3,Фабрика!A:A,Фабрика!B:B,"ERR",0)</f>
        <v>American Needle, Inc; 1275 Busch Parkway, Buffalo Grove, IL 60089, USA</v>
      </c>
      <c r="R3" s="100" t="str">
        <f ca="1">_xlfn.XLOOKUP($A3,Строчный!$A:$A,Строчный!P:P,"ERR",0)</f>
        <v>ONE</v>
      </c>
      <c r="S3" s="100">
        <f ca="1">VALUE(_xlfn.XLOOKUP($A3,Строчный!$A:$A,Строчный!Q:Q,"ERR",0))</f>
        <v>6</v>
      </c>
      <c r="T3" s="14" t="s">
        <v>283</v>
      </c>
      <c r="U3" s="122" t="str">
        <f t="shared" ca="1" si="0"/>
        <v>Бейсболка AMERICAN NEEDLE арт. GM-1909C GM Camaro Raglan Bones (черный)</v>
      </c>
      <c r="V3" s="121" t="str">
        <f t="shared" ca="1" si="1"/>
        <v>Бейсболка AMERICAN NEEDLE арт. GM-1909C GM Camaro Raglan Bones (черный) {black}</v>
      </c>
      <c r="W3" s="18" t="str">
        <f t="shared" ca="1" si="2"/>
        <v>черный</v>
      </c>
      <c r="X3" s="18" t="str">
        <f t="shared" ca="1" si="3"/>
        <v>черный</v>
      </c>
      <c r="Y3" s="119" t="str">
        <f ca="1">IF(ISERROR(AT3),IFERROR(MID(I3,FIND("-",I3)+1,LEN(I3)),IFERROR(MID(I3,1,FIND("/",I3)-2),I3)),VLOOKUP(A3,'Цвета артикулов'!B:C,2,0))</f>
        <v>черный</v>
      </c>
      <c r="Z3" s="93" t="str">
        <f t="shared" ref="Z3:Z59" ca="1" si="4">A3&amp;"-"&amp;IF(R3="ONE","00",R3)</f>
        <v>06-477-09-00</v>
      </c>
      <c r="AA3" s="95" t="str">
        <f ca="1">VLOOKUP(C3,Группа!A:B,2,FALSE)</f>
        <v>Бейсболка</v>
      </c>
      <c r="AB3" s="117" t="str">
        <f ca="1">IFERROR(VLOOKUP(R3,Размеры!A:C,3,FALSE),"")</f>
        <v>ONE</v>
      </c>
      <c r="AC3" s="117" t="str">
        <f ca="1">VLOOKUP(I3,ЦветПолный!A:B,2,FALSE)</f>
        <v>09</v>
      </c>
      <c r="AD3" s="117" t="str">
        <f ca="1">IFERROR(VLOOKUP(R3,Размеры!A:D,4,FALSE),"")</f>
        <v>00</v>
      </c>
      <c r="AE3" s="117">
        <f ca="1">IF(LEFT(IFERROR(VLOOKUP(LOOKUP(2,1/SEARCH(B3,Товары!A:A),Товары!A:A),Товары!A:B,2,0),""),6)=MID(Z3,1,6),1,0)</f>
        <v>0</v>
      </c>
      <c r="AG3" s="117">
        <f ca="1">SUMIF(Группа!A:A,C3,Группа!C:C)</f>
        <v>1</v>
      </c>
      <c r="AH3" s="117">
        <f ca="1">SUMIF(Группа!B:B,AA3,Группа!C:C)</f>
        <v>1</v>
      </c>
      <c r="AI3" s="117">
        <f ca="1">SUMIF(Формы!A:A,D3,Формы!B:B)</f>
        <v>1</v>
      </c>
      <c r="AJ3" s="117">
        <f ca="1">SUMIF(Материал!A:A,M3,Материал!B:B)</f>
        <v>1</v>
      </c>
      <c r="AK3" s="117">
        <f ca="1">SUMIF(Размеры!A:A,R3,Размеры!E:E)</f>
        <v>1</v>
      </c>
      <c r="AL3" s="117">
        <f ca="1">SUMIF(Сезон!A:A,F3,Сезон!B:B)</f>
        <v>1</v>
      </c>
      <c r="AM3" s="117">
        <f ca="1">SUMIF(Состав!A:A,J3,Состав!B:B)</f>
        <v>1</v>
      </c>
      <c r="AN3" s="117">
        <f ca="1">SUMIF(ЦветПолный!A:A,I3,ЦветПолный!C:C)</f>
        <v>11</v>
      </c>
      <c r="AO3" s="117">
        <f ca="1">SUMIF(Цвет!A:A,Y3,Цвет!B:B)</f>
        <v>1</v>
      </c>
      <c r="AP3" s="117">
        <f ca="1">SUMIF(Пол!B:B,N3,Пол!C:C)</f>
        <v>1</v>
      </c>
      <c r="AQ3" s="117">
        <f ca="1">SUMIF(Марка!A:A,G3,Марка!B:B)</f>
        <v>1</v>
      </c>
      <c r="AR3" s="117">
        <f ca="1">SUMIF(Страна!A:A,O3,Страна!B:B)</f>
        <v>1</v>
      </c>
      <c r="AS3" s="83" t="e">
        <f ca="1">IF(VLOOKUP(V3,Товары!A:B,2,FALSE)=A3,"Есть в 1С","ERR")</f>
        <v>#N/A</v>
      </c>
      <c r="AT3" s="84" t="e">
        <f ca="1">IF(VLOOKUP(A3,Товары!B:B,1,FALSE)=A3,"Есть в 1С","ERR")</f>
        <v>#N/A</v>
      </c>
      <c r="AU3" s="116" t="e">
        <f ca="1">VLOOKUP(V3,Товары!A:B,2,FALSE)</f>
        <v>#N/A</v>
      </c>
      <c r="AV3" s="114" t="e">
        <f ca="1">VLOOKUP(V3,Товары!A:B,1,FALSE)</f>
        <v>#N/A</v>
      </c>
    </row>
    <row r="4" spans="1:48" ht="14.45" customHeight="1" x14ac:dyDescent="0.25">
      <c r="A4" s="131" t="str">
        <f ca="1"/>
        <v>06-476-06</v>
      </c>
      <c r="B4" s="128" t="str">
        <f ca="1">_xlfn.XLOOKUP($A4,Строчный!$A:$A,Строчный!B:B,"ERR",0)</f>
        <v>GM-1907B GM Pontiac Valin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Cars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AMERICAN NEEDLE</v>
      </c>
      <c r="H4" s="101" t="str">
        <f ca="1">LOWER(_xlfn.XLOOKUP($A4,Строчный!$A:$A,Строчный!H:H,"ERR",0))</f>
        <v>ivory-navy</v>
      </c>
      <c r="I4" s="101" t="str">
        <f ca="1">LOWER(_xlfn.XLOOKUP($A4,Строчный!$A:$A,Строчный!I:I,"ERR",0))</f>
        <v>синий</v>
      </c>
      <c r="J4" s="101" t="str">
        <f ca="1">SUBSTITUTE(LOWER(_xlfn.XLOOKUP($A4,Строчный!$A:$A,Строчный!J:J,"ERR",0)),"подклад","Подклад")</f>
        <v>100% хлопок</v>
      </c>
      <c r="K4" s="101" t="str">
        <f ca="1">_xlfn.LET(_xlpm.RES,_xlfn.XLOOKUP($A4,Строчный!$A:$A,Строчный!R:R,"ERR",0),IF(_xlpm.RES="","",_xlpm.RES))</f>
        <v/>
      </c>
      <c r="L4" s="101" t="str">
        <f ca="1">_xlfn.LET(_xlpm.RES,_xlfn.XLOOKUP($A4,Строчный!$A:$A,Строчный!S:S,"ERR",0),IF(_xlpm.RES="","",_xlpm.RES))</f>
        <v>GM Pontiac</v>
      </c>
      <c r="M4" s="101" t="str">
        <f ca="1">LOWER(_xlfn.XLOOKUP($A4,Строчный!$A:$A,Строчный!K:K,"ERR",0))</f>
        <v>хлопковые</v>
      </c>
      <c r="N4" s="101" t="str">
        <f ca="1">PROPER(_xlfn.XLOOKUP($A4,Строчный!$A:$A,Строчный!L:L,"ERR",0))</f>
        <v>Унисекс</v>
      </c>
      <c r="O4" s="101" t="str">
        <f ca="1">PROPER(_xlfn.XLOOKUP($A4,Строчный!$A:$A,Строчный!M:M,"ERR",0))</f>
        <v>Китай</v>
      </c>
      <c r="P4" s="110">
        <f ca="1">VALUE(_xlfn.XLOOKUP($A4,Строчный!$A:$A,Строчный!N:N,"ERR",0))</f>
        <v>861.9</v>
      </c>
      <c r="Q4" s="109" t="str">
        <f ca="1">_xlfn.XLOOKUP($G4,Фабрика!A:A,Фабрика!B:B,"ERR",0)</f>
        <v>American Needle, Inc; 1275 Busch Parkway, Buffalo Grove, IL 60089, USA</v>
      </c>
      <c r="R4" s="100" t="str">
        <f ca="1">_xlfn.XLOOKUP($A4,Строчный!$A:$A,Строчный!P:P,"ERR",0)</f>
        <v>ONE</v>
      </c>
      <c r="S4" s="100">
        <f ca="1">VALUE(_xlfn.XLOOKUP($A4,Строчный!$A:$A,Строчный!Q:Q,"ERR",0))</f>
        <v>12</v>
      </c>
      <c r="T4" s="14" t="s">
        <v>283</v>
      </c>
      <c r="U4" s="122" t="str">
        <f t="shared" ca="1" si="0"/>
        <v>Бейсболка AMERICAN NEEDLE арт. GM-1907B GM Pontiac Valin (синий)</v>
      </c>
      <c r="V4" s="121" t="str">
        <f t="shared" ca="1" si="1"/>
        <v>Бейсболка AMERICAN NEEDLE арт. GM-1907B GM Pontiac Valin (синий) {ivory-navy}</v>
      </c>
      <c r="W4" s="18" t="str">
        <f t="shared" ca="1" si="2"/>
        <v>синий</v>
      </c>
      <c r="X4" s="18" t="str">
        <f t="shared" ca="1" si="3"/>
        <v>синий</v>
      </c>
      <c r="Y4" s="119" t="str">
        <f ca="1">IF(ISERROR(AT4),IFERROR(MID(I4,FIND("-",I4)+1,LEN(I4)),IFERROR(MID(I4,1,FIND("/",I4)-2),I4)),VLOOKUP(A4,'Цвета артикулов'!B:C,2,0))</f>
        <v>синий</v>
      </c>
      <c r="Z4" s="93" t="str">
        <f t="shared" ca="1" si="4"/>
        <v>06-476-06-00</v>
      </c>
      <c r="AA4" s="95" t="str">
        <f ca="1">VLOOKUP(C4,Группа!A:B,2,FALSE)</f>
        <v>Бейсболка</v>
      </c>
      <c r="AB4" s="117" t="str">
        <f ca="1">IFERROR(VLOOKUP(R4,Размеры!A:C,3,FALSE),"")</f>
        <v>ONE</v>
      </c>
      <c r="AC4" s="117" t="str">
        <f ca="1">VLOOKUP(I4,ЦветПолный!A:B,2,FALSE)</f>
        <v>06</v>
      </c>
      <c r="AD4" s="117" t="str">
        <f ca="1">IFERROR(VLOOKUP(R4,Размеры!A:D,4,FALSE),"")</f>
        <v>00</v>
      </c>
      <c r="AE4" s="117">
        <f ca="1">IF(LEFT(IFERROR(VLOOKUP(LOOKUP(2,1/SEARCH(B4,Товары!A:A),Товары!A:A),Товары!A:B,2,0),""),6)=MID(Z4,1,6),1,0)</f>
        <v>0</v>
      </c>
      <c r="AG4" s="117">
        <f ca="1">SUMIF(Группа!A:A,C4,Группа!C:C)</f>
        <v>1</v>
      </c>
      <c r="AH4" s="117">
        <f ca="1">SUMIF(Группа!B:B,AA4,Группа!C:C)</f>
        <v>1</v>
      </c>
      <c r="AI4" s="117">
        <f ca="1">SUMIF(Формы!A:A,D4,Формы!B:B)</f>
        <v>1</v>
      </c>
      <c r="AJ4" s="117">
        <f ca="1">SUMIF(Материал!A:A,M4,Материал!B:B)</f>
        <v>1</v>
      </c>
      <c r="AK4" s="117">
        <f ca="1">SUMIF(Размеры!A:A,R4,Размеры!E:E)</f>
        <v>1</v>
      </c>
      <c r="AL4" s="117">
        <f ca="1">SUMIF(Сезон!A:A,F4,Сезон!B:B)</f>
        <v>1</v>
      </c>
      <c r="AM4" s="117">
        <f ca="1">SUMIF(Состав!A:A,J4,Состав!B:B)</f>
        <v>1</v>
      </c>
      <c r="AN4" s="117">
        <f ca="1">SUMIF(ЦветПолный!A:A,I4,ЦветПолный!C:C)</f>
        <v>8</v>
      </c>
      <c r="AO4" s="117">
        <f ca="1">SUMIF(Цвет!A:A,Y4,Цвет!B:B)</f>
        <v>1</v>
      </c>
      <c r="AP4" s="117">
        <f ca="1">SUMIF(Пол!B:B,N4,Пол!C:C)</f>
        <v>1</v>
      </c>
      <c r="AQ4" s="117">
        <f ca="1">SUMIF(Марка!A:A,G4,Марка!B:B)</f>
        <v>1</v>
      </c>
      <c r="AR4" s="117">
        <f ca="1">SUMIF(Страна!A:A,O4,Страна!B:B)</f>
        <v>1</v>
      </c>
      <c r="AS4" s="83" t="e">
        <f ca="1">IF(VLOOKUP(V4,Товары!A:B,2,FALSE)=A4,"Есть в 1С","ERR")</f>
        <v>#N/A</v>
      </c>
      <c r="AT4" s="84" t="e">
        <f ca="1">IF(VLOOKUP(A4,Товары!B:B,1,FALSE)=A4,"Есть в 1С","ERR")</f>
        <v>#N/A</v>
      </c>
      <c r="AU4" s="116" t="e">
        <f ca="1">VLOOKUP(V4,Товары!A:B,2,FALSE)</f>
        <v>#N/A</v>
      </c>
      <c r="AV4" s="114" t="e">
        <f ca="1">VLOOKUP(V4,Товары!A:B,1,FALSE)</f>
        <v>#N/A</v>
      </c>
    </row>
    <row r="5" spans="1:48" ht="14.45" customHeight="1" x14ac:dyDescent="0.25">
      <c r="A5" s="131" t="str">
        <f ca="1"/>
        <v>06-475-09</v>
      </c>
      <c r="B5" s="128" t="str">
        <f ca="1">_xlfn.XLOOKUP($A5,Строчный!$A:$A,Строчный!B:B,"ERR",0)</f>
        <v>FEND-1908A Fender Raglan Bones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Music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AMERICAN NEEDLE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хлопок</v>
      </c>
      <c r="K5" s="101" t="str">
        <f ca="1">_xlfn.LET(_xlpm.RES,_xlfn.XLOOKUP($A5,Строчный!$A:$A,Строчный!R:R,"ERR",0),IF(_xlpm.RES="","",_xlpm.RES))</f>
        <v/>
      </c>
      <c r="L5" s="101" t="str">
        <f ca="1">_xlfn.LET(_xlpm.RES,_xlfn.XLOOKUP($A5,Строчный!$A:$A,Строчный!S:S,"ERR",0),IF(_xlpm.RES="","",_xlpm.RES))</f>
        <v>Fender</v>
      </c>
      <c r="M5" s="101" t="str">
        <f ca="1">LOWER(_xlfn.XLOOKUP($A5,Строчный!$A:$A,Строчный!K:K,"ERR",0))</f>
        <v>хлопковые</v>
      </c>
      <c r="N5" s="101" t="str">
        <f ca="1">PROPER(_xlfn.XLOOKUP($A5,Строчный!$A:$A,Строчный!L:L,"ERR",0))</f>
        <v>Унисекс</v>
      </c>
      <c r="O5" s="101" t="str">
        <f ca="1">PROPER(_xlfn.XLOOKUP($A5,Строчный!$A:$A,Строчный!M:M,"ERR",0))</f>
        <v>Бангладеш</v>
      </c>
      <c r="P5" s="110">
        <f ca="1">VALUE(_xlfn.XLOOKUP($A5,Строчный!$A:$A,Строчный!N:N,"ERR",0))</f>
        <v>795.6</v>
      </c>
      <c r="Q5" s="109" t="str">
        <f ca="1">_xlfn.XLOOKUP($G5,Фабрика!A:A,Фабрика!B:B,"ERR",0)</f>
        <v>American Needle, Inc; 1275 Busch Parkway, Buffalo Grove, IL 60089, USA</v>
      </c>
      <c r="R5" s="100" t="str">
        <f ca="1">_xlfn.XLOOKUP($A5,Строчный!$A:$A,Строчный!P:P,"ERR",0)</f>
        <v>ONE</v>
      </c>
      <c r="S5" s="100">
        <f ca="1">VALUE(_xlfn.XLOOKUP($A5,Строчный!$A:$A,Строчный!Q:Q,"ERR",0))</f>
        <v>12</v>
      </c>
      <c r="T5" s="14" t="s">
        <v>283</v>
      </c>
      <c r="U5" s="122" t="str">
        <f t="shared" ca="1" si="0"/>
        <v>Бейсболка AMERICAN NEEDLE арт. FEND-1908A Fender Raglan Bones (черный)</v>
      </c>
      <c r="V5" s="121" t="str">
        <f t="shared" ca="1" si="1"/>
        <v>Бейсболка AMERICAN NEEDLE арт. FEND-1908A Fender Raglan Bones (черный) {black}</v>
      </c>
      <c r="W5" s="18" t="str">
        <f t="shared" ca="1" si="2"/>
        <v>черный</v>
      </c>
      <c r="X5" s="18" t="str">
        <f t="shared" ca="1" si="3"/>
        <v>черный</v>
      </c>
      <c r="Y5" s="119" t="str">
        <f ca="1">IF(ISERROR(AT5),IFERROR(MID(I5,FIND("-",I5)+1,LEN(I5)),IFERROR(MID(I5,1,FIND("/",I5)-2),I5)),VLOOKUP(A5,'Цвета артикулов'!B:C,2,0))</f>
        <v>черный</v>
      </c>
      <c r="Z5" s="93" t="str">
        <f t="shared" ca="1" si="4"/>
        <v>06-475-09-00</v>
      </c>
      <c r="AA5" s="95" t="str">
        <f ca="1">VLOOKUP(C5,Группа!A:B,2,FALSE)</f>
        <v>Бейсболка</v>
      </c>
      <c r="AB5" s="117" t="str">
        <f ca="1">IFERROR(VLOOKUP(R5,Размеры!A:C,3,FALSE),"")</f>
        <v>ONE</v>
      </c>
      <c r="AC5" s="117" t="str">
        <f ca="1">VLOOKUP(I5,ЦветПолный!A:B,2,FALSE)</f>
        <v>09</v>
      </c>
      <c r="AD5" s="117" t="str">
        <f ca="1">IFERROR(VLOOKUP(R5,Размеры!A:D,4,FALSE),"")</f>
        <v>00</v>
      </c>
      <c r="AE5" s="117">
        <f ca="1">IF(LEFT(IFERROR(VLOOKUP(LOOKUP(2,1/SEARCH(B5,Товары!A:A),Товары!A:A),Товары!A:B,2,0),""),6)=MID(Z5,1,6),1,0)</f>
        <v>0</v>
      </c>
      <c r="AG5" s="117">
        <f ca="1">SUMIF(Группа!A:A,C5,Группа!C:C)</f>
        <v>1</v>
      </c>
      <c r="AH5" s="117">
        <f ca="1">SUMIF(Группа!B:B,AA5,Группа!C:C)</f>
        <v>1</v>
      </c>
      <c r="AI5" s="117">
        <f ca="1">SUMIF(Формы!A:A,D5,Формы!B:B)</f>
        <v>1</v>
      </c>
      <c r="AJ5" s="117">
        <f ca="1">SUMIF(Материал!A:A,M5,Материал!B:B)</f>
        <v>1</v>
      </c>
      <c r="AK5" s="117">
        <f ca="1">SUMIF(Размеры!A:A,R5,Размеры!E:E)</f>
        <v>1</v>
      </c>
      <c r="AL5" s="117">
        <f ca="1">SUMIF(Сезон!A:A,F5,Сезон!B:B)</f>
        <v>1</v>
      </c>
      <c r="AM5" s="117">
        <f ca="1">SUMIF(Состав!A:A,J5,Состав!B:B)</f>
        <v>1</v>
      </c>
      <c r="AN5" s="117">
        <f ca="1">SUMIF(ЦветПолный!A:A,I5,ЦветПолный!C:C)</f>
        <v>11</v>
      </c>
      <c r="AO5" s="117">
        <f ca="1">SUMIF(Цвет!A:A,Y5,Цвет!B:B)</f>
        <v>1</v>
      </c>
      <c r="AP5" s="117">
        <f ca="1">SUMIF(Пол!B:B,N5,Пол!C:C)</f>
        <v>1</v>
      </c>
      <c r="AQ5" s="117">
        <f ca="1">SUMIF(Марка!A:A,G5,Марка!B:B)</f>
        <v>1</v>
      </c>
      <c r="AR5" s="117">
        <f ca="1">SUMIF(Страна!A:A,O5,Страна!B:B)</f>
        <v>1</v>
      </c>
      <c r="AS5" s="83" t="e">
        <f ca="1">IF(VLOOKUP(V5,Товары!A:B,2,FALSE)=A5,"Есть в 1С","ERR")</f>
        <v>#N/A</v>
      </c>
      <c r="AT5" s="84" t="e">
        <f ca="1">IF(VLOOKUP(A5,Товары!B:B,1,FALSE)=A5,"Есть в 1С","ERR")</f>
        <v>#N/A</v>
      </c>
      <c r="AU5" s="116" t="e">
        <f ca="1">VLOOKUP(V5,Товары!A:B,2,FALSE)</f>
        <v>#N/A</v>
      </c>
      <c r="AV5" s="114" t="e">
        <f ca="1">VLOOKUP(V5,Товары!A:B,1,FALSE)</f>
        <v>#N/A</v>
      </c>
    </row>
    <row r="6" spans="1:48" x14ac:dyDescent="0.25">
      <c r="A6" s="132" t="str">
        <f ca="1"/>
        <v>06-474-48</v>
      </c>
      <c r="B6" s="128" t="str">
        <f ca="1">_xlfn.XLOOKUP($A6,Строчный!$A:$A,Строчный!B:B,"ERR",0)</f>
        <v>AMN-1712A American Needle New Timer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</v>
      </c>
      <c r="E6" s="101" t="str">
        <f ca="1">PROPER(_xlfn.XLOOKUP($A6,Строчный!$A:$A,Строчный!E:E,"ERR",0))</f>
        <v>State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AMERICAN NEEDLE</v>
      </c>
      <c r="H6" s="101" t="str">
        <f ca="1">LOWER(_xlfn.XLOOKUP($A6,Строчный!$A:$A,Строчный!H:H,"ERR",0))</f>
        <v>stone-black</v>
      </c>
      <c r="I6" s="101" t="str">
        <f ca="1">LOWER(_xlfn.XLOOKUP($A6,Строчный!$A:$A,Строчный!I:I,"ERR",0))</f>
        <v>белый / черный</v>
      </c>
      <c r="J6" s="101" t="str">
        <f ca="1">SUBSTITUTE(LOWER(_xlfn.XLOOKUP($A6,Строчный!$A:$A,Строчный!J:J,"ERR",0)),"подклад","Подклад")</f>
        <v>100% хлопок</v>
      </c>
      <c r="K6" s="101" t="str">
        <f ca="1">_xlfn.LET(_xlpm.RES,_xlfn.XLOOKUP($A6,Строчный!$A:$A,Строчный!R:R,"ERR",0),IF(_xlpm.RES="","",_xlpm.RES))</f>
        <v/>
      </c>
      <c r="L6" s="101" t="str">
        <f ca="1">_xlfn.LET(_xlpm.RES,_xlfn.XLOOKUP($A6,Строчный!$A:$A,Строчный!S:S,"ERR",0),IF(_xlpm.RES="","",_xlpm.RES))</f>
        <v>American Needle</v>
      </c>
      <c r="M6" s="101" t="str">
        <f ca="1">LOWER(_xlfn.XLOOKUP($A6,Строчный!$A:$A,Строчный!K:K,"ERR",0))</f>
        <v>хлопковые</v>
      </c>
      <c r="N6" s="101" t="str">
        <f ca="1">PROPER(_xlfn.XLOOKUP($A6,Строчный!$A:$A,Строчный!L:L,"ERR",0))</f>
        <v>Унисекс</v>
      </c>
      <c r="O6" s="101" t="str">
        <f ca="1">PROPER(_xlfn.XLOOKUP($A6,Строчный!$A:$A,Строчный!M:M,"ERR",0))</f>
        <v>Бангладеш</v>
      </c>
      <c r="P6" s="110">
        <f ca="1">VALUE(_xlfn.XLOOKUP($A6,Строчный!$A:$A,Строчный!N:N,"ERR",0))</f>
        <v>618.80000000000007</v>
      </c>
      <c r="Q6" s="109" t="str">
        <f ca="1">_xlfn.XLOOKUP($G6,Фабрика!A:A,Фабрика!B:B,"ERR",0)</f>
        <v>American Needle, Inc; 1275 Busch Parkway, Buffalo Grove, IL 60089, USA</v>
      </c>
      <c r="R6" s="100" t="str">
        <f ca="1">_xlfn.XLOOKUP($A6,Строчный!$A:$A,Строчный!P:P,"ERR",0)</f>
        <v>ONE</v>
      </c>
      <c r="S6" s="100">
        <f ca="1">VALUE(_xlfn.XLOOKUP($A6,Строчный!$A:$A,Строчный!Q:Q,"ERR",0))</f>
        <v>29</v>
      </c>
      <c r="T6" s="14" t="s">
        <v>283</v>
      </c>
      <c r="U6" s="122" t="str">
        <f t="shared" ca="1" si="0"/>
        <v>Бейсболка AMERICAN NEEDLE арт. AMN-1712A American Needle New Timer (белый / черный)</v>
      </c>
      <c r="V6" s="121" t="str">
        <f t="shared" ca="1" si="1"/>
        <v>Бейсболка AMERICAN NEEDLE арт. AMN-1712A American Needle New Timer (белый / черный) {stone-black}</v>
      </c>
      <c r="W6" s="18" t="str">
        <f t="shared" ca="1" si="2"/>
        <v>белый</v>
      </c>
      <c r="X6" s="18" t="str">
        <f t="shared" ca="1" si="3"/>
        <v>черный</v>
      </c>
      <c r="Y6" s="119" t="str">
        <f ca="1">IF(ISERROR(AT6),IFERROR(MID(I6,FIND("-",I6)+1,LEN(I6)),IFERROR(MID(I6,1,FIND("/",I6)-2),I6)),VLOOKUP(A6,'Цвета артикулов'!B:C,2,0))</f>
        <v>белый</v>
      </c>
      <c r="Z6" s="93" t="str">
        <f t="shared" ca="1" si="4"/>
        <v>06-474-48-00</v>
      </c>
      <c r="AA6" s="95" t="str">
        <f ca="1">VLOOKUP(C6,Группа!A:B,2,FALSE)</f>
        <v>Бейсболка</v>
      </c>
      <c r="AB6" s="117" t="str">
        <f ca="1">IFERROR(VLOOKUP(R6,Размеры!A:C,3,FALSE),"")</f>
        <v>ONE</v>
      </c>
      <c r="AC6" s="117" t="str">
        <f ca="1">VLOOKUP(I6,ЦветПолный!A:B,2,FALSE)</f>
        <v>48</v>
      </c>
      <c r="AD6" s="117" t="str">
        <f ca="1">IFERROR(VLOOKUP(R6,Размеры!A:D,4,FALSE),"")</f>
        <v>00</v>
      </c>
      <c r="AE6" s="117">
        <f ca="1">IF(LEFT(IFERROR(VLOOKUP(LOOKUP(2,1/SEARCH(B6,Товары!A:A),Товары!A:A),Товары!A:B,2,0),""),6)=MID(Z6,1,6),1,0)</f>
        <v>0</v>
      </c>
      <c r="AG6" s="117">
        <f ca="1">SUMIF(Группа!A:A,C6,Группа!C:C)</f>
        <v>1</v>
      </c>
      <c r="AH6" s="117">
        <f ca="1">SUMIF(Группа!B:B,AA6,Группа!C:C)</f>
        <v>1</v>
      </c>
      <c r="AI6" s="117">
        <f ca="1">SUMIF(Формы!A:A,D6,Формы!B:B)</f>
        <v>1</v>
      </c>
      <c r="AJ6" s="117">
        <f ca="1">SUMIF(Материал!A:A,M6,Материал!B:B)</f>
        <v>1</v>
      </c>
      <c r="AK6" s="117">
        <f ca="1">SUMIF(Размеры!A:A,R6,Размеры!E:E)</f>
        <v>1</v>
      </c>
      <c r="AL6" s="117">
        <f ca="1">SUMIF(Сезон!A:A,F6,Сезон!B:B)</f>
        <v>1</v>
      </c>
      <c r="AM6" s="117">
        <f ca="1">SUMIF(Состав!A:A,J6,Состав!B:B)</f>
        <v>1</v>
      </c>
      <c r="AN6" s="117">
        <f ca="1">SUMIF(ЦветПолный!A:A,I6,ЦветПолный!C:C)</f>
        <v>6</v>
      </c>
      <c r="AO6" s="117">
        <f ca="1">SUMIF(Цвет!A:A,Y6,Цвет!B:B)</f>
        <v>1</v>
      </c>
      <c r="AP6" s="117">
        <f ca="1">SUMIF(Пол!B:B,N6,Пол!C:C)</f>
        <v>1</v>
      </c>
      <c r="AQ6" s="117">
        <f ca="1">SUMIF(Марка!A:A,G6,Марка!B:B)</f>
        <v>1</v>
      </c>
      <c r="AR6" s="117">
        <f ca="1">SUMIF(Страна!A:A,O6,Страна!B:B)</f>
        <v>1</v>
      </c>
      <c r="AS6" s="83" t="e">
        <f ca="1">IF(VLOOKUP(V6,Товары!A:B,2,FALSE)=A6,"Есть в 1С","ERR")</f>
        <v>#N/A</v>
      </c>
      <c r="AT6" s="84" t="e">
        <f ca="1">IF(VLOOKUP(A6,Товары!B:B,1,FALSE)=A6,"Есть в 1С","ERR")</f>
        <v>#N/A</v>
      </c>
      <c r="AU6" s="116" t="e">
        <f ca="1">VLOOKUP(V6,Товары!A:B,2,FALSE)</f>
        <v>#N/A</v>
      </c>
      <c r="AV6" s="114" t="e">
        <f ca="1">VLOOKUP(V6,Товары!A:B,1,FALSE)</f>
        <v>#N/A</v>
      </c>
    </row>
    <row r="7" spans="1:48" ht="14.45" customHeight="1" x14ac:dyDescent="0.25">
      <c r="A7" s="131" t="str">
        <f ca="1"/>
        <v>06-473-17</v>
      </c>
      <c r="B7" s="128" t="str">
        <f ca="1">_xlfn.XLOOKUP($A7,Строчный!$A:$A,Строчный!B:B,"ERR",0)</f>
        <v>AMN-1701B American Needle Ballpark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</v>
      </c>
      <c r="E7" s="101" t="str">
        <f ca="1">PROPER(_xlfn.XLOOKUP($A7,Строчный!$A:$A,Строчный!E:E,"ERR",0))</f>
        <v>State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AMERICAN NEEDLE</v>
      </c>
      <c r="H7" s="101" t="str">
        <f ca="1">LOWER(_xlfn.XLOOKUP($A7,Строчный!$A:$A,Строчный!H:H,"ERR",0))</f>
        <v>snow white</v>
      </c>
      <c r="I7" s="101" t="str">
        <f ca="1">LOWER(_xlfn.XLOOKUP($A7,Строчный!$A:$A,Строчный!I:I,"ERR",0))</f>
        <v>белый</v>
      </c>
      <c r="J7" s="101" t="str">
        <f ca="1">SUBSTITUTE(LOWER(_xlfn.XLOOKUP($A7,Строчный!$A:$A,Строчный!J:J,"ERR",0)),"подклад","Подклад")</f>
        <v>100% хлопок</v>
      </c>
      <c r="K7" s="101" t="str">
        <f ca="1">_xlfn.LET(_xlpm.RES,_xlfn.XLOOKUP($A7,Строчный!$A:$A,Строчный!R:R,"ERR",0),IF(_xlpm.RES="","",_xlpm.RES))</f>
        <v/>
      </c>
      <c r="L7" s="101" t="str">
        <f ca="1">_xlfn.LET(_xlpm.RES,_xlfn.XLOOKUP($A7,Строчный!$A:$A,Строчный!S:S,"ERR",0),IF(_xlpm.RES="","",_xlpm.RES))</f>
        <v>American Needle</v>
      </c>
      <c r="M7" s="101" t="str">
        <f ca="1">LOWER(_xlfn.XLOOKUP($A7,Строчный!$A:$A,Строчный!K:K,"ERR",0))</f>
        <v>хлопковые</v>
      </c>
      <c r="N7" s="101" t="str">
        <f ca="1">PROPER(_xlfn.XLOOKUP($A7,Строчный!$A:$A,Строчный!L:L,"ERR",0))</f>
        <v>Унисекс</v>
      </c>
      <c r="O7" s="101" t="str">
        <f ca="1">PROPER(_xlfn.XLOOKUP($A7,Строчный!$A:$A,Строчный!M:M,"ERR",0))</f>
        <v>Бангладеш</v>
      </c>
      <c r="P7" s="110">
        <f ca="1">VALUE(_xlfn.XLOOKUP($A7,Строчный!$A:$A,Строчный!N:N,"ERR",0))</f>
        <v>574.60000000000014</v>
      </c>
      <c r="Q7" s="109" t="str">
        <f ca="1">_xlfn.XLOOKUP($G7,Фабрика!A:A,Фабрика!B:B,"ERR",0)</f>
        <v>American Needle, Inc; 1275 Busch Parkway, Buffalo Grove, IL 60089, USA</v>
      </c>
      <c r="R7" s="100" t="str">
        <f ca="1">_xlfn.XLOOKUP($A7,Строчный!$A:$A,Строчный!P:P,"ERR",0)</f>
        <v>ONE</v>
      </c>
      <c r="S7" s="100">
        <f ca="1">VALUE(_xlfn.XLOOKUP($A7,Строчный!$A:$A,Строчный!Q:Q,"ERR",0))</f>
        <v>18</v>
      </c>
      <c r="T7" s="14" t="s">
        <v>283</v>
      </c>
      <c r="U7" s="122" t="str">
        <f t="shared" ca="1" si="0"/>
        <v>Бейсболка AMERICAN NEEDLE арт. AMN-1701B American Needle Ballpark (белый)</v>
      </c>
      <c r="V7" s="121" t="str">
        <f t="shared" ca="1" si="1"/>
        <v>Бейсболка AMERICAN NEEDLE арт. AMN-1701B American Needle Ballpark (белый) {snow white}</v>
      </c>
      <c r="W7" s="18" t="str">
        <f t="shared" ca="1" si="2"/>
        <v>белый</v>
      </c>
      <c r="X7" s="18" t="str">
        <f t="shared" ca="1" si="3"/>
        <v>белый</v>
      </c>
      <c r="Y7" s="119" t="str">
        <f ca="1">IF(ISERROR(AT7),IFERROR(MID(I7,FIND("-",I7)+1,LEN(I7)),IFERROR(MID(I7,1,FIND("/",I7)-2),I7)),VLOOKUP(A7,'Цвета артикулов'!B:C,2,0))</f>
        <v>белый</v>
      </c>
      <c r="Z7" s="93" t="str">
        <f t="shared" ca="1" si="4"/>
        <v>06-473-17-00</v>
      </c>
      <c r="AA7" s="95" t="str">
        <f ca="1">VLOOKUP(C7,Группа!A:B,2,FALSE)</f>
        <v>Бейсболка</v>
      </c>
      <c r="AB7" s="117" t="str">
        <f ca="1">IFERROR(VLOOKUP(R7,Размеры!A:C,3,FALSE),"")</f>
        <v>ONE</v>
      </c>
      <c r="AC7" s="117" t="str">
        <f ca="1">VLOOKUP(I7,ЦветПолный!A:B,2,FALSE)</f>
        <v>17</v>
      </c>
      <c r="AD7" s="117" t="str">
        <f ca="1">IFERROR(VLOOKUP(R7,Размеры!A:D,4,FALSE),"")</f>
        <v>00</v>
      </c>
      <c r="AE7" s="117">
        <f ca="1">IF(LEFT(IFERROR(VLOOKUP(LOOKUP(2,1/SEARCH(B7,Товары!A:A),Товары!A:A),Товары!A:B,2,0),""),6)=MID(Z7,1,6),1,0)</f>
        <v>0</v>
      </c>
      <c r="AG7" s="117">
        <f ca="1">SUMIF(Группа!A:A,C7,Группа!C:C)</f>
        <v>1</v>
      </c>
      <c r="AH7" s="117">
        <f ca="1">SUMIF(Группа!B:B,AA7,Группа!C:C)</f>
        <v>1</v>
      </c>
      <c r="AI7" s="117">
        <f ca="1">SUMIF(Формы!A:A,D7,Формы!B:B)</f>
        <v>1</v>
      </c>
      <c r="AJ7" s="117">
        <f ca="1">SUMIF(Материал!A:A,M7,Материал!B:B)</f>
        <v>1</v>
      </c>
      <c r="AK7" s="117">
        <f ca="1">SUMIF(Размеры!A:A,R7,Размеры!E:E)</f>
        <v>1</v>
      </c>
      <c r="AL7" s="117">
        <f ca="1">SUMIF(Сезон!A:A,F7,Сезон!B:B)</f>
        <v>1</v>
      </c>
      <c r="AM7" s="117">
        <f ca="1">SUMIF(Состав!A:A,J7,Состав!B:B)</f>
        <v>1</v>
      </c>
      <c r="AN7" s="117">
        <f ca="1">SUMIF(ЦветПолный!A:A,I7,ЦветПолный!C:C)</f>
        <v>4</v>
      </c>
      <c r="AO7" s="117">
        <f ca="1">SUMIF(Цвет!A:A,Y7,Цвет!B:B)</f>
        <v>1</v>
      </c>
      <c r="AP7" s="117">
        <f ca="1">SUMIF(Пол!B:B,N7,Пол!C:C)</f>
        <v>1</v>
      </c>
      <c r="AQ7" s="117">
        <f ca="1">SUMIF(Марка!A:A,G7,Марка!B:B)</f>
        <v>1</v>
      </c>
      <c r="AR7" s="117">
        <f ca="1">SUMIF(Страна!A:A,O7,Страна!B:B)</f>
        <v>1</v>
      </c>
      <c r="AS7" s="83" t="e">
        <f ca="1">IF(VLOOKUP(V7,Товары!A:B,2,FALSE)=A7,"Есть в 1С","ERR")</f>
        <v>#N/A</v>
      </c>
      <c r="AT7" s="84" t="e">
        <f ca="1">IF(VLOOKUP(A7,Товары!B:B,1,FALSE)=A7,"Есть в 1С","ERR")</f>
        <v>#N/A</v>
      </c>
      <c r="AU7" s="116" t="e">
        <f ca="1">VLOOKUP(V7,Товары!A:B,2,FALSE)</f>
        <v>#N/A</v>
      </c>
      <c r="AV7" s="114" t="e">
        <f ca="1">VLOOKUP(V7,Товары!A:B,1,FALSE)</f>
        <v>#N/A</v>
      </c>
    </row>
    <row r="8" spans="1:48" ht="14.45" customHeight="1" x14ac:dyDescent="0.25">
      <c r="A8" s="131" t="str">
        <f ca="1"/>
        <v>06-472-18</v>
      </c>
      <c r="B8" s="128" t="str">
        <f ca="1">_xlfn.XLOOKUP($A8,Строчный!$A:$A,Строчный!B:B,"ERR",0)</f>
        <v>AMN-1701A American Needle Ballpark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</v>
      </c>
      <c r="E8" s="101" t="str">
        <f ca="1">PROPER(_xlfn.XLOOKUP($A8,Строчный!$A:$A,Строчный!E:E,"ERR",0))</f>
        <v>State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AMERICAN NEEDLE</v>
      </c>
      <c r="H8" s="101" t="str">
        <f ca="1">LOWER(_xlfn.XLOOKUP($A8,Строчный!$A:$A,Строчный!H:H,"ERR",0))</f>
        <v>red</v>
      </c>
      <c r="I8" s="101" t="str">
        <f ca="1">LOWER(_xlfn.XLOOKUP($A8,Строчный!$A:$A,Строчный!I:I,"ERR",0))</f>
        <v>красный</v>
      </c>
      <c r="J8" s="101" t="str">
        <f ca="1">SUBSTITUTE(LOWER(_xlfn.XLOOKUP($A8,Строчный!$A:$A,Строчный!J:J,"ERR",0)),"подклад","Подклад")</f>
        <v>100% хлопок</v>
      </c>
      <c r="K8" s="101" t="str">
        <f ca="1">_xlfn.LET(_xlpm.RES,_xlfn.XLOOKUP($A8,Строчный!$A:$A,Строчный!R:R,"ERR",0),IF(_xlpm.RES="","",_xlpm.RES))</f>
        <v/>
      </c>
      <c r="L8" s="101" t="str">
        <f ca="1">_xlfn.LET(_xlpm.RES,_xlfn.XLOOKUP($A8,Строчный!$A:$A,Строчный!S:S,"ERR",0),IF(_xlpm.RES="","",_xlpm.RES))</f>
        <v>American Needle</v>
      </c>
      <c r="M8" s="101" t="str">
        <f ca="1">LOWER(_xlfn.XLOOKUP($A8,Строчный!$A:$A,Строчный!K:K,"ERR",0))</f>
        <v>хлопковые</v>
      </c>
      <c r="N8" s="101" t="str">
        <f ca="1">PROPER(_xlfn.XLOOKUP($A8,Строчный!$A:$A,Строчный!L:L,"ERR",0))</f>
        <v>Унисекс</v>
      </c>
      <c r="O8" s="101" t="str">
        <f ca="1">PROPER(_xlfn.XLOOKUP($A8,Строчный!$A:$A,Строчный!M:M,"ERR",0))</f>
        <v>Бангладеш</v>
      </c>
      <c r="P8" s="110">
        <f ca="1">VALUE(_xlfn.XLOOKUP($A8,Строчный!$A:$A,Строчный!N:N,"ERR",0))</f>
        <v>574.60000000000014</v>
      </c>
      <c r="Q8" s="109" t="str">
        <f ca="1">_xlfn.XLOOKUP($G8,Фабрика!A:A,Фабрика!B:B,"ERR",0)</f>
        <v>American Needle, Inc; 1275 Busch Parkway, Buffalo Grove, IL 60089, USA</v>
      </c>
      <c r="R8" s="100" t="str">
        <f ca="1">_xlfn.XLOOKUP($A8,Строчный!$A:$A,Строчный!P:P,"ERR",0)</f>
        <v>ONE</v>
      </c>
      <c r="S8" s="100">
        <f ca="1">VALUE(_xlfn.XLOOKUP($A8,Строчный!$A:$A,Строчный!Q:Q,"ERR",0))</f>
        <v>20</v>
      </c>
      <c r="T8" s="14" t="s">
        <v>283</v>
      </c>
      <c r="U8" s="122" t="str">
        <f t="shared" ca="1" si="0"/>
        <v>Бейсболка AMERICAN NEEDLE арт. AMN-1701A American Needle Ballpark (красный)</v>
      </c>
      <c r="V8" s="121" t="str">
        <f t="shared" ca="1" si="1"/>
        <v>Бейсболка AMERICAN NEEDLE арт. AMN-1701A American Needle Ballpark (красный) {red}</v>
      </c>
      <c r="W8" s="18" t="str">
        <f t="shared" ca="1" si="2"/>
        <v>красный</v>
      </c>
      <c r="X8" s="18" t="str">
        <f t="shared" ca="1" si="3"/>
        <v>красный</v>
      </c>
      <c r="Y8" s="119" t="str">
        <f ca="1">IF(ISERROR(AT8),IFERROR(MID(I8,FIND("-",I8)+1,LEN(I8)),IFERROR(MID(I8,1,FIND("/",I8)-2),I8)),VLOOKUP(A8,'Цвета артикулов'!B:C,2,0))</f>
        <v>красный</v>
      </c>
      <c r="Z8" s="93" t="str">
        <f t="shared" ca="1" si="4"/>
        <v>06-472-18-00</v>
      </c>
      <c r="AA8" s="95" t="str">
        <f ca="1">VLOOKUP(C8,Группа!A:B,2,FALSE)</f>
        <v>Бейсболка</v>
      </c>
      <c r="AB8" s="117" t="str">
        <f ca="1">IFERROR(VLOOKUP(R8,Размеры!A:C,3,FALSE),"")</f>
        <v>ONE</v>
      </c>
      <c r="AC8" s="117" t="str">
        <f ca="1">VLOOKUP(I8,ЦветПолный!A:B,2,FALSE)</f>
        <v>18</v>
      </c>
      <c r="AD8" s="117" t="str">
        <f ca="1">IFERROR(VLOOKUP(R8,Размеры!A:D,4,FALSE),"")</f>
        <v>00</v>
      </c>
      <c r="AE8" s="117">
        <f ca="1">IF(LEFT(IFERROR(VLOOKUP(LOOKUP(2,1/SEARCH(B8,Товары!A:A),Товары!A:A),Товары!A:B,2,0),""),6)=MID(Z8,1,6),1,0)</f>
        <v>0</v>
      </c>
      <c r="AG8" s="117">
        <f ca="1">SUMIF(Группа!A:A,C8,Группа!C:C)</f>
        <v>1</v>
      </c>
      <c r="AH8" s="117">
        <f ca="1">SUMIF(Группа!B:B,AA8,Группа!C:C)</f>
        <v>1</v>
      </c>
      <c r="AI8" s="117">
        <f ca="1">SUMIF(Формы!A:A,D8,Формы!B:B)</f>
        <v>1</v>
      </c>
      <c r="AJ8" s="117">
        <f ca="1">SUMIF(Материал!A:A,M8,Материал!B:B)</f>
        <v>1</v>
      </c>
      <c r="AK8" s="117">
        <f ca="1">SUMIF(Размеры!A:A,R8,Размеры!E:E)</f>
        <v>1</v>
      </c>
      <c r="AL8" s="117">
        <f ca="1">SUMIF(Сезон!A:A,F8,Сезон!B:B)</f>
        <v>1</v>
      </c>
      <c r="AM8" s="117">
        <f ca="1">SUMIF(Состав!A:A,J8,Состав!B:B)</f>
        <v>1</v>
      </c>
      <c r="AN8" s="117">
        <f ca="1">SUMIF(ЦветПолный!A:A,I8,ЦветПолный!C:C)</f>
        <v>2</v>
      </c>
      <c r="AO8" s="117">
        <f ca="1">SUMIF(Цвет!A:A,Y8,Цвет!B:B)</f>
        <v>1</v>
      </c>
      <c r="AP8" s="117">
        <f ca="1">SUMIF(Пол!B:B,N8,Пол!C:C)</f>
        <v>1</v>
      </c>
      <c r="AQ8" s="117">
        <f ca="1">SUMIF(Марка!A:A,G8,Марка!B:B)</f>
        <v>1</v>
      </c>
      <c r="AR8" s="117">
        <f ca="1">SUMIF(Страна!A:A,O8,Страна!B:B)</f>
        <v>1</v>
      </c>
      <c r="AS8" s="83" t="e">
        <f ca="1">IF(VLOOKUP(V8,Товары!A:B,2,FALSE)=A8,"Есть в 1С","ERR")</f>
        <v>#N/A</v>
      </c>
      <c r="AT8" s="84" t="e">
        <f ca="1">IF(VLOOKUP(A8,Товары!B:B,1,FALSE)=A8,"Есть в 1С","ERR")</f>
        <v>#N/A</v>
      </c>
      <c r="AU8" s="116" t="e">
        <f ca="1">VLOOKUP(V8,Товары!A:B,2,FALSE)</f>
        <v>#N/A</v>
      </c>
      <c r="AV8" s="114" t="e">
        <f ca="1">VLOOKUP(V8,Товары!A:B,1,FALSE)</f>
        <v>#N/A</v>
      </c>
    </row>
    <row r="9" spans="1:48" ht="14.45" customHeight="1" x14ac:dyDescent="0.25">
      <c r="A9" s="131" t="str">
        <f ca="1"/>
        <v>06-471-17</v>
      </c>
      <c r="B9" s="128" t="str">
        <f ca="1">_xlfn.XLOOKUP($A9,Строчный!$A:$A,Строчный!B:B,"ERR",0)</f>
        <v>44930A-CALI California Pace SL</v>
      </c>
      <c r="C9" s="101" t="str">
        <f ca="1">PROPER(_xlfn.XLOOKUP($A9,Строчный!$A:$A,Строчный!C:C,"ERR",0))</f>
        <v>Бейсболки</v>
      </c>
      <c r="D9" s="101" t="str">
        <f ca="1">_xlfn.LET(_xlpm.DATA,(_xlfn.XLOOKUP($A9,Строчный!$A:$A,Строчный!D:D,"ERR",0)),UPPER(MID(_xlpm.DATA,1,1))&amp;LOWER(MID(_xlpm.DATA,2,LEN(_xlpm.DATA)-1)))</f>
        <v>Бейсболка</v>
      </c>
      <c r="E9" s="101" t="str">
        <f ca="1">PROPER(_xlfn.XLOOKUP($A9,Строчный!$A:$A,Строчный!E:E,"ERR",0))</f>
        <v>State</v>
      </c>
      <c r="F9" s="101" t="str">
        <f ca="1">LOWER(_xlfn.XLOOKUP($A9,Строчный!$A:$A,Строчный!F:F,"ERR",0))</f>
        <v>всесезон</v>
      </c>
      <c r="G9" s="101" t="str">
        <f ca="1">UPPER(_xlfn.XLOOKUP($A9,Строчный!$A:$A,Строчный!G:G,"ERR",0))</f>
        <v>AMERICAN NEEDLE</v>
      </c>
      <c r="H9" s="101" t="str">
        <f ca="1">LOWER(_xlfn.XLOOKUP($A9,Строчный!$A:$A,Строчный!H:H,"ERR",0))</f>
        <v>white - black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97% полиэстер - 3% спандекс</v>
      </c>
      <c r="K9" s="101" t="str">
        <f ca="1">_xlfn.LET(_xlpm.RES,_xlfn.XLOOKUP($A9,Строчный!$A:$A,Строчный!R:R,"ERR",0),IF(_xlpm.RES="","",_xlpm.RES))</f>
        <v/>
      </c>
      <c r="L9" s="101" t="str">
        <f ca="1">_xlfn.LET(_xlpm.RES,_xlfn.XLOOKUP($A9,Строчный!$A:$A,Строчный!S:S,"ERR",0),IF(_xlpm.RES="","",_xlpm.RES))</f>
        <v>California Pace SL</v>
      </c>
      <c r="M9" s="101" t="str">
        <f ca="1">LOWER(_xlfn.XLOOKUP($A9,Строчный!$A:$A,Строчный!K:K,"ERR",0))</f>
        <v/>
      </c>
      <c r="N9" s="101" t="str">
        <f ca="1">PROPER(_xlfn.XLOOKUP($A9,Строчный!$A:$A,Строчный!L:L,"ERR",0))</f>
        <v>Унисекс</v>
      </c>
      <c r="O9" s="101" t="str">
        <f ca="1">PROPER(_xlfn.XLOOKUP($A9,Строчный!$A:$A,Строчный!M:M,"ERR",0))</f>
        <v>Китай</v>
      </c>
      <c r="P9" s="110">
        <f ca="1">VALUE(_xlfn.XLOOKUP($A9,Строчный!$A:$A,Строчный!N:N,"ERR",0))</f>
        <v>950.38666666666677</v>
      </c>
      <c r="Q9" s="109" t="str">
        <f ca="1">_xlfn.XLOOKUP($G9,Фабрика!A:A,Фабрика!B:B,"ERR",0)</f>
        <v>American Needle, Inc; 1275 Busch Parkway, Buffalo Grove, IL 60089, USA</v>
      </c>
      <c r="R9" s="100" t="str">
        <f ca="1">_xlfn.XLOOKUP($A9,Строчный!$A:$A,Строчный!P:P,"ERR",0)</f>
        <v>ONE</v>
      </c>
      <c r="S9" s="100">
        <f ca="1">VALUE(_xlfn.XLOOKUP($A9,Строчный!$A:$A,Строчный!Q:Q,"ERR",0))</f>
        <v>6</v>
      </c>
      <c r="T9" s="14" t="s">
        <v>283</v>
      </c>
      <c r="U9" s="122" t="str">
        <f t="shared" ca="1" si="0"/>
        <v>Бейсболка AMERICAN NEEDLE арт. 44930A-CALI California Pace SL (белый)</v>
      </c>
      <c r="V9" s="121" t="str">
        <f t="shared" ca="1" si="1"/>
        <v>Бейсболка AMERICAN NEEDLE арт. 44930A-CALI California Pace SL (белый) {white - black}</v>
      </c>
      <c r="W9" s="18" t="str">
        <f t="shared" ca="1" si="2"/>
        <v>белый</v>
      </c>
      <c r="X9" s="18" t="str">
        <f t="shared" ca="1" si="3"/>
        <v>белый</v>
      </c>
      <c r="Y9" s="119" t="str">
        <f ca="1">IF(ISERROR(AT9),IFERROR(MID(I9,FIND("-",I9)+1,LEN(I9)),IFERROR(MID(I9,1,FIND("/",I9)-2),I9)),VLOOKUP(A9,'Цвета артикулов'!B:C,2,0))</f>
        <v>белый</v>
      </c>
      <c r="Z9" s="93" t="str">
        <f t="shared" ca="1" si="4"/>
        <v>06-471-17-00</v>
      </c>
      <c r="AA9" s="95" t="str">
        <f ca="1">VLOOKUP(C9,Группа!A:B,2,FALSE)</f>
        <v>Бейсболка</v>
      </c>
      <c r="AB9" s="117" t="str">
        <f ca="1">IFERROR(VLOOKUP(R9,Размеры!A:C,3,FALSE),"")</f>
        <v>ONE</v>
      </c>
      <c r="AC9" s="117" t="str">
        <f ca="1">VLOOKUP(I9,ЦветПолный!A:B,2,FALSE)</f>
        <v>17</v>
      </c>
      <c r="AD9" s="117" t="str">
        <f ca="1">IFERROR(VLOOKUP(R9,Размеры!A:D,4,FALSE),"")</f>
        <v>00</v>
      </c>
      <c r="AE9" s="117">
        <f ca="1">IF(LEFT(IFERROR(VLOOKUP(LOOKUP(2,1/SEARCH(B9,Товары!A:A),Товары!A:A),Товары!A:B,2,0),""),6)=MID(Z9,1,6),1,0)</f>
        <v>0</v>
      </c>
      <c r="AG9" s="117">
        <f ca="1">SUMIF(Группа!A:A,C9,Группа!C:C)</f>
        <v>1</v>
      </c>
      <c r="AH9" s="117">
        <f ca="1">SUMIF(Группа!B:B,AA9,Группа!C:C)</f>
        <v>1</v>
      </c>
      <c r="AI9" s="117">
        <f ca="1">SUMIF(Формы!A:A,D9,Формы!B:B)</f>
        <v>1</v>
      </c>
      <c r="AJ9" s="117">
        <f ca="1">SUMIF(Материал!A:A,M9,Материал!B:B)</f>
        <v>0</v>
      </c>
      <c r="AK9" s="117">
        <f ca="1">SUMIF(Размеры!A:A,R9,Размеры!E:E)</f>
        <v>1</v>
      </c>
      <c r="AL9" s="117">
        <f ca="1">SUMIF(Сезон!A:A,F9,Сезон!B:B)</f>
        <v>1</v>
      </c>
      <c r="AM9" s="117">
        <f ca="1">SUMIF(Состав!A:A,J9,Состав!B:B)</f>
        <v>1</v>
      </c>
      <c r="AN9" s="117">
        <f ca="1">SUMIF(ЦветПолный!A:A,I9,ЦветПолный!C:C)</f>
        <v>4</v>
      </c>
      <c r="AO9" s="117">
        <f ca="1">SUMIF(Цвет!A:A,Y9,Цвет!B:B)</f>
        <v>1</v>
      </c>
      <c r="AP9" s="117">
        <f ca="1">SUMIF(Пол!B:B,N9,Пол!C:C)</f>
        <v>1</v>
      </c>
      <c r="AQ9" s="117">
        <f ca="1">SUMIF(Марка!A:A,G9,Марка!B:B)</f>
        <v>1</v>
      </c>
      <c r="AR9" s="117">
        <f ca="1">SUMIF(Страна!A:A,O9,Страна!B:B)</f>
        <v>1</v>
      </c>
      <c r="AS9" s="83" t="e">
        <f ca="1">IF(VLOOKUP(V9,Товары!A:B,2,FALSE)=A9,"Есть в 1С","ERR")</f>
        <v>#N/A</v>
      </c>
      <c r="AT9" s="84" t="e">
        <f ca="1">IF(VLOOKUP(A9,Товары!B:B,1,FALSE)=A9,"Есть в 1С","ERR")</f>
        <v>#N/A</v>
      </c>
      <c r="AU9" s="116" t="e">
        <f ca="1">VLOOKUP(V9,Товары!A:B,2,FALSE)</f>
        <v>#N/A</v>
      </c>
      <c r="AV9" s="114" t="e">
        <f ca="1">VLOOKUP(V9,Товары!A:B,1,FALSE)</f>
        <v>#N/A</v>
      </c>
    </row>
    <row r="10" spans="1:48" x14ac:dyDescent="0.25">
      <c r="A10" s="131" t="str">
        <f ca="1"/>
        <v>06-470-16</v>
      </c>
      <c r="B10" s="128" t="str">
        <f ca="1">_xlfn.XLOOKUP($A10,Строчный!$A:$A,Строчный!B:B,"ERR",0)</f>
        <v>44747B-NBY New York Black Yankees Archive NL</v>
      </c>
      <c r="C10" s="101" t="str">
        <f ca="1">PROPER(_xlfn.XLOOKUP($A10,Строчный!$A:$A,Строчный!C:C,"ERR",0))</f>
        <v>Бейсболки</v>
      </c>
      <c r="D10" s="101" t="str">
        <f ca="1">_xlfn.LET(_xlpm.DATA,(_xlfn.XLOOKUP($A10,Строчный!$A:$A,Строчный!D:D,"ERR",0)),UPPER(MID(_xlpm.DATA,1,1))&amp;LOWER(MID(_xlpm.DATA,2,LEN(_xlpm.DATA)-1)))</f>
        <v>Бейсболка</v>
      </c>
      <c r="E10" s="101" t="str">
        <f ca="1">PROPER(_xlfn.XLOOKUP($A10,Строчный!$A:$A,Строчный!E:E,"ERR",0))</f>
        <v>Sport</v>
      </c>
      <c r="F10" s="101" t="str">
        <f ca="1">LOWER(_xlfn.XLOOKUP($A10,Строчный!$A:$A,Строчный!F:F,"ERR",0))</f>
        <v>всесезон</v>
      </c>
      <c r="G10" s="101" t="str">
        <f ca="1">UPPER(_xlfn.XLOOKUP($A10,Строчный!$A:$A,Строчный!G:G,"ERR",0))</f>
        <v>AMERICAN NEEDLE</v>
      </c>
      <c r="H10" s="101" t="str">
        <f ca="1">LOWER(_xlfn.XLOOKUP($A10,Строчный!$A:$A,Строчный!H:H,"ERR",0))</f>
        <v>navy</v>
      </c>
      <c r="I10" s="101" t="str">
        <f ca="1">LOWER(_xlfn.XLOOKUP($A10,Строчный!$A:$A,Строчный!I:I,"ERR",0))</f>
        <v>темно-синий</v>
      </c>
      <c r="J10" s="101" t="str">
        <f ca="1">SUBSTITUTE(LOWER(_xlfn.XLOOKUP($A10,Строчный!$A:$A,Строчный!J:J,"ERR",0)),"подклад","Подклад")</f>
        <v>100% хлопок</v>
      </c>
      <c r="K10" s="101" t="str">
        <f ca="1">_xlfn.LET(_xlpm.RES,_xlfn.XLOOKUP($A10,Строчный!$A:$A,Строчный!R:R,"ERR",0),IF(_xlpm.RES="","",_xlpm.RES))</f>
        <v>NL</v>
      </c>
      <c r="L10" s="101" t="str">
        <f ca="1">_xlfn.LET(_xlpm.RES,_xlfn.XLOOKUP($A10,Строчный!$A:$A,Строчный!S:S,"ERR",0),IF(_xlpm.RES="","",_xlpm.RES))</f>
        <v>New York Black Yankees</v>
      </c>
      <c r="M10" s="101" t="str">
        <f ca="1">LOWER(_xlfn.XLOOKUP($A10,Строчный!$A:$A,Строчный!K:K,"ERR",0))</f>
        <v>хлопковые</v>
      </c>
      <c r="N10" s="101" t="str">
        <f ca="1">PROPER(_xlfn.XLOOKUP($A10,Строчный!$A:$A,Строчный!L:L,"ERR",0))</f>
        <v>Унисекс</v>
      </c>
      <c r="O10" s="101" t="str">
        <f ca="1">PROPER(_xlfn.XLOOKUP($A10,Строчный!$A:$A,Строчный!M:M,"ERR",0))</f>
        <v>Бангладеш</v>
      </c>
      <c r="P10" s="110">
        <f ca="1">VALUE(_xlfn.XLOOKUP($A10,Строчный!$A:$A,Строчный!N:N,"ERR",0))</f>
        <v>861.9</v>
      </c>
      <c r="Q10" s="109" t="str">
        <f ca="1">_xlfn.XLOOKUP($G10,Фабрика!A:A,Фабрика!B:B,"ERR",0)</f>
        <v>American Needle, Inc; 1275 Busch Parkway, Buffalo Grove, IL 60089, USA</v>
      </c>
      <c r="R10" s="100" t="str">
        <f ca="1">_xlfn.XLOOKUP($A10,Строчный!$A:$A,Строчный!P:P,"ERR",0)</f>
        <v>ONE</v>
      </c>
      <c r="S10" s="100">
        <f ca="1">VALUE(_xlfn.XLOOKUP($A10,Строчный!$A:$A,Строчный!Q:Q,"ERR",0))</f>
        <v>12</v>
      </c>
      <c r="T10" s="14" t="s">
        <v>283</v>
      </c>
      <c r="U10" s="122" t="str">
        <f t="shared" ca="1" si="0"/>
        <v>Бейсболка AMERICAN NEEDLE арт. 44747B-NBY New York Black Yankees Archive NL (темно-синий)</v>
      </c>
      <c r="V10" s="121" t="str">
        <f t="shared" ca="1" si="1"/>
        <v>Бейсболка AMERICAN NEEDLE арт. 44747B-NBY New York Black Yankees Archive NL (темно-синий) {navy}</v>
      </c>
      <c r="W10" s="18" t="str">
        <f t="shared" ca="1" si="2"/>
        <v>синий</v>
      </c>
      <c r="X10" s="18" t="str">
        <f t="shared" ca="1" si="3"/>
        <v>синий</v>
      </c>
      <c r="Y10" s="119" t="str">
        <f ca="1">IF(ISERROR(AT10),IFERROR(MID(I10,FIND("-",I10)+1,LEN(I10)),IFERROR(MID(I10,1,FIND("/",I10)-2),I10)),VLOOKUP(A10,'Цвета артикулов'!B:C,2,0))</f>
        <v>синий</v>
      </c>
      <c r="Z10" s="93" t="str">
        <f t="shared" ca="1" si="4"/>
        <v>06-470-16-00</v>
      </c>
      <c r="AA10" s="95" t="str">
        <f ca="1">VLOOKUP(C10,Группа!A:B,2,FALSE)</f>
        <v>Бейсболка</v>
      </c>
      <c r="AB10" s="117" t="str">
        <f ca="1">IFERROR(VLOOKUP(R10,Размеры!A:C,3,FALSE),"")</f>
        <v>ONE</v>
      </c>
      <c r="AC10" s="117" t="str">
        <f ca="1">VLOOKUP(I10,ЦветПолный!A:B,2,FALSE)</f>
        <v>16</v>
      </c>
      <c r="AD10" s="117" t="str">
        <f ca="1">IFERROR(VLOOKUP(R10,Размеры!A:D,4,FALSE),"")</f>
        <v>00</v>
      </c>
      <c r="AE10" s="117">
        <f ca="1">IF(LEFT(IFERROR(VLOOKUP(LOOKUP(2,1/SEARCH(B10,Товары!A:A),Товары!A:A),Товары!A:B,2,0),""),6)=MID(Z10,1,6),1,0)</f>
        <v>0</v>
      </c>
      <c r="AG10" s="117">
        <f ca="1">SUMIF(Группа!A:A,C10,Группа!C:C)</f>
        <v>1</v>
      </c>
      <c r="AH10" s="117">
        <f ca="1">SUMIF(Группа!B:B,AA10,Группа!C:C)</f>
        <v>1</v>
      </c>
      <c r="AI10" s="117">
        <f ca="1">SUMIF(Формы!A:A,D10,Формы!B:B)</f>
        <v>1</v>
      </c>
      <c r="AJ10" s="117">
        <f ca="1">SUMIF(Материал!A:A,M10,Материал!B:B)</f>
        <v>1</v>
      </c>
      <c r="AK10" s="117">
        <f ca="1">SUMIF(Размеры!A:A,R10,Размеры!E:E)</f>
        <v>1</v>
      </c>
      <c r="AL10" s="117">
        <f ca="1">SUMIF(Сезон!A:A,F10,Сезон!B:B)</f>
        <v>1</v>
      </c>
      <c r="AM10" s="117">
        <f ca="1">SUMIF(Состав!A:A,J10,Состав!B:B)</f>
        <v>1</v>
      </c>
      <c r="AN10" s="117">
        <f ca="1">SUMIF(ЦветПолный!A:A,I10,ЦветПолный!C:C)</f>
        <v>8</v>
      </c>
      <c r="AO10" s="117">
        <f ca="1">SUMIF(Цвет!A:A,Y10,Цвет!B:B)</f>
        <v>1</v>
      </c>
      <c r="AP10" s="117">
        <f ca="1">SUMIF(Пол!B:B,N10,Пол!C:C)</f>
        <v>1</v>
      </c>
      <c r="AQ10" s="117">
        <f ca="1">SUMIF(Марка!A:A,G10,Марка!B:B)</f>
        <v>1</v>
      </c>
      <c r="AR10" s="117">
        <f ca="1">SUMIF(Страна!A:A,O10,Страна!B:B)</f>
        <v>1</v>
      </c>
      <c r="AS10" s="83" t="e">
        <f ca="1">IF(VLOOKUP(V10,Товары!A:B,2,FALSE)=A10,"Есть в 1С","ERR")</f>
        <v>#N/A</v>
      </c>
      <c r="AT10" s="84" t="e">
        <f ca="1">IF(VLOOKUP(A10,Товары!B:B,1,FALSE)=A10,"Есть в 1С","ERR")</f>
        <v>#N/A</v>
      </c>
      <c r="AU10" s="116" t="e">
        <f ca="1">VLOOKUP(V10,Товары!A:B,2,FALSE)</f>
        <v>#N/A</v>
      </c>
      <c r="AV10" s="114" t="e">
        <f ca="1">VLOOKUP(V10,Товары!A:B,1,FALSE)</f>
        <v>#N/A</v>
      </c>
    </row>
    <row r="11" spans="1:48" x14ac:dyDescent="0.25">
      <c r="A11" s="131" t="str">
        <f ca="1"/>
        <v>06-469-16</v>
      </c>
      <c r="B11" s="128" t="str">
        <f ca="1">_xlfn.XLOOKUP($A11,Строчный!$A:$A,Строчный!B:B,"ERR",0)</f>
        <v>44747B-HOG Homestead Grays Archive NL</v>
      </c>
      <c r="C11" s="101" t="str">
        <f ca="1">PROPER(_xlfn.XLOOKUP($A11,Строчный!$A:$A,Строчный!C:C,"ERR",0))</f>
        <v>Бейсболки</v>
      </c>
      <c r="D11" s="101" t="str">
        <f ca="1">_xlfn.LET(_xlpm.DATA,(_xlfn.XLOOKUP($A11,Строчный!$A:$A,Строчный!D:D,"ERR",0)),UPPER(MID(_xlpm.DATA,1,1))&amp;LOWER(MID(_xlpm.DATA,2,LEN(_xlpm.DATA)-1)))</f>
        <v>Бейсболка</v>
      </c>
      <c r="E11" s="101" t="str">
        <f ca="1">PROPER(_xlfn.XLOOKUP($A11,Строчный!$A:$A,Строчный!E:E,"ERR",0))</f>
        <v>Sport</v>
      </c>
      <c r="F11" s="101" t="str">
        <f ca="1">LOWER(_xlfn.XLOOKUP($A11,Строчный!$A:$A,Строчный!F:F,"ERR",0))</f>
        <v>всесезон</v>
      </c>
      <c r="G11" s="101" t="str">
        <f ca="1">UPPER(_xlfn.XLOOKUP($A11,Строчный!$A:$A,Строчный!G:G,"ERR",0))</f>
        <v>AMERICAN NEEDLE</v>
      </c>
      <c r="H11" s="101" t="str">
        <f ca="1">LOWER(_xlfn.XLOOKUP($A11,Строчный!$A:$A,Строчный!H:H,"ERR",0))</f>
        <v>navy</v>
      </c>
      <c r="I11" s="101" t="str">
        <f ca="1">LOWER(_xlfn.XLOOKUP($A11,Строчный!$A:$A,Строчный!I:I,"ERR",0))</f>
        <v>темно-синий</v>
      </c>
      <c r="J11" s="101" t="str">
        <f ca="1">SUBSTITUTE(LOWER(_xlfn.XLOOKUP($A11,Строчный!$A:$A,Строчный!J:J,"ERR",0)),"подклад","Подклад")</f>
        <v>100% хлопок</v>
      </c>
      <c r="K11" s="101" t="str">
        <f ca="1">_xlfn.LET(_xlpm.RES,_xlfn.XLOOKUP($A11,Строчный!$A:$A,Строчный!R:R,"ERR",0),IF(_xlpm.RES="","",_xlpm.RES))</f>
        <v>NL</v>
      </c>
      <c r="L11" s="101" t="str">
        <f ca="1">_xlfn.LET(_xlpm.RES,_xlfn.XLOOKUP($A11,Строчный!$A:$A,Строчный!S:S,"ERR",0),IF(_xlpm.RES="","",_xlpm.RES))</f>
        <v>Homestead Grays</v>
      </c>
      <c r="M11" s="101" t="str">
        <f ca="1">LOWER(_xlfn.XLOOKUP($A11,Строчный!$A:$A,Строчный!K:K,"ERR",0))</f>
        <v>хлопковые</v>
      </c>
      <c r="N11" s="101" t="str">
        <f ca="1">PROPER(_xlfn.XLOOKUP($A11,Строчный!$A:$A,Строчный!L:L,"ERR",0))</f>
        <v>Унисекс</v>
      </c>
      <c r="O11" s="101" t="str">
        <f ca="1">PROPER(_xlfn.XLOOKUP($A11,Строчный!$A:$A,Строчный!M:M,"ERR",0))</f>
        <v>Бангладеш</v>
      </c>
      <c r="P11" s="110">
        <f ca="1">VALUE(_xlfn.XLOOKUP($A11,Строчный!$A:$A,Строчный!N:N,"ERR",0))</f>
        <v>861.9</v>
      </c>
      <c r="Q11" s="109" t="str">
        <f ca="1">_xlfn.XLOOKUP($G11,Фабрика!A:A,Фабрика!B:B,"ERR",0)</f>
        <v>American Needle, Inc; 1275 Busch Parkway, Buffalo Grove, IL 60089, USA</v>
      </c>
      <c r="R11" s="100" t="str">
        <f ca="1">_xlfn.XLOOKUP($A11,Строчный!$A:$A,Строчный!P:P,"ERR",0)</f>
        <v>ONE</v>
      </c>
      <c r="S11" s="100">
        <f ca="1">VALUE(_xlfn.XLOOKUP($A11,Строчный!$A:$A,Строчный!Q:Q,"ERR",0))</f>
        <v>12</v>
      </c>
      <c r="T11" s="14" t="s">
        <v>283</v>
      </c>
      <c r="U11" s="122" t="str">
        <f t="shared" ca="1" si="0"/>
        <v>Бейсболка AMERICAN NEEDLE арт. 44747B-HOG Homestead Grays Archive NL (темно-синий)</v>
      </c>
      <c r="V11" s="121" t="str">
        <f t="shared" ca="1" si="1"/>
        <v>Бейсболка AMERICAN NEEDLE арт. 44747B-HOG Homestead Grays Archive NL (темно-синий) {navy}</v>
      </c>
      <c r="W11" s="18" t="str">
        <f t="shared" ca="1" si="2"/>
        <v>синий</v>
      </c>
      <c r="X11" s="18" t="str">
        <f t="shared" ca="1" si="3"/>
        <v>синий</v>
      </c>
      <c r="Y11" s="119" t="str">
        <f ca="1">IF(ISERROR(AT11),IFERROR(MID(I11,FIND("-",I11)+1,LEN(I11)),IFERROR(MID(I11,1,FIND("/",I11)-2),I11)),VLOOKUP(A11,'Цвета артикулов'!B:C,2,0))</f>
        <v>синий</v>
      </c>
      <c r="Z11" s="93" t="str">
        <f t="shared" ca="1" si="4"/>
        <v>06-469-16-00</v>
      </c>
      <c r="AA11" s="95" t="str">
        <f ca="1">VLOOKUP(C11,Группа!A:B,2,FALSE)</f>
        <v>Бейсболка</v>
      </c>
      <c r="AB11" s="117" t="str">
        <f ca="1">IFERROR(VLOOKUP(R11,Размеры!A:C,3,FALSE),"")</f>
        <v>ONE</v>
      </c>
      <c r="AC11" s="117" t="str">
        <f ca="1">VLOOKUP(I11,ЦветПолный!A:B,2,FALSE)</f>
        <v>16</v>
      </c>
      <c r="AD11" s="117" t="str">
        <f ca="1">IFERROR(VLOOKUP(R11,Размеры!A:D,4,FALSE),"")</f>
        <v>00</v>
      </c>
      <c r="AE11" s="117">
        <f ca="1">IF(LEFT(IFERROR(VLOOKUP(LOOKUP(2,1/SEARCH(B11,Товары!A:A),Товары!A:A),Товары!A:B,2,0),""),6)=MID(Z11,1,6),1,0)</f>
        <v>0</v>
      </c>
      <c r="AG11" s="117">
        <f ca="1">SUMIF(Группа!A:A,C11,Группа!C:C)</f>
        <v>1</v>
      </c>
      <c r="AH11" s="117">
        <f ca="1">SUMIF(Группа!B:B,AA11,Группа!C:C)</f>
        <v>1</v>
      </c>
      <c r="AI11" s="117">
        <f ca="1">SUMIF(Формы!A:A,D11,Формы!B:B)</f>
        <v>1</v>
      </c>
      <c r="AJ11" s="117">
        <f ca="1">SUMIF(Материал!A:A,M11,Материал!B:B)</f>
        <v>1</v>
      </c>
      <c r="AK11" s="117">
        <f ca="1">SUMIF(Размеры!A:A,R11,Размеры!E:E)</f>
        <v>1</v>
      </c>
      <c r="AL11" s="117">
        <f ca="1">SUMIF(Сезон!A:A,F11,Сезон!B:B)</f>
        <v>1</v>
      </c>
      <c r="AM11" s="117">
        <f ca="1">SUMIF(Состав!A:A,J11,Состав!B:B)</f>
        <v>1</v>
      </c>
      <c r="AN11" s="117">
        <f ca="1">SUMIF(ЦветПолный!A:A,I11,ЦветПолный!C:C)</f>
        <v>8</v>
      </c>
      <c r="AO11" s="117">
        <f ca="1">SUMIF(Цвет!A:A,Y11,Цвет!B:B)</f>
        <v>1</v>
      </c>
      <c r="AP11" s="117">
        <f ca="1">SUMIF(Пол!B:B,N11,Пол!C:C)</f>
        <v>1</v>
      </c>
      <c r="AQ11" s="117">
        <f ca="1">SUMIF(Марка!A:A,G11,Марка!B:B)</f>
        <v>1</v>
      </c>
      <c r="AR11" s="117">
        <f ca="1">SUMIF(Страна!A:A,O11,Страна!B:B)</f>
        <v>1</v>
      </c>
      <c r="AS11" s="83" t="e">
        <f ca="1">IF(VLOOKUP(V11,Товары!A:B,2,FALSE)=A11,"Есть в 1С","ERR")</f>
        <v>#N/A</v>
      </c>
      <c r="AT11" s="84" t="e">
        <f ca="1">IF(VLOOKUP(A11,Товары!B:B,1,FALSE)=A11,"Есть в 1С","ERR")</f>
        <v>#N/A</v>
      </c>
      <c r="AU11" s="116" t="e">
        <f ca="1">VLOOKUP(V11,Товары!A:B,2,FALSE)</f>
        <v>#N/A</v>
      </c>
      <c r="AV11" s="114" t="e">
        <f ca="1">VLOOKUP(V11,Товары!A:B,1,FALSE)</f>
        <v>#N/A</v>
      </c>
    </row>
    <row r="12" spans="1:48" x14ac:dyDescent="0.25">
      <c r="A12" s="131" t="str">
        <f ca="1"/>
        <v>06-468-21</v>
      </c>
      <c r="B12" s="128" t="str">
        <f ca="1">_xlfn.XLOOKUP($A12,Строчный!$A:$A,Строчный!B:B,"ERR",0)</f>
        <v>44747A-OAO Oakland Oaks Archive MILB</v>
      </c>
      <c r="C12" s="101" t="str">
        <f ca="1">PROPER(_xlfn.XLOOKUP($A12,Строчный!$A:$A,Строчный!C:C,"ERR",0))</f>
        <v>Бейсболки</v>
      </c>
      <c r="D12" s="101" t="str">
        <f ca="1">_xlfn.LET(_xlpm.DATA,(_xlfn.XLOOKUP($A12,Строчный!$A:$A,Строчный!D:D,"ERR",0)),UPPER(MID(_xlpm.DATA,1,1))&amp;LOWER(MID(_xlpm.DATA,2,LEN(_xlpm.DATA)-1)))</f>
        <v>Бейсболка</v>
      </c>
      <c r="E12" s="101" t="str">
        <f ca="1">PROPER(_xlfn.XLOOKUP($A12,Строчный!$A:$A,Строчный!E:E,"ERR",0))</f>
        <v>Sport</v>
      </c>
      <c r="F12" s="101" t="str">
        <f ca="1">LOWER(_xlfn.XLOOKUP($A12,Строчный!$A:$A,Строчный!F:F,"ERR",0))</f>
        <v>всесезон</v>
      </c>
      <c r="G12" s="101" t="str">
        <f ca="1">UPPER(_xlfn.XLOOKUP($A12,Строчный!$A:$A,Строчный!G:G,"ERR",0))</f>
        <v>AMERICAN NEEDLE</v>
      </c>
      <c r="H12" s="101" t="str">
        <f ca="1">LOWER(_xlfn.XLOOKUP($A12,Строчный!$A:$A,Строчный!H:H,"ERR",0))</f>
        <v>navy-dk red</v>
      </c>
      <c r="I12" s="101" t="str">
        <f ca="1">LOWER(_xlfn.XLOOKUP($A12,Строчный!$A:$A,Строчный!I:I,"ERR",0))</f>
        <v>синий / красный</v>
      </c>
      <c r="J12" s="101" t="str">
        <f ca="1">SUBSTITUTE(LOWER(_xlfn.XLOOKUP($A12,Строчный!$A:$A,Строчный!J:J,"ERR",0)),"подклад","Подклад")</f>
        <v>100% хлопок</v>
      </c>
      <c r="K12" s="101" t="str">
        <f ca="1">_xlfn.LET(_xlpm.RES,_xlfn.XLOOKUP($A12,Строчный!$A:$A,Строчный!R:R,"ERR",0),IF(_xlpm.RES="","",_xlpm.RES))</f>
        <v>MILB</v>
      </c>
      <c r="L12" s="101" t="str">
        <f ca="1">_xlfn.LET(_xlpm.RES,_xlfn.XLOOKUP($A12,Строчный!$A:$A,Строчный!S:S,"ERR",0),IF(_xlpm.RES="","",_xlpm.RES))</f>
        <v>Oakland Oaks</v>
      </c>
      <c r="M12" s="101" t="str">
        <f ca="1">LOWER(_xlfn.XLOOKUP($A12,Строчный!$A:$A,Строчный!K:K,"ERR",0))</f>
        <v>хлопковые</v>
      </c>
      <c r="N12" s="101" t="str">
        <f ca="1">PROPER(_xlfn.XLOOKUP($A12,Строчный!$A:$A,Строчный!L:L,"ERR",0))</f>
        <v>Унисекс</v>
      </c>
      <c r="O12" s="101" t="str">
        <f ca="1">PROPER(_xlfn.XLOOKUP($A12,Строчный!$A:$A,Строчный!M:M,"ERR",0))</f>
        <v>Бангладеш</v>
      </c>
      <c r="P12" s="110">
        <f ca="1">VALUE(_xlfn.XLOOKUP($A12,Строчный!$A:$A,Строчный!N:N,"ERR",0))</f>
        <v>861.92363636363655</v>
      </c>
      <c r="Q12" s="109" t="str">
        <f ca="1">_xlfn.XLOOKUP($G12,Фабрика!A:A,Фабрика!B:B,"ERR",0)</f>
        <v>American Needle, Inc; 1275 Busch Parkway, Buffalo Grove, IL 60089, USA</v>
      </c>
      <c r="R12" s="100" t="str">
        <f ca="1">_xlfn.XLOOKUP($A12,Строчный!$A:$A,Строчный!P:P,"ERR",0)</f>
        <v>ONE</v>
      </c>
      <c r="S12" s="100">
        <f ca="1">VALUE(_xlfn.XLOOKUP($A12,Строчный!$A:$A,Строчный!Q:Q,"ERR",0))</f>
        <v>22</v>
      </c>
      <c r="T12" s="14" t="s">
        <v>283</v>
      </c>
      <c r="U12" s="122" t="str">
        <f t="shared" ca="1" si="0"/>
        <v>Бейсболка AMERICAN NEEDLE арт. 44747A-OAO Oakland Oaks Archive MILB (синий / красный)</v>
      </c>
      <c r="V12" s="121" t="str">
        <f t="shared" ca="1" si="1"/>
        <v>Бейсболка AMERICAN NEEDLE арт. 44747A-OAO Oakland Oaks Archive MILB (синий / красный) {navy-dk red}</v>
      </c>
      <c r="W12" s="18" t="str">
        <f t="shared" ca="1" si="2"/>
        <v>синий</v>
      </c>
      <c r="X12" s="18" t="str">
        <f t="shared" ca="1" si="3"/>
        <v>красный</v>
      </c>
      <c r="Y12" s="119" t="str">
        <f ca="1">IF(ISERROR(AT12),IFERROR(MID(I12,FIND("-",I12)+1,LEN(I12)),IFERROR(MID(I12,1,FIND("/",I12)-2),I12)),VLOOKUP(A12,'Цвета артикулов'!B:C,2,0))</f>
        <v>синий</v>
      </c>
      <c r="Z12" s="93" t="str">
        <f t="shared" ca="1" si="4"/>
        <v>06-468-21-00</v>
      </c>
      <c r="AA12" s="95" t="str">
        <f ca="1">VLOOKUP(C12,Группа!A:B,2,FALSE)</f>
        <v>Бейсболка</v>
      </c>
      <c r="AB12" s="117" t="str">
        <f ca="1">IFERROR(VLOOKUP(R12,Размеры!A:C,3,FALSE),"")</f>
        <v>ONE</v>
      </c>
      <c r="AC12" s="117" t="str">
        <f ca="1">VLOOKUP(I12,ЦветПолный!A:B,2,FALSE)</f>
        <v>21</v>
      </c>
      <c r="AD12" s="117" t="str">
        <f ca="1">IFERROR(VLOOKUP(R12,Размеры!A:D,4,FALSE),"")</f>
        <v>00</v>
      </c>
      <c r="AE12" s="117">
        <f ca="1">IF(LEFT(IFERROR(VLOOKUP(LOOKUP(2,1/SEARCH(B12,Товары!A:A),Товары!A:A),Товары!A:B,2,0),""),6)=MID(Z12,1,6),1,0)</f>
        <v>0</v>
      </c>
      <c r="AG12" s="117">
        <f ca="1">SUMIF(Группа!A:A,C12,Группа!C:C)</f>
        <v>1</v>
      </c>
      <c r="AH12" s="117">
        <f ca="1">SUMIF(Группа!B:B,AA12,Группа!C:C)</f>
        <v>1</v>
      </c>
      <c r="AI12" s="117">
        <f ca="1">SUMIF(Формы!A:A,D12,Формы!B:B)</f>
        <v>1</v>
      </c>
      <c r="AJ12" s="117">
        <f ca="1">SUMIF(Материал!A:A,M12,Материал!B:B)</f>
        <v>1</v>
      </c>
      <c r="AK12" s="117">
        <f ca="1">SUMIF(Размеры!A:A,R12,Размеры!E:E)</f>
        <v>1</v>
      </c>
      <c r="AL12" s="117">
        <f ca="1">SUMIF(Сезон!A:A,F12,Сезон!B:B)</f>
        <v>1</v>
      </c>
      <c r="AM12" s="117">
        <f ca="1">SUMIF(Состав!A:A,J12,Состав!B:B)</f>
        <v>1</v>
      </c>
      <c r="AN12" s="117">
        <f ca="1">SUMIF(ЦветПолный!A:A,I12,ЦветПолный!C:C)</f>
        <v>5</v>
      </c>
      <c r="AO12" s="117">
        <f ca="1">SUMIF(Цвет!A:A,Y12,Цвет!B:B)</f>
        <v>1</v>
      </c>
      <c r="AP12" s="117">
        <f ca="1">SUMIF(Пол!B:B,N12,Пол!C:C)</f>
        <v>1</v>
      </c>
      <c r="AQ12" s="117">
        <f ca="1">SUMIF(Марка!A:A,G12,Марка!B:B)</f>
        <v>1</v>
      </c>
      <c r="AR12" s="117">
        <f ca="1">SUMIF(Страна!A:A,O12,Страна!B:B)</f>
        <v>1</v>
      </c>
      <c r="AS12" s="83" t="e">
        <f ca="1">IF(VLOOKUP(V12,Товары!A:B,2,FALSE)=A12,"Есть в 1С","ERR")</f>
        <v>#N/A</v>
      </c>
      <c r="AT12" s="84" t="e">
        <f ca="1">IF(VLOOKUP(A12,Товары!B:B,1,FALSE)=A12,"Есть в 1С","ERR")</f>
        <v>#N/A</v>
      </c>
      <c r="AU12" s="116" t="e">
        <f ca="1">VLOOKUP(V12,Товары!A:B,2,FALSE)</f>
        <v>#N/A</v>
      </c>
      <c r="AV12" s="114" t="e">
        <f ca="1">VLOOKUP(V12,Товары!A:B,1,FALSE)</f>
        <v>#N/A</v>
      </c>
    </row>
    <row r="13" spans="1:48" x14ac:dyDescent="0.25">
      <c r="A13" s="131" t="str">
        <f ca="1"/>
        <v>06-467-16</v>
      </c>
      <c r="B13" s="128" t="str">
        <f ca="1">_xlfn.XLOOKUP($A13,Строчный!$A:$A,Строчный!B:B,"ERR",0)</f>
        <v>44747A-NYC New York Cubans Archive NL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Sport</v>
      </c>
      <c r="F13" s="101" t="str">
        <f ca="1">LOWER(_xlfn.XLOOKUP($A13,Строчный!$A:$A,Строчный!F:F,"ERR",0))</f>
        <v>всесезон</v>
      </c>
      <c r="G13" s="101" t="str">
        <f ca="1">UPPER(_xlfn.XLOOKUP($A13,Строчный!$A:$A,Строчный!G:G,"ERR",0))</f>
        <v>AMERICAN NEEDLE</v>
      </c>
      <c r="H13" s="101" t="str">
        <f ca="1">LOWER(_xlfn.XLOOKUP($A13,Строчный!$A:$A,Строчный!H:H,"ERR",0))</f>
        <v>navy</v>
      </c>
      <c r="I13" s="101" t="str">
        <f ca="1">LOWER(_xlfn.XLOOKUP($A13,Строчный!$A:$A,Строчный!I:I,"ERR",0))</f>
        <v>темно-синий</v>
      </c>
      <c r="J13" s="101" t="str">
        <f ca="1">SUBSTITUTE(LOWER(_xlfn.XLOOKUP($A13,Строчный!$A:$A,Строчный!J:J,"ERR",0)),"подклад","Подклад")</f>
        <v>100% хлопок</v>
      </c>
      <c r="K13" s="101" t="str">
        <f ca="1">_xlfn.LET(_xlpm.RES,_xlfn.XLOOKUP($A13,Строчный!$A:$A,Строчный!R:R,"ERR",0),IF(_xlpm.RES="","",_xlpm.RES))</f>
        <v>NL</v>
      </c>
      <c r="L13" s="101" t="str">
        <f ca="1">_xlfn.LET(_xlpm.RES,_xlfn.XLOOKUP($A13,Строчный!$A:$A,Строчный!S:S,"ERR",0),IF(_xlpm.RES="","",_xlpm.RES))</f>
        <v>New York Cubans</v>
      </c>
      <c r="M13" s="101" t="str">
        <f ca="1">LOWER(_xlfn.XLOOKUP($A13,Строчный!$A:$A,Строчный!K:K,"ERR",0))</f>
        <v>хлопковые</v>
      </c>
      <c r="N13" s="101" t="str">
        <f ca="1">PROPER(_xlfn.XLOOKUP($A13,Строчный!$A:$A,Строчный!L:L,"ERR",0))</f>
        <v>Унисекс</v>
      </c>
      <c r="O13" s="101" t="str">
        <f ca="1">PROPER(_xlfn.XLOOKUP($A13,Строчный!$A:$A,Строчный!M:M,"ERR",0))</f>
        <v>Бангладеш</v>
      </c>
      <c r="P13" s="110">
        <f ca="1">VALUE(_xlfn.XLOOKUP($A13,Строчный!$A:$A,Строчный!N:N,"ERR",0))</f>
        <v>861.9</v>
      </c>
      <c r="Q13" s="109" t="str">
        <f ca="1">_xlfn.XLOOKUP($G13,Фабрика!A:A,Фабрика!B:B,"ERR",0)</f>
        <v>American Needle, Inc; 1275 Busch Parkway, Buffalo Grove, IL 60089, USA</v>
      </c>
      <c r="R13" s="100" t="str">
        <f ca="1">_xlfn.XLOOKUP($A13,Строчный!$A:$A,Строчный!P:P,"ERR",0)</f>
        <v>ONE</v>
      </c>
      <c r="S13" s="100">
        <f ca="1">VALUE(_xlfn.XLOOKUP($A13,Строчный!$A:$A,Строчный!Q:Q,"ERR",0))</f>
        <v>76</v>
      </c>
      <c r="T13" s="14" t="s">
        <v>283</v>
      </c>
      <c r="U13" s="122" t="str">
        <f t="shared" ca="1" si="0"/>
        <v>Бейсболка AMERICAN NEEDLE арт. 44747A-NYC New York Cubans Archive NL (темно-синий)</v>
      </c>
      <c r="V13" s="121" t="str">
        <f t="shared" ca="1" si="1"/>
        <v>Бейсболка AMERICAN NEEDLE арт. 44747A-NYC New York Cubans Archive NL (темно-синий) {navy}</v>
      </c>
      <c r="W13" s="18" t="str">
        <f t="shared" ca="1" si="2"/>
        <v>синий</v>
      </c>
      <c r="X13" s="18" t="str">
        <f t="shared" ca="1" si="3"/>
        <v>синий</v>
      </c>
      <c r="Y13" s="119" t="str">
        <f ca="1">IF(ISERROR(AT13),IFERROR(MID(I13,FIND("-",I13)+1,LEN(I13)),IFERROR(MID(I13,1,FIND("/",I13)-2),I13)),VLOOKUP(A13,'Цвета артикулов'!B:C,2,0))</f>
        <v>синий</v>
      </c>
      <c r="Z13" s="93" t="str">
        <f t="shared" ca="1" si="4"/>
        <v>06-467-16-00</v>
      </c>
      <c r="AA13" s="95" t="str">
        <f ca="1">VLOOKUP(C13,Группа!A:B,2,FALSE)</f>
        <v>Бейсболка</v>
      </c>
      <c r="AB13" s="117" t="str">
        <f ca="1">IFERROR(VLOOKUP(R13,Размеры!A:C,3,FALSE),"")</f>
        <v>ONE</v>
      </c>
      <c r="AC13" s="117" t="str">
        <f ca="1">VLOOKUP(I13,ЦветПолный!A:B,2,FALSE)</f>
        <v>16</v>
      </c>
      <c r="AD13" s="117" t="str">
        <f ca="1">IFERROR(VLOOKUP(R13,Размеры!A:D,4,FALSE),"")</f>
        <v>00</v>
      </c>
      <c r="AE13" s="117">
        <f ca="1">IF(LEFT(IFERROR(VLOOKUP(LOOKUP(2,1/SEARCH(B13,Товары!A:A),Товары!A:A),Товары!A:B,2,0),""),6)=MID(Z13,1,6),1,0)</f>
        <v>0</v>
      </c>
      <c r="AG13" s="117">
        <f ca="1">SUMIF(Группа!A:A,C13,Группа!C:C)</f>
        <v>1</v>
      </c>
      <c r="AH13" s="117">
        <f ca="1">SUMIF(Группа!B:B,AA13,Группа!C:C)</f>
        <v>1</v>
      </c>
      <c r="AI13" s="117">
        <f ca="1">SUMIF(Формы!A:A,D13,Формы!B:B)</f>
        <v>1</v>
      </c>
      <c r="AJ13" s="117">
        <f ca="1">SUMIF(Материал!A:A,M13,Материал!B:B)</f>
        <v>1</v>
      </c>
      <c r="AK13" s="117">
        <f ca="1">SUMIF(Размеры!A:A,R13,Размеры!E:E)</f>
        <v>1</v>
      </c>
      <c r="AL13" s="117">
        <f ca="1">SUMIF(Сезон!A:A,F13,Сезон!B:B)</f>
        <v>1</v>
      </c>
      <c r="AM13" s="117">
        <f ca="1">SUMIF(Состав!A:A,J13,Состав!B:B)</f>
        <v>1</v>
      </c>
      <c r="AN13" s="117">
        <f ca="1">SUMIF(ЦветПолный!A:A,I13,ЦветПолный!C:C)</f>
        <v>8</v>
      </c>
      <c r="AO13" s="117">
        <f ca="1">SUMIF(Цвет!A:A,Y13,Цвет!B:B)</f>
        <v>1</v>
      </c>
      <c r="AP13" s="117">
        <f ca="1">SUMIF(Пол!B:B,N13,Пол!C:C)</f>
        <v>1</v>
      </c>
      <c r="AQ13" s="117">
        <f ca="1">SUMIF(Марка!A:A,G13,Марка!B:B)</f>
        <v>1</v>
      </c>
      <c r="AR13" s="117">
        <f ca="1">SUMIF(Страна!A:A,O13,Страна!B:B)</f>
        <v>1</v>
      </c>
      <c r="AS13" s="83" t="e">
        <f ca="1">IF(VLOOKUP(V13,Товары!A:B,2,FALSE)=A13,"Есть в 1С","ERR")</f>
        <v>#N/A</v>
      </c>
      <c r="AT13" s="84" t="e">
        <f ca="1">IF(VLOOKUP(A13,Товары!B:B,1,FALSE)=A13,"Есть в 1С","ERR")</f>
        <v>#N/A</v>
      </c>
      <c r="AU13" s="116" t="e">
        <f ca="1">VLOOKUP(V13,Товары!A:B,2,FALSE)</f>
        <v>#N/A</v>
      </c>
      <c r="AV13" s="114" t="e">
        <f ca="1">VLOOKUP(V13,Товары!A:B,1,FALSE)</f>
        <v>#N/A</v>
      </c>
    </row>
    <row r="14" spans="1:48" x14ac:dyDescent="0.25">
      <c r="A14" s="131" t="str">
        <f ca="1"/>
        <v>06-466-09</v>
      </c>
      <c r="B14" s="128" t="str">
        <f ca="1">_xlfn.XLOOKUP($A14,Строчный!$A:$A,Строчный!B:B,"ERR",0)</f>
        <v>44747A-NBY New York Black Yankees Archive NL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Sport</v>
      </c>
      <c r="F14" s="101" t="str">
        <f ca="1">LOWER(_xlfn.XLOOKUP($A14,Строчный!$A:$A,Строчный!F:F,"ERR",0))</f>
        <v>всесезон</v>
      </c>
      <c r="G14" s="101" t="str">
        <f ca="1">UPPER(_xlfn.XLOOKUP($A14,Строчный!$A:$A,Строчный!G:G,"ERR",0))</f>
        <v>AMERICAN NEEDLE</v>
      </c>
      <c r="H14" s="101" t="str">
        <f ca="1">LOWER(_xlfn.XLOOKUP($A14,Строчный!$A:$A,Строчный!H:H,"ERR",0))</f>
        <v>black</v>
      </c>
      <c r="I14" s="101" t="str">
        <f ca="1">LOWER(_xlfn.XLOOKUP($A14,Строчный!$A:$A,Строчный!I:I,"ERR",0))</f>
        <v>черный</v>
      </c>
      <c r="J14" s="101" t="str">
        <f ca="1">SUBSTITUTE(LOWER(_xlfn.XLOOKUP($A14,Строчный!$A:$A,Строчный!J:J,"ERR",0)),"подклад","Подклад")</f>
        <v>100% хлопок</v>
      </c>
      <c r="K14" s="101" t="str">
        <f ca="1">_xlfn.LET(_xlpm.RES,_xlfn.XLOOKUP($A14,Строчный!$A:$A,Строчный!R:R,"ERR",0),IF(_xlpm.RES="","",_xlpm.RES))</f>
        <v>NL</v>
      </c>
      <c r="L14" s="101" t="str">
        <f ca="1">_xlfn.LET(_xlpm.RES,_xlfn.XLOOKUP($A14,Строчный!$A:$A,Строчный!S:S,"ERR",0),IF(_xlpm.RES="","",_xlpm.RES))</f>
        <v>New York Black Yankees</v>
      </c>
      <c r="M14" s="101" t="str">
        <f ca="1">LOWER(_xlfn.XLOOKUP($A14,Строчный!$A:$A,Строчный!K:K,"ERR",0))</f>
        <v>хлопковые</v>
      </c>
      <c r="N14" s="101" t="str">
        <f ca="1">PROPER(_xlfn.XLOOKUP($A14,Строчный!$A:$A,Строчный!L:L,"ERR",0))</f>
        <v>Унисекс</v>
      </c>
      <c r="O14" s="101" t="str">
        <f ca="1">PROPER(_xlfn.XLOOKUP($A14,Строчный!$A:$A,Строчный!M:M,"ERR",0))</f>
        <v>Бангладеш</v>
      </c>
      <c r="P14" s="110">
        <f ca="1">VALUE(_xlfn.XLOOKUP($A14,Строчный!$A:$A,Строчный!N:N,"ERR",0))</f>
        <v>861.89490196078441</v>
      </c>
      <c r="Q14" s="109" t="str">
        <f ca="1">_xlfn.XLOOKUP($G14,Фабрика!A:A,Фабрика!B:B,"ERR",0)</f>
        <v>American Needle, Inc; 1275 Busch Parkway, Buffalo Grove, IL 60089, USA</v>
      </c>
      <c r="R14" s="100" t="str">
        <f ca="1">_xlfn.XLOOKUP($A14,Строчный!$A:$A,Строчный!P:P,"ERR",0)</f>
        <v>ONE</v>
      </c>
      <c r="S14" s="100">
        <f ca="1">VALUE(_xlfn.XLOOKUP($A14,Строчный!$A:$A,Строчный!Q:Q,"ERR",0))</f>
        <v>51</v>
      </c>
      <c r="T14" s="14" t="s">
        <v>283</v>
      </c>
      <c r="U14" s="122" t="str">
        <f t="shared" ca="1" si="0"/>
        <v>Бейсболка AMERICAN NEEDLE арт. 44747A-NBY New York Black Yankees Archive NL (черный)</v>
      </c>
      <c r="V14" s="121" t="str">
        <f t="shared" ca="1" si="1"/>
        <v>Бейсболка AMERICAN NEEDLE арт. 44747A-NBY New York Black Yankees Archive NL (черный) {black}</v>
      </c>
      <c r="W14" s="18" t="str">
        <f t="shared" ca="1" si="2"/>
        <v>черный</v>
      </c>
      <c r="X14" s="18" t="str">
        <f t="shared" ca="1" si="3"/>
        <v>черный</v>
      </c>
      <c r="Y14" s="119" t="str">
        <f ca="1">IF(ISERROR(AT14),IFERROR(MID(I14,FIND("-",I14)+1,LEN(I14)),IFERROR(MID(I14,1,FIND("/",I14)-2),I14)),VLOOKUP(A14,'Цвета артикулов'!B:C,2,0))</f>
        <v>черный</v>
      </c>
      <c r="Z14" s="93" t="str">
        <f t="shared" ca="1" si="4"/>
        <v>06-466-09-00</v>
      </c>
      <c r="AA14" s="95" t="str">
        <f ca="1">VLOOKUP(C14,Группа!A:B,2,FALSE)</f>
        <v>Бейсболка</v>
      </c>
      <c r="AB14" s="117" t="str">
        <f ca="1">IFERROR(VLOOKUP(R14,Размеры!A:C,3,FALSE),"")</f>
        <v>ONE</v>
      </c>
      <c r="AC14" s="117" t="str">
        <f ca="1">VLOOKUP(I14,ЦветПолный!A:B,2,FALSE)</f>
        <v>09</v>
      </c>
      <c r="AD14" s="117" t="str">
        <f ca="1">IFERROR(VLOOKUP(R14,Размеры!A:D,4,FALSE),"")</f>
        <v>00</v>
      </c>
      <c r="AE14" s="117">
        <f ca="1">IF(LEFT(IFERROR(VLOOKUP(LOOKUP(2,1/SEARCH(B14,Товары!A:A),Товары!A:A),Товары!A:B,2,0),""),6)=MID(Z14,1,6),1,0)</f>
        <v>0</v>
      </c>
      <c r="AG14" s="117">
        <f ca="1">SUMIF(Группа!A:A,C14,Группа!C:C)</f>
        <v>1</v>
      </c>
      <c r="AH14" s="117">
        <f ca="1">SUMIF(Группа!B:B,AA14,Группа!C:C)</f>
        <v>1</v>
      </c>
      <c r="AI14" s="117">
        <f ca="1">SUMIF(Формы!A:A,D14,Формы!B:B)</f>
        <v>1</v>
      </c>
      <c r="AJ14" s="117">
        <f ca="1">SUMIF(Материал!A:A,M14,Материал!B:B)</f>
        <v>1</v>
      </c>
      <c r="AK14" s="117">
        <f ca="1">SUMIF(Размеры!A:A,R14,Размеры!E:E)</f>
        <v>1</v>
      </c>
      <c r="AL14" s="117">
        <f ca="1">SUMIF(Сезон!A:A,F14,Сезон!B:B)</f>
        <v>1</v>
      </c>
      <c r="AM14" s="117">
        <f ca="1">SUMIF(Состав!A:A,J14,Состав!B:B)</f>
        <v>1</v>
      </c>
      <c r="AN14" s="117">
        <f ca="1">SUMIF(ЦветПолный!A:A,I14,ЦветПолный!C:C)</f>
        <v>11</v>
      </c>
      <c r="AO14" s="117">
        <f ca="1">SUMIF(Цвет!A:A,Y14,Цвет!B:B)</f>
        <v>1</v>
      </c>
      <c r="AP14" s="117">
        <f ca="1">SUMIF(Пол!B:B,N14,Пол!C:C)</f>
        <v>1</v>
      </c>
      <c r="AQ14" s="117">
        <f ca="1">SUMIF(Марка!A:A,G14,Марка!B:B)</f>
        <v>1</v>
      </c>
      <c r="AR14" s="117">
        <f ca="1">SUMIF(Страна!A:A,O14,Страна!B:B)</f>
        <v>1</v>
      </c>
      <c r="AS14" s="83" t="e">
        <f ca="1">IF(VLOOKUP(V14,Товары!A:B,2,FALSE)=A14,"Есть в 1С","ERR")</f>
        <v>#N/A</v>
      </c>
      <c r="AT14" s="84" t="e">
        <f ca="1">IF(VLOOKUP(A14,Товары!B:B,1,FALSE)=A14,"Есть в 1С","ERR")</f>
        <v>#N/A</v>
      </c>
      <c r="AU14" s="116" t="e">
        <f ca="1">VLOOKUP(V14,Товары!A:B,2,FALSE)</f>
        <v>#N/A</v>
      </c>
      <c r="AV14" s="114" t="e">
        <f ca="1">VLOOKUP(V14,Товары!A:B,1,FALSE)</f>
        <v>#N/A</v>
      </c>
    </row>
    <row r="15" spans="1:48" x14ac:dyDescent="0.25">
      <c r="A15" s="131" t="str">
        <f ca="1"/>
        <v>06-465-16</v>
      </c>
      <c r="B15" s="128" t="str">
        <f ca="1">_xlfn.XLOOKUP($A15,Строчный!$A:$A,Строчный!B:B,"ERR",0)</f>
        <v>44747A-LAW Los Angeles White Sox Archive NL</v>
      </c>
      <c r="C15" s="101" t="str">
        <f ca="1">PROPER(_xlfn.XLOOKUP($A15,Строчный!$A:$A,Строчный!C:C,"ERR",0))</f>
        <v>Бейсболки</v>
      </c>
      <c r="D15" s="101" t="str">
        <f ca="1">_xlfn.LET(_xlpm.DATA,(_xlfn.XLOOKUP($A15,Строчный!$A:$A,Строчный!D:D,"ERR",0)),UPPER(MID(_xlpm.DATA,1,1))&amp;LOWER(MID(_xlpm.DATA,2,LEN(_xlpm.DATA)-1)))</f>
        <v>Бейсболка</v>
      </c>
      <c r="E15" s="101" t="str">
        <f ca="1">PROPER(_xlfn.XLOOKUP($A15,Строчный!$A:$A,Строчный!E:E,"ERR",0))</f>
        <v>Sport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AMERICAN NEEDLE</v>
      </c>
      <c r="H15" s="101" t="str">
        <f ca="1">LOWER(_xlfn.XLOOKUP($A15,Строчный!$A:$A,Строчный!H:H,"ERR",0))</f>
        <v>navy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</v>
      </c>
      <c r="K15" s="101" t="str">
        <f ca="1">_xlfn.LET(_xlpm.RES,_xlfn.XLOOKUP($A15,Строчный!$A:$A,Строчный!R:R,"ERR",0),IF(_xlpm.RES="","",_xlpm.RES))</f>
        <v>NL</v>
      </c>
      <c r="L15" s="101" t="str">
        <f ca="1">_xlfn.LET(_xlpm.RES,_xlfn.XLOOKUP($A15,Строчный!$A:$A,Строчный!S:S,"ERR",0),IF(_xlpm.RES="","",_xlpm.RES))</f>
        <v>Los Angeles White Sox</v>
      </c>
      <c r="M15" s="101" t="str">
        <f ca="1">LOWER(_xlfn.XLOOKUP($A15,Строчный!$A:$A,Строчный!K:K,"ERR",0))</f>
        <v>хлопковые</v>
      </c>
      <c r="N15" s="101" t="str">
        <f ca="1">PROPER(_xlfn.XLOOKUP($A15,Строчный!$A:$A,Строчный!L:L,"ERR",0))</f>
        <v>Унисекс</v>
      </c>
      <c r="O15" s="101" t="str">
        <f ca="1">PROPER(_xlfn.XLOOKUP($A15,Строчный!$A:$A,Строчный!M:M,"ERR",0))</f>
        <v>Бангладеш</v>
      </c>
      <c r="P15" s="110">
        <f ca="1">VALUE(_xlfn.XLOOKUP($A15,Строчный!$A:$A,Строчный!N:N,"ERR",0))</f>
        <v>861.91130434782622</v>
      </c>
      <c r="Q15" s="109" t="str">
        <f ca="1">_xlfn.XLOOKUP($G15,Фабрика!A:A,Фабрика!B:B,"ERR",0)</f>
        <v>American Needle, Inc; 1275 Busch Parkway, Buffalo Grove, IL 60089, USA</v>
      </c>
      <c r="R15" s="100" t="str">
        <f ca="1">_xlfn.XLOOKUP($A15,Строчный!$A:$A,Строчный!P:P,"ERR",0)</f>
        <v>ONE</v>
      </c>
      <c r="S15" s="100">
        <f ca="1">VALUE(_xlfn.XLOOKUP($A15,Строчный!$A:$A,Строчный!Q:Q,"ERR",0))</f>
        <v>46</v>
      </c>
      <c r="T15" s="14" t="s">
        <v>283</v>
      </c>
      <c r="U15" s="122" t="str">
        <f t="shared" ca="1" si="0"/>
        <v>Бейсболка AMERICAN NEEDLE арт. 44747A-LAW Los Angeles White Sox Archive NL (темно-синий)</v>
      </c>
      <c r="V15" s="121" t="str">
        <f t="shared" ca="1" si="1"/>
        <v>Бейсболка AMERICAN NEEDLE арт. 44747A-LAW Los Angeles White Sox Archive NL (темно-синий) {navy}</v>
      </c>
      <c r="W15" s="18" t="str">
        <f t="shared" ca="1" si="2"/>
        <v>синий</v>
      </c>
      <c r="X15" s="18" t="str">
        <f t="shared" ca="1" si="3"/>
        <v>синий</v>
      </c>
      <c r="Y15" s="119" t="str">
        <f ca="1">IF(ISERROR(AT15),IFERROR(MID(I15,FIND("-",I15)+1,LEN(I15)),IFERROR(MID(I15,1,FIND("/",I15)-2),I15)),VLOOKUP(A15,'Цвета артикулов'!B:C,2,0))</f>
        <v>синий</v>
      </c>
      <c r="Z15" s="93" t="str">
        <f t="shared" ca="1" si="4"/>
        <v>06-465-16-00</v>
      </c>
      <c r="AA15" s="95" t="str">
        <f ca="1">VLOOKUP(C15,Группа!A:B,2,FALSE)</f>
        <v>Бейсболка</v>
      </c>
      <c r="AB15" s="117" t="str">
        <f ca="1">IFERROR(VLOOKUP(R15,Размеры!A:C,3,FALSE),"")</f>
        <v>ONE</v>
      </c>
      <c r="AC15" s="117" t="str">
        <f ca="1">VLOOKUP(I15,ЦветПолный!A:B,2,FALSE)</f>
        <v>16</v>
      </c>
      <c r="AD15" s="117" t="str">
        <f ca="1">IFERROR(VLOOKUP(R15,Размеры!A:D,4,FALSE),"")</f>
        <v>00</v>
      </c>
      <c r="AE15" s="117">
        <f ca="1">IF(LEFT(IFERROR(VLOOKUP(LOOKUP(2,1/SEARCH(B15,Товары!A:A),Товары!A:A),Товары!A:B,2,0),""),6)=MID(Z15,1,6),1,0)</f>
        <v>0</v>
      </c>
      <c r="AG15" s="117">
        <f ca="1">SUMIF(Группа!A:A,C15,Группа!C:C)</f>
        <v>1</v>
      </c>
      <c r="AH15" s="117">
        <f ca="1">SUMIF(Группа!B:B,AA15,Группа!C:C)</f>
        <v>1</v>
      </c>
      <c r="AI15" s="117">
        <f ca="1">SUMIF(Формы!A:A,D15,Формы!B:B)</f>
        <v>1</v>
      </c>
      <c r="AJ15" s="117">
        <f ca="1">SUMIF(Материал!A:A,M15,Материал!B:B)</f>
        <v>1</v>
      </c>
      <c r="AK15" s="117">
        <f ca="1">SUMIF(Размеры!A:A,R15,Размеры!E:E)</f>
        <v>1</v>
      </c>
      <c r="AL15" s="117">
        <f ca="1">SUMIF(Сезон!A:A,F15,Сезон!B:B)</f>
        <v>1</v>
      </c>
      <c r="AM15" s="117">
        <f ca="1">SUMIF(Состав!A:A,J15,Состав!B:B)</f>
        <v>1</v>
      </c>
      <c r="AN15" s="117">
        <f ca="1">SUMIF(ЦветПолный!A:A,I15,ЦветПолный!C:C)</f>
        <v>8</v>
      </c>
      <c r="AO15" s="117">
        <f ca="1">SUMIF(Цвет!A:A,Y15,Цвет!B:B)</f>
        <v>1</v>
      </c>
      <c r="AP15" s="117">
        <f ca="1">SUMIF(Пол!B:B,N15,Пол!C:C)</f>
        <v>1</v>
      </c>
      <c r="AQ15" s="117">
        <f ca="1">SUMIF(Марка!A:A,G15,Марка!B:B)</f>
        <v>1</v>
      </c>
      <c r="AR15" s="117">
        <f ca="1">SUMIF(Страна!A:A,O15,Страна!B:B)</f>
        <v>1</v>
      </c>
      <c r="AS15" s="83" t="e">
        <f ca="1">IF(VLOOKUP(V15,Товары!A:B,2,FALSE)=A15,"Есть в 1С","ERR")</f>
        <v>#N/A</v>
      </c>
      <c r="AT15" s="84" t="e">
        <f ca="1">IF(VLOOKUP(A15,Товары!B:B,1,FALSE)=A15,"Есть в 1С","ERR")</f>
        <v>#N/A</v>
      </c>
      <c r="AU15" s="116" t="e">
        <f ca="1">VLOOKUP(V15,Товары!A:B,2,FALSE)</f>
        <v>#N/A</v>
      </c>
      <c r="AV15" s="114" t="e">
        <f ca="1">VLOOKUP(V15,Товары!A:B,1,FALSE)</f>
        <v>#N/A</v>
      </c>
    </row>
    <row r="16" spans="1:48" x14ac:dyDescent="0.25">
      <c r="A16" s="131" t="str">
        <f ca="1"/>
        <v>06-464-16</v>
      </c>
      <c r="B16" s="128" t="str">
        <f ca="1">_xlfn.XLOOKUP($A16,Строчный!$A:$A,Строчный!B:B,"ERR",0)</f>
        <v>44747A-KCM Kansas City Monarchs Archive NL</v>
      </c>
      <c r="C16" s="101" t="str">
        <f ca="1">PROPER(_xlfn.XLOOKUP($A16,Строчный!$A:$A,Строчный!C:C,"ERR",0))</f>
        <v>Бейсболки</v>
      </c>
      <c r="D16" s="101" t="str">
        <f ca="1">_xlfn.LET(_xlpm.DATA,(_xlfn.XLOOKUP($A16,Строчный!$A:$A,Строчный!D:D,"ERR",0)),UPPER(MID(_xlpm.DATA,1,1))&amp;LOWER(MID(_xlpm.DATA,2,LEN(_xlpm.DATA)-1)))</f>
        <v>Бейсболка</v>
      </c>
      <c r="E16" s="101" t="str">
        <f ca="1">PROPER(_xlfn.XLOOKUP($A16,Строчный!$A:$A,Строчный!E:E,"ERR",0))</f>
        <v>Sport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AMERICAN NEEDLE</v>
      </c>
      <c r="H16" s="101" t="str">
        <f ca="1">LOWER(_xlfn.XLOOKUP($A16,Строчный!$A:$A,Строчный!H:H,"ERR",0))</f>
        <v>navy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</v>
      </c>
      <c r="K16" s="101" t="str">
        <f ca="1">_xlfn.LET(_xlpm.RES,_xlfn.XLOOKUP($A16,Строчный!$A:$A,Строчный!R:R,"ERR",0),IF(_xlpm.RES="","",_xlpm.RES))</f>
        <v>NL</v>
      </c>
      <c r="L16" s="101" t="str">
        <f ca="1">_xlfn.LET(_xlpm.RES,_xlfn.XLOOKUP($A16,Строчный!$A:$A,Строчный!S:S,"ERR",0),IF(_xlpm.RES="","",_xlpm.RES))</f>
        <v>Kansas City Monarchs</v>
      </c>
      <c r="M16" s="101" t="str">
        <f ca="1">LOWER(_xlfn.XLOOKUP($A16,Строчный!$A:$A,Строчный!K:K,"ERR",0))</f>
        <v>хлопковые</v>
      </c>
      <c r="N16" s="101" t="str">
        <f ca="1">PROPER(_xlfn.XLOOKUP($A16,Строчный!$A:$A,Строчный!L:L,"ERR",0))</f>
        <v>Унисекс</v>
      </c>
      <c r="O16" s="101" t="str">
        <f ca="1">PROPER(_xlfn.XLOOKUP($A16,Строчный!$A:$A,Строчный!M:M,"ERR",0))</f>
        <v>Бангладеш</v>
      </c>
      <c r="P16" s="110">
        <f ca="1">VALUE(_xlfn.XLOOKUP($A16,Строчный!$A:$A,Строчный!N:N,"ERR",0))</f>
        <v>861.93714285714293</v>
      </c>
      <c r="Q16" s="109" t="str">
        <f ca="1">_xlfn.XLOOKUP($G16,Фабрика!A:A,Фабрика!B:B,"ERR",0)</f>
        <v>American Needle, Inc; 1275 Busch Parkway, Buffalo Grove, IL 60089, USA</v>
      </c>
      <c r="R16" s="100" t="str">
        <f ca="1">_xlfn.XLOOKUP($A16,Строчный!$A:$A,Строчный!P:P,"ERR",0)</f>
        <v>ONE</v>
      </c>
      <c r="S16" s="100">
        <f ca="1">VALUE(_xlfn.XLOOKUP($A16,Строчный!$A:$A,Строчный!Q:Q,"ERR",0))</f>
        <v>14</v>
      </c>
      <c r="T16" s="14" t="s">
        <v>283</v>
      </c>
      <c r="U16" s="122" t="str">
        <f t="shared" ca="1" si="0"/>
        <v>Бейсболка AMERICAN NEEDLE арт. 44747A-KCM Kansas City Monarchs Archive NL (темно-синий)</v>
      </c>
      <c r="V16" s="121" t="str">
        <f t="shared" ca="1" si="1"/>
        <v>Бейсболка AMERICAN NEEDLE арт. 44747A-KCM Kansas City Monarchs Archive NL (темно-синий) {navy}</v>
      </c>
      <c r="W16" s="18" t="str">
        <f t="shared" ca="1" si="2"/>
        <v>синий</v>
      </c>
      <c r="X16" s="18" t="str">
        <f t="shared" ca="1" si="3"/>
        <v>синий</v>
      </c>
      <c r="Y16" s="119" t="str">
        <f ca="1">IF(ISERROR(AT16),IFERROR(MID(I16,FIND("-",I16)+1,LEN(I16)),IFERROR(MID(I16,1,FIND("/",I16)-2),I16)),VLOOKUP(A16,'Цвета артикулов'!B:C,2,0))</f>
        <v>синий</v>
      </c>
      <c r="Z16" s="93" t="str">
        <f t="shared" ca="1" si="4"/>
        <v>06-464-16-00</v>
      </c>
      <c r="AA16" s="95" t="str">
        <f ca="1">VLOOKUP(C16,Группа!A:B,2,FALSE)</f>
        <v>Бейсболка</v>
      </c>
      <c r="AB16" s="117" t="str">
        <f ca="1">IFERROR(VLOOKUP(R16,Размеры!A:C,3,FALSE),"")</f>
        <v>ONE</v>
      </c>
      <c r="AC16" s="117" t="str">
        <f ca="1">VLOOKUP(I16,ЦветПолный!A:B,2,FALSE)</f>
        <v>16</v>
      </c>
      <c r="AD16" s="117" t="str">
        <f ca="1">IFERROR(VLOOKUP(R16,Размеры!A:D,4,FALSE),"")</f>
        <v>00</v>
      </c>
      <c r="AE16" s="117">
        <f ca="1">IF(LEFT(IFERROR(VLOOKUP(LOOKUP(2,1/SEARCH(B16,Товары!A:A),Товары!A:A),Товары!A:B,2,0),""),6)=MID(Z16,1,6),1,0)</f>
        <v>0</v>
      </c>
      <c r="AG16" s="117">
        <f ca="1">SUMIF(Группа!A:A,C16,Группа!C:C)</f>
        <v>1</v>
      </c>
      <c r="AH16" s="117">
        <f ca="1">SUMIF(Группа!B:B,AA16,Группа!C:C)</f>
        <v>1</v>
      </c>
      <c r="AI16" s="117">
        <f ca="1">SUMIF(Формы!A:A,D16,Формы!B:B)</f>
        <v>1</v>
      </c>
      <c r="AJ16" s="117">
        <f ca="1">SUMIF(Материал!A:A,M16,Материал!B:B)</f>
        <v>1</v>
      </c>
      <c r="AK16" s="117">
        <f ca="1">SUMIF(Размеры!A:A,R16,Размеры!E:E)</f>
        <v>1</v>
      </c>
      <c r="AL16" s="117">
        <f ca="1">SUMIF(Сезон!A:A,F16,Сезон!B:B)</f>
        <v>1</v>
      </c>
      <c r="AM16" s="117">
        <f ca="1">SUMIF(Состав!A:A,J16,Состав!B:B)</f>
        <v>1</v>
      </c>
      <c r="AN16" s="117">
        <f ca="1">SUMIF(ЦветПолный!A:A,I16,ЦветПолный!C:C)</f>
        <v>8</v>
      </c>
      <c r="AO16" s="117">
        <f ca="1">SUMIF(Цвет!A:A,Y16,Цвет!B:B)</f>
        <v>1</v>
      </c>
      <c r="AP16" s="117">
        <f ca="1">SUMIF(Пол!B:B,N16,Пол!C:C)</f>
        <v>1</v>
      </c>
      <c r="AQ16" s="117">
        <f ca="1">SUMIF(Марка!A:A,G16,Марка!B:B)</f>
        <v>1</v>
      </c>
      <c r="AR16" s="117">
        <f ca="1">SUMIF(Страна!A:A,O16,Страна!B:B)</f>
        <v>1</v>
      </c>
      <c r="AS16" s="83" t="e">
        <f ca="1">IF(VLOOKUP(V16,Товары!A:B,2,FALSE)=A16,"Есть в 1С","ERR")</f>
        <v>#N/A</v>
      </c>
      <c r="AT16" s="84" t="e">
        <f ca="1">IF(VLOOKUP(A16,Товары!B:B,1,FALSE)=A16,"Есть в 1С","ERR")</f>
        <v>#N/A</v>
      </c>
      <c r="AU16" s="116" t="e">
        <f ca="1">VLOOKUP(V16,Товары!A:B,2,FALSE)</f>
        <v>#N/A</v>
      </c>
      <c r="AV16" s="114" t="e">
        <f ca="1">VLOOKUP(V16,Товары!A:B,1,FALSE)</f>
        <v>#N/A</v>
      </c>
    </row>
    <row r="17" spans="1:48" x14ac:dyDescent="0.25">
      <c r="A17" s="131" t="str">
        <f ca="1"/>
        <v>06-463-16</v>
      </c>
      <c r="B17" s="128" t="str">
        <f ca="1">_xlfn.XLOOKUP($A17,Строчный!$A:$A,Строчный!B:B,"ERR",0)</f>
        <v>44747A-CAG Chicago American Giants Archive NL</v>
      </c>
      <c r="C17" s="101" t="str">
        <f ca="1">PROPER(_xlfn.XLOOKUP($A17,Строчный!$A:$A,Строчный!C:C,"ERR",0))</f>
        <v>Бейсболки</v>
      </c>
      <c r="D17" s="101" t="str">
        <f ca="1">_xlfn.LET(_xlpm.DATA,(_xlfn.XLOOKUP($A17,Строчный!$A:$A,Строчный!D:D,"ERR",0)),UPPER(MID(_xlpm.DATA,1,1))&amp;LOWER(MID(_xlpm.DATA,2,LEN(_xlpm.DATA)-1)))</f>
        <v>Бейсболка</v>
      </c>
      <c r="E17" s="101" t="str">
        <f ca="1">PROPER(_xlfn.XLOOKUP($A17,Строчный!$A:$A,Строчный!E:E,"ERR",0))</f>
        <v>Sport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AMERICAN NEEDLE</v>
      </c>
      <c r="H17" s="101" t="str">
        <f ca="1">LOWER(_xlfn.XLOOKUP($A17,Строчный!$A:$A,Строчный!H:H,"ERR",0))</f>
        <v>navy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</v>
      </c>
      <c r="K17" s="101" t="str">
        <f ca="1">_xlfn.LET(_xlpm.RES,_xlfn.XLOOKUP($A17,Строчный!$A:$A,Строчный!R:R,"ERR",0),IF(_xlpm.RES="","",_xlpm.RES))</f>
        <v>NL</v>
      </c>
      <c r="L17" s="101" t="str">
        <f ca="1">_xlfn.LET(_xlpm.RES,_xlfn.XLOOKUP($A17,Строчный!$A:$A,Строчный!S:S,"ERR",0),IF(_xlpm.RES="","",_xlpm.RES))</f>
        <v>Chicago American Giants</v>
      </c>
      <c r="M17" s="101" t="str">
        <f ca="1">LOWER(_xlfn.XLOOKUP($A17,Строчный!$A:$A,Строчный!K:K,"ERR",0))</f>
        <v>хлопковые</v>
      </c>
      <c r="N17" s="101" t="str">
        <f ca="1">PROPER(_xlfn.XLOOKUP($A17,Строчный!$A:$A,Строчный!L:L,"ERR",0))</f>
        <v>Унисекс</v>
      </c>
      <c r="O17" s="101" t="str">
        <f ca="1">PROPER(_xlfn.XLOOKUP($A17,Строчный!$A:$A,Строчный!M:M,"ERR",0))</f>
        <v>Бангладеш</v>
      </c>
      <c r="P17" s="110">
        <f ca="1">VALUE(_xlfn.XLOOKUP($A17,Строчный!$A:$A,Строчный!N:N,"ERR",0))</f>
        <v>861.9</v>
      </c>
      <c r="Q17" s="109" t="str">
        <f ca="1">_xlfn.XLOOKUP($G17,Фабрика!A:A,Фабрика!B:B,"ERR",0)</f>
        <v>American Needle, Inc; 1275 Busch Parkway, Buffalo Grove, IL 60089, USA</v>
      </c>
      <c r="R17" s="100" t="str">
        <f ca="1">_xlfn.XLOOKUP($A17,Строчный!$A:$A,Строчный!P:P,"ERR",0)</f>
        <v>ONE</v>
      </c>
      <c r="S17" s="100">
        <f ca="1">VALUE(_xlfn.XLOOKUP($A17,Строчный!$A:$A,Строчный!Q:Q,"ERR",0))</f>
        <v>24</v>
      </c>
      <c r="T17" s="14" t="s">
        <v>283</v>
      </c>
      <c r="U17" s="122" t="str">
        <f t="shared" ca="1" si="0"/>
        <v>Бейсболка AMERICAN NEEDLE арт. 44747A-CAG Chicago American Giants Archive NL (темно-синий)</v>
      </c>
      <c r="V17" s="121" t="str">
        <f t="shared" ca="1" si="1"/>
        <v>Бейсболка AMERICAN NEEDLE арт. 44747A-CAG Chicago American Giants Archive NL (темно-синий) {navy}</v>
      </c>
      <c r="W17" s="18" t="str">
        <f t="shared" ca="1" si="2"/>
        <v>синий</v>
      </c>
      <c r="X17" s="18" t="str">
        <f t="shared" ca="1" si="3"/>
        <v>синий</v>
      </c>
      <c r="Y17" s="119" t="str">
        <f ca="1">IF(ISERROR(AT17),IFERROR(MID(I17,FIND("-",I17)+1,LEN(I17)),IFERROR(MID(I17,1,FIND("/",I17)-2),I17)),VLOOKUP(A17,'Цвета артикулов'!B:C,2,0))</f>
        <v>синий</v>
      </c>
      <c r="Z17" s="93" t="str">
        <f t="shared" ca="1" si="4"/>
        <v>06-463-16-00</v>
      </c>
      <c r="AA17" s="95" t="str">
        <f ca="1">VLOOKUP(C17,Группа!A:B,2,FALSE)</f>
        <v>Бейсболка</v>
      </c>
      <c r="AB17" s="117" t="str">
        <f ca="1">IFERROR(VLOOKUP(R17,Размеры!A:C,3,FALSE),"")</f>
        <v>ONE</v>
      </c>
      <c r="AC17" s="117" t="str">
        <f ca="1">VLOOKUP(I17,ЦветПолный!A:B,2,FALSE)</f>
        <v>16</v>
      </c>
      <c r="AD17" s="117" t="str">
        <f ca="1">IFERROR(VLOOKUP(R17,Размеры!A:D,4,FALSE),"")</f>
        <v>00</v>
      </c>
      <c r="AE17" s="117">
        <f ca="1">IF(LEFT(IFERROR(VLOOKUP(LOOKUP(2,1/SEARCH(B17,Товары!A:A),Товары!A:A),Товары!A:B,2,0),""),6)=MID(Z17,1,6),1,0)</f>
        <v>0</v>
      </c>
      <c r="AG17" s="117">
        <f ca="1">SUMIF(Группа!A:A,C17,Группа!C:C)</f>
        <v>1</v>
      </c>
      <c r="AH17" s="117">
        <f ca="1">SUMIF(Группа!B:B,AA17,Группа!C:C)</f>
        <v>1</v>
      </c>
      <c r="AI17" s="117">
        <f ca="1">SUMIF(Формы!A:A,D17,Формы!B:B)</f>
        <v>1</v>
      </c>
      <c r="AJ17" s="117">
        <f ca="1">SUMIF(Материал!A:A,M17,Материал!B:B)</f>
        <v>1</v>
      </c>
      <c r="AK17" s="117">
        <f ca="1">SUMIF(Размеры!A:A,R17,Размеры!E:E)</f>
        <v>1</v>
      </c>
      <c r="AL17" s="117">
        <f ca="1">SUMIF(Сезон!A:A,F17,Сезон!B:B)</f>
        <v>1</v>
      </c>
      <c r="AM17" s="117">
        <f ca="1">SUMIF(Состав!A:A,J17,Состав!B:B)</f>
        <v>1</v>
      </c>
      <c r="AN17" s="117">
        <f ca="1">SUMIF(ЦветПолный!A:A,I17,ЦветПолный!C:C)</f>
        <v>8</v>
      </c>
      <c r="AO17" s="117">
        <f ca="1">SUMIF(Цвет!A:A,Y17,Цвет!B:B)</f>
        <v>1</v>
      </c>
      <c r="AP17" s="117">
        <f ca="1">SUMIF(Пол!B:B,N17,Пол!C:C)</f>
        <v>1</v>
      </c>
      <c r="AQ17" s="117">
        <f ca="1">SUMIF(Марка!A:A,G17,Марка!B:B)</f>
        <v>1</v>
      </c>
      <c r="AR17" s="117">
        <f ca="1">SUMIF(Страна!A:A,O17,Страна!B:B)</f>
        <v>1</v>
      </c>
      <c r="AS17" s="83" t="e">
        <f ca="1">IF(VLOOKUP(V17,Товары!A:B,2,FALSE)=A17,"Есть в 1С","ERR")</f>
        <v>#N/A</v>
      </c>
      <c r="AT17" s="84" t="e">
        <f ca="1">IF(VLOOKUP(A17,Товары!B:B,1,FALSE)=A17,"Есть в 1С","ERR")</f>
        <v>#N/A</v>
      </c>
      <c r="AU17" s="116" t="e">
        <f ca="1">VLOOKUP(V17,Товары!A:B,2,FALSE)</f>
        <v>#N/A</v>
      </c>
      <c r="AV17" s="114" t="e">
        <f ca="1">VLOOKUP(V17,Товары!A:B,1,FALSE)</f>
        <v>#N/A</v>
      </c>
    </row>
    <row r="18" spans="1:48" x14ac:dyDescent="0.25">
      <c r="A18" s="131" t="str">
        <f ca="1"/>
        <v>06-462-19</v>
      </c>
      <c r="B18" s="128" t="str">
        <f ca="1">_xlfn.XLOOKUP($A18,Строчный!$A:$A,Строчный!B:B,"ERR",0)</f>
        <v>44740A-YOW Yokohama Whales Archive</v>
      </c>
      <c r="C18" s="101" t="str">
        <f ca="1">PROPER(_xlfn.XLOOKUP($A18,Строчный!$A:$A,Строчный!C:C,"ERR",0))</f>
        <v>Бейсболки</v>
      </c>
      <c r="D18" s="101" t="str">
        <f ca="1">_xlfn.LET(_xlpm.DATA,(_xlfn.XLOOKUP($A18,Строчный!$A:$A,Строчный!D:D,"ERR",0)),UPPER(MID(_xlpm.DATA,1,1))&amp;LOWER(MID(_xlpm.DATA,2,LEN(_xlpm.DATA)-1)))</f>
        <v>Бейсболка</v>
      </c>
      <c r="E18" s="101" t="str">
        <f ca="1">PROPER(_xlfn.XLOOKUP($A18,Строчный!$A:$A,Строчный!E:E,"ERR",0))</f>
        <v>Sport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AMERICAN NEEDLE</v>
      </c>
      <c r="H18" s="101" t="str">
        <f ca="1">LOWER(_xlfn.XLOOKUP($A18,Строчный!$A:$A,Строчный!H:H,"ERR",0))</f>
        <v>dark royal</v>
      </c>
      <c r="I18" s="101" t="str">
        <f ca="1">LOWER(_xlfn.XLOOKUP($A18,Строчный!$A:$A,Строчный!I:I,"ERR",0))</f>
        <v>голубой</v>
      </c>
      <c r="J18" s="101" t="str">
        <f ca="1">SUBSTITUTE(LOWER(_xlfn.XLOOKUP($A18,Строчный!$A:$A,Строчный!J:J,"ERR",0)),"подклад","Подклад")</f>
        <v>100% хлопок</v>
      </c>
      <c r="K18" s="101" t="str">
        <f ca="1">_xlfn.LET(_xlpm.RES,_xlfn.XLOOKUP($A18,Строчный!$A:$A,Строчный!R:R,"ERR",0),IF(_xlpm.RES="","",_xlpm.RES))</f>
        <v/>
      </c>
      <c r="L18" s="101" t="str">
        <f ca="1">_xlfn.LET(_xlpm.RES,_xlfn.XLOOKUP($A18,Строчный!$A:$A,Строчный!S:S,"ERR",0),IF(_xlpm.RES="","",_xlpm.RES))</f>
        <v>Yokohama Whales</v>
      </c>
      <c r="M18" s="101" t="str">
        <f ca="1">LOWER(_xlfn.XLOOKUP($A18,Строчный!$A:$A,Строчный!K:K,"ERR",0))</f>
        <v>хлопковые</v>
      </c>
      <c r="N18" s="101" t="str">
        <f ca="1">PROPER(_xlfn.XLOOKUP($A18,Строчный!$A:$A,Строчный!L:L,"ERR",0))</f>
        <v>Унисекс</v>
      </c>
      <c r="O18" s="101" t="str">
        <f ca="1">PROPER(_xlfn.XLOOKUP($A18,Строчный!$A:$A,Строчный!M:M,"ERR",0))</f>
        <v>Бангладеш</v>
      </c>
      <c r="P18" s="110">
        <f ca="1">VALUE(_xlfn.XLOOKUP($A18,Строчный!$A:$A,Строчный!N:N,"ERR",0))</f>
        <v>861.9</v>
      </c>
      <c r="Q18" s="109" t="str">
        <f ca="1">_xlfn.XLOOKUP($G18,Фабрика!A:A,Фабрика!B:B,"ERR",0)</f>
        <v>American Needle, Inc; 1275 Busch Parkway, Buffalo Grove, IL 60089, USA</v>
      </c>
      <c r="R18" s="100" t="str">
        <f ca="1">_xlfn.XLOOKUP($A18,Строчный!$A:$A,Строчный!P:P,"ERR",0)</f>
        <v>ONE</v>
      </c>
      <c r="S18" s="100">
        <f ca="1">VALUE(_xlfn.XLOOKUP($A18,Строчный!$A:$A,Строчный!Q:Q,"ERR",0))</f>
        <v>28</v>
      </c>
      <c r="T18" s="14" t="s">
        <v>283</v>
      </c>
      <c r="U18" s="122" t="str">
        <f t="shared" ca="1" si="0"/>
        <v>Бейсболка AMERICAN NEEDLE арт. 44740A-YOW Yokohama Whales Archive (голубой)</v>
      </c>
      <c r="V18" s="121" t="str">
        <f t="shared" ca="1" si="1"/>
        <v>Бейсболка AMERICAN NEEDLE арт. 44740A-YOW Yokohama Whales Archive (голубой) {dark royal}</v>
      </c>
      <c r="W18" s="18" t="str">
        <f t="shared" ca="1" si="2"/>
        <v>голубой</v>
      </c>
      <c r="X18" s="18" t="str">
        <f t="shared" ca="1" si="3"/>
        <v>голубой</v>
      </c>
      <c r="Y18" s="119" t="str">
        <f ca="1">IF(ISERROR(AT18),IFERROR(MID(I18,FIND("-",I18)+1,LEN(I18)),IFERROR(MID(I18,1,FIND("/",I18)-2),I18)),VLOOKUP(A18,'Цвета артикулов'!B:C,2,0))</f>
        <v>голубой</v>
      </c>
      <c r="Z18" s="93" t="str">
        <f t="shared" ca="1" si="4"/>
        <v>06-462-19-00</v>
      </c>
      <c r="AA18" s="95" t="str">
        <f ca="1">VLOOKUP(C18,Группа!A:B,2,FALSE)</f>
        <v>Бейсболка</v>
      </c>
      <c r="AB18" s="117" t="str">
        <f ca="1">IFERROR(VLOOKUP(R18,Размеры!A:C,3,FALSE),"")</f>
        <v>ONE</v>
      </c>
      <c r="AC18" s="117" t="str">
        <f ca="1">VLOOKUP(I18,ЦветПолный!A:B,2,FALSE)</f>
        <v>19</v>
      </c>
      <c r="AD18" s="117" t="str">
        <f ca="1">IFERROR(VLOOKUP(R18,Размеры!A:D,4,FALSE),"")</f>
        <v>00</v>
      </c>
      <c r="AE18" s="117">
        <f ca="1">IF(LEFT(IFERROR(VLOOKUP(LOOKUP(2,1/SEARCH(B18,Товары!A:A),Товары!A:A),Товары!A:B,2,0),""),6)=MID(Z18,1,6),1,0)</f>
        <v>0</v>
      </c>
      <c r="AG18" s="117">
        <f ca="1">SUMIF(Группа!A:A,C18,Группа!C:C)</f>
        <v>1</v>
      </c>
      <c r="AH18" s="117">
        <f ca="1">SUMIF(Группа!B:B,AA18,Группа!C:C)</f>
        <v>1</v>
      </c>
      <c r="AI18" s="117">
        <f ca="1">SUMIF(Формы!A:A,D18,Формы!B:B)</f>
        <v>1</v>
      </c>
      <c r="AJ18" s="117">
        <f ca="1">SUMIF(Материал!A:A,M18,Материал!B:B)</f>
        <v>1</v>
      </c>
      <c r="AK18" s="117">
        <f ca="1">SUMIF(Размеры!A:A,R18,Размеры!E:E)</f>
        <v>1</v>
      </c>
      <c r="AL18" s="117">
        <f ca="1">SUMIF(Сезон!A:A,F18,Сезон!B:B)</f>
        <v>1</v>
      </c>
      <c r="AM18" s="117">
        <f ca="1">SUMIF(Состав!A:A,J18,Состав!B:B)</f>
        <v>1</v>
      </c>
      <c r="AN18" s="117">
        <f ca="1">SUMIF(ЦветПолный!A:A,I18,ЦветПолный!C:C)</f>
        <v>5</v>
      </c>
      <c r="AO18" s="117">
        <f ca="1">SUMIF(Цвет!A:A,Y18,Цвет!B:B)</f>
        <v>1</v>
      </c>
      <c r="AP18" s="117">
        <f ca="1">SUMIF(Пол!B:B,N18,Пол!C:C)</f>
        <v>1</v>
      </c>
      <c r="AQ18" s="117">
        <f ca="1">SUMIF(Марка!A:A,G18,Марка!B:B)</f>
        <v>1</v>
      </c>
      <c r="AR18" s="117">
        <f ca="1">SUMIF(Страна!A:A,O18,Страна!B:B)</f>
        <v>1</v>
      </c>
      <c r="AS18" s="83" t="e">
        <f ca="1">IF(VLOOKUP(V18,Товары!A:B,2,FALSE)=A18,"Есть в 1С","ERR")</f>
        <v>#N/A</v>
      </c>
      <c r="AT18" s="84" t="e">
        <f ca="1">IF(VLOOKUP(A18,Товары!B:B,1,FALSE)=A18,"Есть в 1С","ERR")</f>
        <v>#N/A</v>
      </c>
      <c r="AU18" s="116" t="e">
        <f ca="1">VLOOKUP(V18,Товары!A:B,2,FALSE)</f>
        <v>#N/A</v>
      </c>
      <c r="AV18" s="114" t="e">
        <f ca="1">VLOOKUP(V18,Товары!A:B,1,FALSE)</f>
        <v>#N/A</v>
      </c>
    </row>
    <row r="19" spans="1:48" x14ac:dyDescent="0.25">
      <c r="A19" s="131" t="str">
        <f ca="1"/>
        <v>06-461-09</v>
      </c>
      <c r="B19" s="128" t="str">
        <f ca="1">_xlfn.XLOOKUP($A19,Строчный!$A:$A,Строчный!B:B,"ERR",0)</f>
        <v>44740A-OLDFASH Old Fashion Archive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</v>
      </c>
      <c r="E19" s="101" t="str">
        <f ca="1">PROPER(_xlfn.XLOOKUP($A19,Строчный!$A:$A,Строчный!E:E,"ERR",0))</f>
        <v>Drinks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AMERICAN NEEDLE</v>
      </c>
      <c r="H19" s="101" t="str">
        <f ca="1">LOWER(_xlfn.XLOOKUP($A19,Строчный!$A:$A,Строчный!H:H,"ERR",0))</f>
        <v>black</v>
      </c>
      <c r="I19" s="101" t="str">
        <f ca="1">LOWER(_xlfn.XLOOKUP($A19,Строчный!$A:$A,Строчный!I:I,"ERR",0))</f>
        <v>черный</v>
      </c>
      <c r="J19" s="101" t="str">
        <f ca="1">SUBSTITUTE(LOWER(_xlfn.XLOOKUP($A19,Строчный!$A:$A,Строчный!J:J,"ERR",0)),"подклад","Подклад")</f>
        <v>100% хлопок</v>
      </c>
      <c r="K19" s="101" t="str">
        <f ca="1">_xlfn.LET(_xlpm.RES,_xlfn.XLOOKUP($A19,Строчный!$A:$A,Строчный!R:R,"ERR",0),IF(_xlpm.RES="","",_xlpm.RES))</f>
        <v/>
      </c>
      <c r="L19" s="101" t="str">
        <f ca="1">_xlfn.LET(_xlpm.RES,_xlfn.XLOOKUP($A19,Строчный!$A:$A,Строчный!S:S,"ERR",0),IF(_xlpm.RES="","",_xlpm.RES))</f>
        <v>Old Fashion</v>
      </c>
      <c r="M19" s="101" t="str">
        <f ca="1">LOWER(_xlfn.XLOOKUP($A19,Строчный!$A:$A,Строчный!K:K,"ERR",0))</f>
        <v>хлопковые</v>
      </c>
      <c r="N19" s="101" t="str">
        <f ca="1">PROPER(_xlfn.XLOOKUP($A19,Строчный!$A:$A,Строчный!L:L,"ERR",0))</f>
        <v>Унисекс</v>
      </c>
      <c r="O19" s="101" t="str">
        <f ca="1">PROPER(_xlfn.XLOOKUP($A19,Строчный!$A:$A,Строчный!M:M,"ERR",0))</f>
        <v>Бангладеш</v>
      </c>
      <c r="P19" s="110">
        <f ca="1">VALUE(_xlfn.XLOOKUP($A19,Строчный!$A:$A,Строчный!N:N,"ERR",0))</f>
        <v>707.2</v>
      </c>
      <c r="Q19" s="109" t="str">
        <f ca="1">_xlfn.XLOOKUP($G19,Фабрика!A:A,Фабрика!B:B,"ERR",0)</f>
        <v>American Needle, Inc; 1275 Busch Parkway, Buffalo Grove, IL 60089, USA</v>
      </c>
      <c r="R19" s="100" t="str">
        <f ca="1">_xlfn.XLOOKUP($A19,Строчный!$A:$A,Строчный!P:P,"ERR",0)</f>
        <v>ONE</v>
      </c>
      <c r="S19" s="100">
        <f ca="1">VALUE(_xlfn.XLOOKUP($A19,Строчный!$A:$A,Строчный!Q:Q,"ERR",0))</f>
        <v>12</v>
      </c>
      <c r="T19" s="14" t="s">
        <v>283</v>
      </c>
      <c r="U19" s="122" t="str">
        <f t="shared" ca="1" si="0"/>
        <v>Бейсболка AMERICAN NEEDLE арт. 44740A-OLDFASH Old Fashion Archive (черный)</v>
      </c>
      <c r="V19" s="121" t="str">
        <f t="shared" ca="1" si="1"/>
        <v>Бейсболка AMERICAN NEEDLE арт. 44740A-OLDFASH Old Fashion Archive (черный) {black}</v>
      </c>
      <c r="W19" s="18" t="str">
        <f t="shared" ca="1" si="2"/>
        <v>черный</v>
      </c>
      <c r="X19" s="18" t="str">
        <f t="shared" ca="1" si="3"/>
        <v>черный</v>
      </c>
      <c r="Y19" s="119" t="str">
        <f ca="1">IF(ISERROR(AT19),IFERROR(MID(I19,FIND("-",I19)+1,LEN(I19)),IFERROR(MID(I19,1,FIND("/",I19)-2),I19)),VLOOKUP(A19,'Цвета артикулов'!B:C,2,0))</f>
        <v>черный</v>
      </c>
      <c r="Z19" s="93" t="str">
        <f t="shared" ca="1" si="4"/>
        <v>06-461-09-00</v>
      </c>
      <c r="AA19" s="95" t="str">
        <f ca="1">VLOOKUP(C19,Группа!A:B,2,FALSE)</f>
        <v>Бейсболка</v>
      </c>
      <c r="AB19" s="117" t="str">
        <f ca="1">IFERROR(VLOOKUP(R19,Размеры!A:C,3,FALSE),"")</f>
        <v>ONE</v>
      </c>
      <c r="AC19" s="117" t="str">
        <f ca="1">VLOOKUP(I19,ЦветПолный!A:B,2,FALSE)</f>
        <v>09</v>
      </c>
      <c r="AD19" s="117" t="str">
        <f ca="1">IFERROR(VLOOKUP(R19,Размеры!A:D,4,FALSE),"")</f>
        <v>00</v>
      </c>
      <c r="AE19" s="117">
        <f ca="1">IF(LEFT(IFERROR(VLOOKUP(LOOKUP(2,1/SEARCH(B19,Товары!A:A),Товары!A:A),Товары!A:B,2,0),""),6)=MID(Z19,1,6),1,0)</f>
        <v>0</v>
      </c>
      <c r="AG19" s="117">
        <f ca="1">SUMIF(Группа!A:A,C19,Группа!C:C)</f>
        <v>1</v>
      </c>
      <c r="AH19" s="117">
        <f ca="1">SUMIF(Группа!B:B,AA19,Группа!C:C)</f>
        <v>1</v>
      </c>
      <c r="AI19" s="117">
        <f ca="1">SUMIF(Формы!A:A,D19,Формы!B:B)</f>
        <v>1</v>
      </c>
      <c r="AJ19" s="117">
        <f ca="1">SUMIF(Материал!A:A,M19,Материал!B:B)</f>
        <v>1</v>
      </c>
      <c r="AK19" s="117">
        <f ca="1">SUMIF(Размеры!A:A,R19,Размеры!E:E)</f>
        <v>1</v>
      </c>
      <c r="AL19" s="117">
        <f ca="1">SUMIF(Сезон!A:A,F19,Сезон!B:B)</f>
        <v>1</v>
      </c>
      <c r="AM19" s="117">
        <f ca="1">SUMIF(Состав!A:A,J19,Состав!B:B)</f>
        <v>1</v>
      </c>
      <c r="AN19" s="117">
        <f ca="1">SUMIF(ЦветПолный!A:A,I19,ЦветПолный!C:C)</f>
        <v>11</v>
      </c>
      <c r="AO19" s="117">
        <f ca="1">SUMIF(Цвет!A:A,Y19,Цвет!B:B)</f>
        <v>1</v>
      </c>
      <c r="AP19" s="117">
        <f ca="1">SUMIF(Пол!B:B,N19,Пол!C:C)</f>
        <v>1</v>
      </c>
      <c r="AQ19" s="117">
        <f ca="1">SUMIF(Марка!A:A,G19,Марка!B:B)</f>
        <v>1</v>
      </c>
      <c r="AR19" s="117">
        <f ca="1">SUMIF(Страна!A:A,O19,Страна!B:B)</f>
        <v>1</v>
      </c>
      <c r="AS19" s="83" t="e">
        <f ca="1">IF(VLOOKUP(V19,Товары!A:B,2,FALSE)=A19,"Есть в 1С","ERR")</f>
        <v>#N/A</v>
      </c>
      <c r="AT19" s="84" t="e">
        <f ca="1">IF(VLOOKUP(A19,Товары!B:B,1,FALSE)=A19,"Есть в 1С","ERR")</f>
        <v>#N/A</v>
      </c>
      <c r="AU19" s="116" t="e">
        <f ca="1">VLOOKUP(V19,Товары!A:B,2,FALSE)</f>
        <v>#N/A</v>
      </c>
      <c r="AV19" s="114" t="e">
        <f ca="1">VLOOKUP(V19,Товары!A:B,1,FALSE)</f>
        <v>#N/A</v>
      </c>
    </row>
    <row r="20" spans="1:48" x14ac:dyDescent="0.25">
      <c r="A20" s="131" t="str">
        <f ca="1"/>
        <v>06-460-16</v>
      </c>
      <c r="B20" s="128" t="str">
        <f ca="1">_xlfn.XLOOKUP($A20,Строчный!$A:$A,Строчный!B:B,"ERR",0)</f>
        <v>44740A-NAH Nankai Hawks Archive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Sport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AMERICAN NEEDLE</v>
      </c>
      <c r="H20" s="101" t="str">
        <f ca="1">LOWER(_xlfn.XLOOKUP($A20,Строчный!$A:$A,Строчный!H:H,"ERR",0))</f>
        <v>navy</v>
      </c>
      <c r="I20" s="101" t="str">
        <f ca="1">LOWER(_xlfn.XLOOKUP($A20,Строчный!$A:$A,Строчный!I:I,"ERR",0))</f>
        <v>темно-синий</v>
      </c>
      <c r="J20" s="101" t="str">
        <f ca="1">SUBSTITUTE(LOWER(_xlfn.XLOOKUP($A20,Строчный!$A:$A,Строчный!J:J,"ERR",0)),"подклад","Подклад")</f>
        <v>100% хлопок</v>
      </c>
      <c r="K20" s="101" t="str">
        <f ca="1">_xlfn.LET(_xlpm.RES,_xlfn.XLOOKUP($A20,Строчный!$A:$A,Строчный!R:R,"ERR",0),IF(_xlpm.RES="","",_xlpm.RES))</f>
        <v/>
      </c>
      <c r="L20" s="101" t="str">
        <f ca="1">_xlfn.LET(_xlpm.RES,_xlfn.XLOOKUP($A20,Строчный!$A:$A,Строчный!S:S,"ERR",0),IF(_xlpm.RES="","",_xlpm.RES))</f>
        <v>Nankai Hawks</v>
      </c>
      <c r="M20" s="101" t="str">
        <f ca="1">LOWER(_xlfn.XLOOKUP($A20,Строчный!$A:$A,Строчный!K:K,"ERR",0))</f>
        <v>хлопковые</v>
      </c>
      <c r="N20" s="101" t="str">
        <f ca="1">PROPER(_xlfn.XLOOKUP($A20,Строчный!$A:$A,Строчный!L:L,"ERR",0))</f>
        <v>Унисекс</v>
      </c>
      <c r="O20" s="101" t="str">
        <f ca="1">PROPER(_xlfn.XLOOKUP($A20,Строчный!$A:$A,Строчный!M:M,"ERR",0))</f>
        <v>Бангладеш</v>
      </c>
      <c r="P20" s="110">
        <f ca="1">VALUE(_xlfn.XLOOKUP($A20,Строчный!$A:$A,Строчный!N:N,"ERR",0))</f>
        <v>861.91368421052641</v>
      </c>
      <c r="Q20" s="109" t="str">
        <f ca="1">_xlfn.XLOOKUP($G20,Фабрика!A:A,Фабрика!B:B,"ERR",0)</f>
        <v>American Needle, Inc; 1275 Busch Parkway, Buffalo Grove, IL 60089, USA</v>
      </c>
      <c r="R20" s="100" t="str">
        <f ca="1">_xlfn.XLOOKUP($A20,Строчный!$A:$A,Строчный!P:P,"ERR",0)</f>
        <v>ONE</v>
      </c>
      <c r="S20" s="100">
        <f ca="1">VALUE(_xlfn.XLOOKUP($A20,Строчный!$A:$A,Строчный!Q:Q,"ERR",0))</f>
        <v>38</v>
      </c>
      <c r="T20" s="14" t="s">
        <v>283</v>
      </c>
      <c r="U20" s="122" t="str">
        <f t="shared" ca="1" si="0"/>
        <v>Бейсболка AMERICAN NEEDLE арт. 44740A-NAH Nankai Hawks Archive (темно-синий)</v>
      </c>
      <c r="V20" s="121" t="str">
        <f t="shared" ca="1" si="1"/>
        <v>Бейсболка AMERICAN NEEDLE арт. 44740A-NAH Nankai Hawks Archive (темно-синий) {navy}</v>
      </c>
      <c r="W20" s="18" t="str">
        <f t="shared" ca="1" si="2"/>
        <v>синий</v>
      </c>
      <c r="X20" s="18" t="str">
        <f t="shared" ca="1" si="3"/>
        <v>синий</v>
      </c>
      <c r="Y20" s="119" t="str">
        <f ca="1">IF(ISERROR(AT20),IFERROR(MID(I20,FIND("-",I20)+1,LEN(I20)),IFERROR(MID(I20,1,FIND("/",I20)-2),I20)),VLOOKUP(A20,'Цвета артикулов'!B:C,2,0))</f>
        <v>синий</v>
      </c>
      <c r="Z20" s="93" t="str">
        <f t="shared" ca="1" si="4"/>
        <v>06-460-16-00</v>
      </c>
      <c r="AA20" s="95" t="str">
        <f ca="1">VLOOKUP(C20,Группа!A:B,2,FALSE)</f>
        <v>Бейсболка</v>
      </c>
      <c r="AB20" s="117" t="str">
        <f ca="1">IFERROR(VLOOKUP(R20,Размеры!A:C,3,FALSE),"")</f>
        <v>ONE</v>
      </c>
      <c r="AC20" s="117" t="str">
        <f ca="1">VLOOKUP(I20,ЦветПолный!A:B,2,FALSE)</f>
        <v>16</v>
      </c>
      <c r="AD20" s="117" t="str">
        <f ca="1">IFERROR(VLOOKUP(R20,Размеры!A:D,4,FALSE),"")</f>
        <v>00</v>
      </c>
      <c r="AE20" s="117">
        <f ca="1">IF(LEFT(IFERROR(VLOOKUP(LOOKUP(2,1/SEARCH(B20,Товары!A:A),Товары!A:A),Товары!A:B,2,0),""),6)=MID(Z20,1,6),1,0)</f>
        <v>0</v>
      </c>
      <c r="AG20" s="117">
        <f ca="1">SUMIF(Группа!A:A,C20,Группа!C:C)</f>
        <v>1</v>
      </c>
      <c r="AH20" s="117">
        <f ca="1">SUMIF(Группа!B:B,AA20,Группа!C:C)</f>
        <v>1</v>
      </c>
      <c r="AI20" s="117">
        <f ca="1">SUMIF(Формы!A:A,D20,Формы!B:B)</f>
        <v>1</v>
      </c>
      <c r="AJ20" s="117">
        <f ca="1">SUMIF(Материал!A:A,M20,Материал!B:B)</f>
        <v>1</v>
      </c>
      <c r="AK20" s="117">
        <f ca="1">SUMIF(Размеры!A:A,R20,Размеры!E:E)</f>
        <v>1</v>
      </c>
      <c r="AL20" s="117">
        <f ca="1">SUMIF(Сезон!A:A,F20,Сезон!B:B)</f>
        <v>1</v>
      </c>
      <c r="AM20" s="117">
        <f ca="1">SUMIF(Состав!A:A,J20,Состав!B:B)</f>
        <v>1</v>
      </c>
      <c r="AN20" s="117">
        <f ca="1">SUMIF(ЦветПолный!A:A,I20,ЦветПолный!C:C)</f>
        <v>8</v>
      </c>
      <c r="AO20" s="117">
        <f ca="1">SUMIF(Цвет!A:A,Y20,Цвет!B:B)</f>
        <v>1</v>
      </c>
      <c r="AP20" s="117">
        <f ca="1">SUMIF(Пол!B:B,N20,Пол!C:C)</f>
        <v>1</v>
      </c>
      <c r="AQ20" s="117">
        <f ca="1">SUMIF(Марка!A:A,G20,Марка!B:B)</f>
        <v>1</v>
      </c>
      <c r="AR20" s="117">
        <f ca="1">SUMIF(Страна!A:A,O20,Страна!B:B)</f>
        <v>1</v>
      </c>
      <c r="AS20" s="83" t="e">
        <f ca="1">IF(VLOOKUP(V20,Товары!A:B,2,FALSE)=A20,"Есть в 1С","ERR")</f>
        <v>#N/A</v>
      </c>
      <c r="AT20" s="84" t="e">
        <f ca="1">IF(VLOOKUP(A20,Товары!B:B,1,FALSE)=A20,"Есть в 1С","ERR")</f>
        <v>#N/A</v>
      </c>
      <c r="AU20" s="116" t="e">
        <f ca="1">VLOOKUP(V20,Товары!A:B,2,FALSE)</f>
        <v>#N/A</v>
      </c>
      <c r="AV20" s="114" t="e">
        <f ca="1">VLOOKUP(V20,Товары!A:B,1,FALSE)</f>
        <v>#N/A</v>
      </c>
    </row>
    <row r="21" spans="1:48" x14ac:dyDescent="0.25">
      <c r="A21" s="131" t="str">
        <f ca="1"/>
        <v>06-459-19</v>
      </c>
      <c r="B21" s="128" t="str">
        <f ca="1">_xlfn.XLOOKUP($A21,Строчный!$A:$A,Строчный!B:B,"ERR",0)</f>
        <v>44740A-MJULEP Mint Julep Archive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</v>
      </c>
      <c r="E21" s="101" t="str">
        <f ca="1">PROPER(_xlfn.XLOOKUP($A21,Строчный!$A:$A,Строчный!E:E,"ERR",0))</f>
        <v>Drinks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AMERICAN NEEDLE</v>
      </c>
      <c r="H21" s="101" t="str">
        <f ca="1">LOWER(_xlfn.XLOOKUP($A21,Строчный!$A:$A,Строчный!H:H,"ERR",0))</f>
        <v>seafoam</v>
      </c>
      <c r="I21" s="101" t="str">
        <f ca="1">LOWER(_xlfn.XLOOKUP($A21,Строчный!$A:$A,Строчный!I:I,"ERR",0))</f>
        <v>голубой</v>
      </c>
      <c r="J21" s="101" t="str">
        <f ca="1">SUBSTITUTE(LOWER(_xlfn.XLOOKUP($A21,Строчный!$A:$A,Строчный!J:J,"ERR",0)),"подклад","Подклад")</f>
        <v>100% хлопок</v>
      </c>
      <c r="K21" s="101" t="str">
        <f ca="1">_xlfn.LET(_xlpm.RES,_xlfn.XLOOKUP($A21,Строчный!$A:$A,Строчный!R:R,"ERR",0),IF(_xlpm.RES="","",_xlpm.RES))</f>
        <v/>
      </c>
      <c r="L21" s="101" t="str">
        <f ca="1">_xlfn.LET(_xlpm.RES,_xlfn.XLOOKUP($A21,Строчный!$A:$A,Строчный!S:S,"ERR",0),IF(_xlpm.RES="","",_xlpm.RES))</f>
        <v>Mint Julep</v>
      </c>
      <c r="M21" s="101" t="str">
        <f ca="1">LOWER(_xlfn.XLOOKUP($A21,Строчный!$A:$A,Строчный!K:K,"ERR",0))</f>
        <v>хлопковые</v>
      </c>
      <c r="N21" s="101" t="str">
        <f ca="1">PROPER(_xlfn.XLOOKUP($A21,Строчный!$A:$A,Строчный!L:L,"ERR",0))</f>
        <v>Унисекс</v>
      </c>
      <c r="O21" s="101" t="str">
        <f ca="1">PROPER(_xlfn.XLOOKUP($A21,Строчный!$A:$A,Строчный!M:M,"ERR",0))</f>
        <v>Бангладеш</v>
      </c>
      <c r="P21" s="110">
        <f ca="1">VALUE(_xlfn.XLOOKUP($A21,Строчный!$A:$A,Строчный!N:N,"ERR",0))</f>
        <v>707.2</v>
      </c>
      <c r="Q21" s="109" t="str">
        <f ca="1">_xlfn.XLOOKUP($G21,Фабрика!A:A,Фабрика!B:B,"ERR",0)</f>
        <v>American Needle, Inc; 1275 Busch Parkway, Buffalo Grove, IL 60089, USA</v>
      </c>
      <c r="R21" s="100" t="str">
        <f ca="1">_xlfn.XLOOKUP($A21,Строчный!$A:$A,Строчный!P:P,"ERR",0)</f>
        <v>ONE</v>
      </c>
      <c r="S21" s="100">
        <f ca="1">VALUE(_xlfn.XLOOKUP($A21,Строчный!$A:$A,Строчный!Q:Q,"ERR",0))</f>
        <v>12</v>
      </c>
      <c r="T21" s="14" t="s">
        <v>283</v>
      </c>
      <c r="U21" s="122" t="str">
        <f t="shared" ca="1" si="0"/>
        <v>Бейсболка AMERICAN NEEDLE арт. 44740A-MJULEP Mint Julep Archive (голубой)</v>
      </c>
      <c r="V21" s="121" t="str">
        <f t="shared" ca="1" si="1"/>
        <v>Бейсболка AMERICAN NEEDLE арт. 44740A-MJULEP Mint Julep Archive (голубой) {seafoam}</v>
      </c>
      <c r="W21" s="18" t="str">
        <f t="shared" ca="1" si="2"/>
        <v>голубой</v>
      </c>
      <c r="X21" s="18" t="str">
        <f t="shared" ca="1" si="3"/>
        <v>голубой</v>
      </c>
      <c r="Y21" s="119" t="str">
        <f ca="1">IF(ISERROR(AT21),IFERROR(MID(I21,FIND("-",I21)+1,LEN(I21)),IFERROR(MID(I21,1,FIND("/",I21)-2),I21)),VLOOKUP(A21,'Цвета артикулов'!B:C,2,0))</f>
        <v>голубой</v>
      </c>
      <c r="Z21" s="93" t="str">
        <f t="shared" ca="1" si="4"/>
        <v>06-459-19-00</v>
      </c>
      <c r="AA21" s="95" t="str">
        <f ca="1">VLOOKUP(C21,Группа!A:B,2,FALSE)</f>
        <v>Бейсболка</v>
      </c>
      <c r="AB21" s="117" t="str">
        <f ca="1">IFERROR(VLOOKUP(R21,Размеры!A:C,3,FALSE),"")</f>
        <v>ONE</v>
      </c>
      <c r="AC21" s="117" t="str">
        <f ca="1">VLOOKUP(I21,ЦветПолный!A:B,2,FALSE)</f>
        <v>19</v>
      </c>
      <c r="AD21" s="117" t="str">
        <f ca="1">IFERROR(VLOOKUP(R21,Размеры!A:D,4,FALSE),"")</f>
        <v>00</v>
      </c>
      <c r="AE21" s="117">
        <f ca="1">IF(LEFT(IFERROR(VLOOKUP(LOOKUP(2,1/SEARCH(B21,Товары!A:A),Товары!A:A),Товары!A:B,2,0),""),6)=MID(Z21,1,6),1,0)</f>
        <v>0</v>
      </c>
      <c r="AG21" s="117">
        <f ca="1">SUMIF(Группа!A:A,C21,Группа!C:C)</f>
        <v>1</v>
      </c>
      <c r="AH21" s="117">
        <f ca="1">SUMIF(Группа!B:B,AA21,Группа!C:C)</f>
        <v>1</v>
      </c>
      <c r="AI21" s="117">
        <f ca="1">SUMIF(Формы!A:A,D21,Формы!B:B)</f>
        <v>1</v>
      </c>
      <c r="AJ21" s="117">
        <f ca="1">SUMIF(Материал!A:A,M21,Материал!B:B)</f>
        <v>1</v>
      </c>
      <c r="AK21" s="117">
        <f ca="1">SUMIF(Размеры!A:A,R21,Размеры!E:E)</f>
        <v>1</v>
      </c>
      <c r="AL21" s="117">
        <f ca="1">SUMIF(Сезон!A:A,F21,Сезон!B:B)</f>
        <v>1</v>
      </c>
      <c r="AM21" s="117">
        <f ca="1">SUMIF(Состав!A:A,J21,Состав!B:B)</f>
        <v>1</v>
      </c>
      <c r="AN21" s="117">
        <f ca="1">SUMIF(ЦветПолный!A:A,I21,ЦветПолный!C:C)</f>
        <v>5</v>
      </c>
      <c r="AO21" s="117">
        <f ca="1">SUMIF(Цвет!A:A,Y21,Цвет!B:B)</f>
        <v>1</v>
      </c>
      <c r="AP21" s="117">
        <f ca="1">SUMIF(Пол!B:B,N21,Пол!C:C)</f>
        <v>1</v>
      </c>
      <c r="AQ21" s="117">
        <f ca="1">SUMIF(Марка!A:A,G21,Марка!B:B)</f>
        <v>1</v>
      </c>
      <c r="AR21" s="117">
        <f ca="1">SUMIF(Страна!A:A,O21,Страна!B:B)</f>
        <v>1</v>
      </c>
      <c r="AS21" s="83" t="e">
        <f ca="1">IF(VLOOKUP(V21,Товары!A:B,2,FALSE)=A21,"Есть в 1С","ERR")</f>
        <v>#N/A</v>
      </c>
      <c r="AT21" s="84" t="e">
        <f ca="1">IF(VLOOKUP(A21,Товары!B:B,1,FALSE)=A21,"Есть в 1С","ERR")</f>
        <v>#N/A</v>
      </c>
      <c r="AU21" s="116" t="e">
        <f ca="1">VLOOKUP(V21,Товары!A:B,2,FALSE)</f>
        <v>#N/A</v>
      </c>
      <c r="AV21" s="114" t="e">
        <f ca="1">VLOOKUP(V21,Товары!A:B,1,FALSE)</f>
        <v>#N/A</v>
      </c>
    </row>
    <row r="22" spans="1:48" x14ac:dyDescent="0.25">
      <c r="A22" s="131" t="str">
        <f ca="1"/>
        <v>06-458-09</v>
      </c>
      <c r="B22" s="128" t="str">
        <f ca="1">_xlfn.XLOOKUP($A22,Строчный!$A:$A,Строчный!B:B,"ERR",0)</f>
        <v>44740A-MANHAT Manhattan Archive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</v>
      </c>
      <c r="E22" s="101" t="str">
        <f ca="1">PROPER(_xlfn.XLOOKUP($A22,Строчный!$A:$A,Строчный!E:E,"ERR",0))</f>
        <v>Drinks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AMERICAN NEEDLE</v>
      </c>
      <c r="H22" s="101" t="str">
        <f ca="1">LOWER(_xlfn.XLOOKUP($A22,Строчный!$A:$A,Строчный!H:H,"ERR",0))</f>
        <v>black</v>
      </c>
      <c r="I22" s="101" t="str">
        <f ca="1">LOWER(_xlfn.XLOOKUP($A22,Строчный!$A:$A,Строчный!I:I,"ERR",0))</f>
        <v>черный</v>
      </c>
      <c r="J22" s="101" t="str">
        <f ca="1">SUBSTITUTE(LOWER(_xlfn.XLOOKUP($A22,Строчный!$A:$A,Строчный!J:J,"ERR",0)),"подклад","Подклад")</f>
        <v>100% хлопок</v>
      </c>
      <c r="K22" s="101" t="str">
        <f ca="1">_xlfn.LET(_xlpm.RES,_xlfn.XLOOKUP($A22,Строчный!$A:$A,Строчный!R:R,"ERR",0),IF(_xlpm.RES="","",_xlpm.RES))</f>
        <v/>
      </c>
      <c r="L22" s="101" t="str">
        <f ca="1">_xlfn.LET(_xlpm.RES,_xlfn.XLOOKUP($A22,Строчный!$A:$A,Строчный!S:S,"ERR",0),IF(_xlpm.RES="","",_xlpm.RES))</f>
        <v>Manhattan</v>
      </c>
      <c r="M22" s="101" t="str">
        <f ca="1">LOWER(_xlfn.XLOOKUP($A22,Строчный!$A:$A,Строчный!K:K,"ERR",0))</f>
        <v>хлопковые</v>
      </c>
      <c r="N22" s="101" t="str">
        <f ca="1">PROPER(_xlfn.XLOOKUP($A22,Строчный!$A:$A,Строчный!L:L,"ERR",0))</f>
        <v>Унисекс</v>
      </c>
      <c r="O22" s="101" t="str">
        <f ca="1">PROPER(_xlfn.XLOOKUP($A22,Строчный!$A:$A,Строчный!M:M,"ERR",0))</f>
        <v>Бангладеш</v>
      </c>
      <c r="P22" s="110">
        <f ca="1">VALUE(_xlfn.XLOOKUP($A22,Строчный!$A:$A,Строчный!N:N,"ERR",0))</f>
        <v>707.2</v>
      </c>
      <c r="Q22" s="109" t="str">
        <f ca="1">_xlfn.XLOOKUP($G22,Фабрика!A:A,Фабрика!B:B,"ERR",0)</f>
        <v>American Needle, Inc; 1275 Busch Parkway, Buffalo Grove, IL 60089, USA</v>
      </c>
      <c r="R22" s="100" t="str">
        <f ca="1">_xlfn.XLOOKUP($A22,Строчный!$A:$A,Строчный!P:P,"ERR",0)</f>
        <v>ONE</v>
      </c>
      <c r="S22" s="100">
        <f ca="1">VALUE(_xlfn.XLOOKUP($A22,Строчный!$A:$A,Строчный!Q:Q,"ERR",0))</f>
        <v>12</v>
      </c>
      <c r="T22" s="14" t="s">
        <v>283</v>
      </c>
      <c r="U22" s="122" t="str">
        <f t="shared" ca="1" si="0"/>
        <v>Бейсболка AMERICAN NEEDLE арт. 44740A-MANHAT Manhattan Archive (черный)</v>
      </c>
      <c r="V22" s="121" t="str">
        <f t="shared" ca="1" si="1"/>
        <v>Бейсболка AMERICAN NEEDLE арт. 44740A-MANHAT Manhattan Archive (черный) {black}</v>
      </c>
      <c r="W22" s="18" t="str">
        <f t="shared" ca="1" si="2"/>
        <v>черный</v>
      </c>
      <c r="X22" s="18" t="str">
        <f t="shared" ca="1" si="3"/>
        <v>черный</v>
      </c>
      <c r="Y22" s="119" t="str">
        <f ca="1">IF(ISERROR(AT22),IFERROR(MID(I22,FIND("-",I22)+1,LEN(I22)),IFERROR(MID(I22,1,FIND("/",I22)-2),I22)),VLOOKUP(A22,'Цвета артикулов'!B:C,2,0))</f>
        <v>черный</v>
      </c>
      <c r="Z22" s="93" t="str">
        <f t="shared" ca="1" si="4"/>
        <v>06-458-09-00</v>
      </c>
      <c r="AA22" s="95" t="str">
        <f ca="1">VLOOKUP(C22,Группа!A:B,2,FALSE)</f>
        <v>Бейсболка</v>
      </c>
      <c r="AB22" s="117" t="str">
        <f ca="1">IFERROR(VLOOKUP(R22,Размеры!A:C,3,FALSE),"")</f>
        <v>ONE</v>
      </c>
      <c r="AC22" s="117" t="str">
        <f ca="1">VLOOKUP(I22,ЦветПолный!A:B,2,FALSE)</f>
        <v>09</v>
      </c>
      <c r="AD22" s="117" t="str">
        <f ca="1">IFERROR(VLOOKUP(R22,Размеры!A:D,4,FALSE),"")</f>
        <v>00</v>
      </c>
      <c r="AE22" s="117">
        <f ca="1">IF(LEFT(IFERROR(VLOOKUP(LOOKUP(2,1/SEARCH(B22,Товары!A:A),Товары!A:A),Товары!A:B,2,0),""),6)=MID(Z22,1,6),1,0)</f>
        <v>0</v>
      </c>
      <c r="AG22" s="117">
        <f ca="1">SUMIF(Группа!A:A,C22,Группа!C:C)</f>
        <v>1</v>
      </c>
      <c r="AH22" s="117">
        <f ca="1">SUMIF(Группа!B:B,AA22,Группа!C:C)</f>
        <v>1</v>
      </c>
      <c r="AI22" s="117">
        <f ca="1">SUMIF(Формы!A:A,D22,Формы!B:B)</f>
        <v>1</v>
      </c>
      <c r="AJ22" s="117">
        <f ca="1">SUMIF(Материал!A:A,M22,Материал!B:B)</f>
        <v>1</v>
      </c>
      <c r="AK22" s="117">
        <f ca="1">SUMIF(Размеры!A:A,R22,Размеры!E:E)</f>
        <v>1</v>
      </c>
      <c r="AL22" s="117">
        <f ca="1">SUMIF(Сезон!A:A,F22,Сезон!B:B)</f>
        <v>1</v>
      </c>
      <c r="AM22" s="117">
        <f ca="1">SUMIF(Состав!A:A,J22,Состав!B:B)</f>
        <v>1</v>
      </c>
      <c r="AN22" s="117">
        <f ca="1">SUMIF(ЦветПолный!A:A,I22,ЦветПолный!C:C)</f>
        <v>11</v>
      </c>
      <c r="AO22" s="117">
        <f ca="1">SUMIF(Цвет!A:A,Y22,Цвет!B:B)</f>
        <v>1</v>
      </c>
      <c r="AP22" s="117">
        <f ca="1">SUMIF(Пол!B:B,N22,Пол!C:C)</f>
        <v>1</v>
      </c>
      <c r="AQ22" s="117">
        <f ca="1">SUMIF(Марка!A:A,G22,Марка!B:B)</f>
        <v>1</v>
      </c>
      <c r="AR22" s="117">
        <f ca="1">SUMIF(Страна!A:A,O22,Страна!B:B)</f>
        <v>1</v>
      </c>
      <c r="AS22" s="83" t="e">
        <f ca="1">IF(VLOOKUP(V22,Товары!A:B,2,FALSE)=A22,"Есть в 1С","ERR")</f>
        <v>#N/A</v>
      </c>
      <c r="AT22" s="84" t="e">
        <f ca="1">IF(VLOOKUP(A22,Товары!B:B,1,FALSE)=A22,"Есть в 1С","ERR")</f>
        <v>#N/A</v>
      </c>
      <c r="AU22" s="116" t="e">
        <f ca="1">VLOOKUP(V22,Товары!A:B,2,FALSE)</f>
        <v>#N/A</v>
      </c>
      <c r="AV22" s="114" t="e">
        <f ca="1">VLOOKUP(V22,Товары!A:B,1,FALSE)</f>
        <v>#N/A</v>
      </c>
    </row>
    <row r="23" spans="1:48" x14ac:dyDescent="0.25">
      <c r="A23" s="131" t="str">
        <f ca="1"/>
        <v>06-457-06</v>
      </c>
      <c r="B23" s="128" t="str">
        <f ca="1">_xlfn.XLOOKUP($A23,Строчный!$A:$A,Строчный!B:B,"ERR",0)</f>
        <v>44740A-LAA Los Angeles Angels Archive MILB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</v>
      </c>
      <c r="E23" s="101" t="str">
        <f ca="1">PROPER(_xlfn.XLOOKUP($A23,Строчный!$A:$A,Строчный!E:E,"ERR",0))</f>
        <v>Sport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AMERICAN NEEDLE</v>
      </c>
      <c r="H23" s="101" t="str">
        <f ca="1">LOWER(_xlfn.XLOOKUP($A23,Строчный!$A:$A,Строчный!H:H,"ERR",0))</f>
        <v>deep royal</v>
      </c>
      <c r="I23" s="101" t="str">
        <f ca="1">LOWER(_xlfn.XLOOKUP($A23,Строчный!$A:$A,Строчный!I:I,"ERR",0))</f>
        <v>синий</v>
      </c>
      <c r="J23" s="101" t="str">
        <f ca="1">SUBSTITUTE(LOWER(_xlfn.XLOOKUP($A23,Строчный!$A:$A,Строчный!J:J,"ERR",0)),"подклад","Подклад")</f>
        <v>100% хлопок</v>
      </c>
      <c r="K23" s="101" t="str">
        <f ca="1">_xlfn.LET(_xlpm.RES,_xlfn.XLOOKUP($A23,Строчный!$A:$A,Строчный!R:R,"ERR",0),IF(_xlpm.RES="","",_xlpm.RES))</f>
        <v>MILB</v>
      </c>
      <c r="L23" s="101" t="str">
        <f ca="1">_xlfn.LET(_xlpm.RES,_xlfn.XLOOKUP($A23,Строчный!$A:$A,Строчный!S:S,"ERR",0),IF(_xlpm.RES="","",_xlpm.RES))</f>
        <v>Los Angeles Angels</v>
      </c>
      <c r="M23" s="101" t="str">
        <f ca="1">LOWER(_xlfn.XLOOKUP($A23,Строчный!$A:$A,Строчный!K:K,"ERR",0))</f>
        <v>хлопковые</v>
      </c>
      <c r="N23" s="101" t="str">
        <f ca="1">PROPER(_xlfn.XLOOKUP($A23,Строчный!$A:$A,Строчный!L:L,"ERR",0))</f>
        <v>Унисекс</v>
      </c>
      <c r="O23" s="101" t="str">
        <f ca="1">PROPER(_xlfn.XLOOKUP($A23,Строчный!$A:$A,Строчный!M:M,"ERR",0))</f>
        <v>Бангладеш</v>
      </c>
      <c r="P23" s="110">
        <f ca="1">VALUE(_xlfn.XLOOKUP($A23,Строчный!$A:$A,Строчный!N:N,"ERR",0))</f>
        <v>861.89490196078441</v>
      </c>
      <c r="Q23" s="109" t="str">
        <f ca="1">_xlfn.XLOOKUP($G23,Фабрика!A:A,Фабрика!B:B,"ERR",0)</f>
        <v>American Needle, Inc; 1275 Busch Parkway, Buffalo Grove, IL 60089, USA</v>
      </c>
      <c r="R23" s="100" t="str">
        <f ca="1">_xlfn.XLOOKUP($A23,Строчный!$A:$A,Строчный!P:P,"ERR",0)</f>
        <v>ONE</v>
      </c>
      <c r="S23" s="100">
        <f ca="1">VALUE(_xlfn.XLOOKUP($A23,Строчный!$A:$A,Строчный!Q:Q,"ERR",0))</f>
        <v>51</v>
      </c>
      <c r="T23" s="14" t="s">
        <v>283</v>
      </c>
      <c r="U23" s="122" t="str">
        <f t="shared" ca="1" si="0"/>
        <v>Бейсболка AMERICAN NEEDLE арт. 44740A-LAA Los Angeles Angels Archive MILB (синий)</v>
      </c>
      <c r="V23" s="121" t="str">
        <f t="shared" ca="1" si="1"/>
        <v>Бейсболка AMERICAN NEEDLE арт. 44740A-LAA Los Angeles Angels Archive MILB (синий) {deep royal}</v>
      </c>
      <c r="W23" s="18" t="str">
        <f t="shared" ca="1" si="2"/>
        <v>синий</v>
      </c>
      <c r="X23" s="18" t="str">
        <f t="shared" ca="1" si="3"/>
        <v>синий</v>
      </c>
      <c r="Y23" s="119" t="str">
        <f ca="1">IF(ISERROR(AT23),IFERROR(MID(I23,FIND("-",I23)+1,LEN(I23)),IFERROR(MID(I23,1,FIND("/",I23)-2),I23)),VLOOKUP(A23,'Цвета артикулов'!B:C,2,0))</f>
        <v>синий</v>
      </c>
      <c r="Z23" s="93" t="str">
        <f t="shared" ca="1" si="4"/>
        <v>06-457-06-00</v>
      </c>
      <c r="AA23" s="95" t="str">
        <f ca="1">VLOOKUP(C23,Группа!A:B,2,FALSE)</f>
        <v>Бейсболка</v>
      </c>
      <c r="AB23" s="117" t="str">
        <f ca="1">IFERROR(VLOOKUP(R23,Размеры!A:C,3,FALSE),"")</f>
        <v>ONE</v>
      </c>
      <c r="AC23" s="117" t="str">
        <f ca="1">VLOOKUP(I23,ЦветПолный!A:B,2,FALSE)</f>
        <v>06</v>
      </c>
      <c r="AD23" s="117" t="str">
        <f ca="1">IFERROR(VLOOKUP(R23,Размеры!A:D,4,FALSE),"")</f>
        <v>00</v>
      </c>
      <c r="AE23" s="117">
        <f ca="1">IF(LEFT(IFERROR(VLOOKUP(LOOKUP(2,1/SEARCH(B23,Товары!A:A),Товары!A:A),Товары!A:B,2,0),""),6)=MID(Z23,1,6),1,0)</f>
        <v>0</v>
      </c>
      <c r="AG23" s="117">
        <f ca="1">SUMIF(Группа!A:A,C23,Группа!C:C)</f>
        <v>1</v>
      </c>
      <c r="AH23" s="117">
        <f ca="1">SUMIF(Группа!B:B,AA23,Группа!C:C)</f>
        <v>1</v>
      </c>
      <c r="AI23" s="117">
        <f ca="1">SUMIF(Формы!A:A,D23,Формы!B:B)</f>
        <v>1</v>
      </c>
      <c r="AJ23" s="117">
        <f ca="1">SUMIF(Материал!A:A,M23,Материал!B:B)</f>
        <v>1</v>
      </c>
      <c r="AK23" s="117">
        <f ca="1">SUMIF(Размеры!A:A,R23,Размеры!E:E)</f>
        <v>1</v>
      </c>
      <c r="AL23" s="117">
        <f ca="1">SUMIF(Сезон!A:A,F23,Сезон!B:B)</f>
        <v>1</v>
      </c>
      <c r="AM23" s="117">
        <f ca="1">SUMIF(Состав!A:A,J23,Состав!B:B)</f>
        <v>1</v>
      </c>
      <c r="AN23" s="117">
        <f ca="1">SUMIF(ЦветПолный!A:A,I23,ЦветПолный!C:C)</f>
        <v>8</v>
      </c>
      <c r="AO23" s="117">
        <f ca="1">SUMIF(Цвет!A:A,Y23,Цвет!B:B)</f>
        <v>1</v>
      </c>
      <c r="AP23" s="117">
        <f ca="1">SUMIF(Пол!B:B,N23,Пол!C:C)</f>
        <v>1</v>
      </c>
      <c r="AQ23" s="117">
        <f ca="1">SUMIF(Марка!A:A,G23,Марка!B:B)</f>
        <v>1</v>
      </c>
      <c r="AR23" s="117">
        <f ca="1">SUMIF(Страна!A:A,O23,Страна!B:B)</f>
        <v>1</v>
      </c>
      <c r="AS23" s="83" t="e">
        <f ca="1">IF(VLOOKUP(V23,Товары!A:B,2,FALSE)=A23,"Есть в 1С","ERR")</f>
        <v>#N/A</v>
      </c>
      <c r="AT23" s="84" t="e">
        <f ca="1">IF(VLOOKUP(A23,Товары!B:B,1,FALSE)=A23,"Есть в 1С","ERR")</f>
        <v>#N/A</v>
      </c>
      <c r="AU23" s="116" t="e">
        <f ca="1">VLOOKUP(V23,Товары!A:B,2,FALSE)</f>
        <v>#N/A</v>
      </c>
      <c r="AV23" s="114" t="e">
        <f ca="1">VLOOKUP(V23,Товары!A:B,1,FALSE)</f>
        <v>#N/A</v>
      </c>
    </row>
    <row r="24" spans="1:48" x14ac:dyDescent="0.25">
      <c r="A24" s="131" t="str">
        <f ca="1"/>
        <v>06-456-18</v>
      </c>
      <c r="B24" s="128" t="str">
        <f ca="1">_xlfn.XLOOKUP($A24,Строчный!$A:$A,Строчный!B:B,"ERR",0)</f>
        <v>44740A-HTC Hiroshima Carp Archive</v>
      </c>
      <c r="C24" s="101" t="str">
        <f ca="1">PROPER(_xlfn.XLOOKUP($A24,Строчный!$A:$A,Строчный!C:C,"ERR",0))</f>
        <v>Бейсболки</v>
      </c>
      <c r="D24" s="101" t="str">
        <f ca="1">_xlfn.LET(_xlpm.DATA,(_xlfn.XLOOKUP($A24,Строчный!$A:$A,Строчный!D:D,"ERR",0)),UPPER(MID(_xlpm.DATA,1,1))&amp;LOWER(MID(_xlpm.DATA,2,LEN(_xlpm.DATA)-1)))</f>
        <v>Бейсболка</v>
      </c>
      <c r="E24" s="101" t="str">
        <f ca="1">PROPER(_xlfn.XLOOKUP($A24,Строчный!$A:$A,Строчный!E:E,"ERR",0))</f>
        <v>Sport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AMERICAN NEEDLE</v>
      </c>
      <c r="H24" s="101" t="str">
        <f ca="1">LOWER(_xlfn.XLOOKUP($A24,Строчный!$A:$A,Строчный!H:H,"ERR",0))</f>
        <v>red</v>
      </c>
      <c r="I24" s="101" t="str">
        <f ca="1">LOWER(_xlfn.XLOOKUP($A24,Строчный!$A:$A,Строчный!I:I,"ERR",0))</f>
        <v>красный</v>
      </c>
      <c r="J24" s="101" t="str">
        <f ca="1">SUBSTITUTE(LOWER(_xlfn.XLOOKUP($A24,Строчный!$A:$A,Строчный!J:J,"ERR",0)),"подклад","Подклад")</f>
        <v>100% хлопок</v>
      </c>
      <c r="K24" s="101" t="str">
        <f ca="1">_xlfn.LET(_xlpm.RES,_xlfn.XLOOKUP($A24,Строчный!$A:$A,Строчный!R:R,"ERR",0),IF(_xlpm.RES="","",_xlpm.RES))</f>
        <v/>
      </c>
      <c r="L24" s="101" t="str">
        <f ca="1">_xlfn.LET(_xlpm.RES,_xlfn.XLOOKUP($A24,Строчный!$A:$A,Строчный!S:S,"ERR",0),IF(_xlpm.RES="","",_xlpm.RES))</f>
        <v>Hiroshima Carp</v>
      </c>
      <c r="M24" s="101" t="str">
        <f ca="1">LOWER(_xlfn.XLOOKUP($A24,Строчный!$A:$A,Строчный!K:K,"ERR",0))</f>
        <v>хлопковые</v>
      </c>
      <c r="N24" s="101" t="str">
        <f ca="1">PROPER(_xlfn.XLOOKUP($A24,Строчный!$A:$A,Строчный!L:L,"ERR",0))</f>
        <v>Унисекс</v>
      </c>
      <c r="O24" s="101" t="str">
        <f ca="1">PROPER(_xlfn.XLOOKUP($A24,Строчный!$A:$A,Строчный!M:M,"ERR",0))</f>
        <v>Бангладеш</v>
      </c>
      <c r="P24" s="110">
        <f ca="1">VALUE(_xlfn.XLOOKUP($A24,Строчный!$A:$A,Строчный!N:N,"ERR",0))</f>
        <v>861.91368421052641</v>
      </c>
      <c r="Q24" s="109" t="str">
        <f ca="1">_xlfn.XLOOKUP($G24,Фабрика!A:A,Фабрика!B:B,"ERR",0)</f>
        <v>American Needle, Inc; 1275 Busch Parkway, Buffalo Grove, IL 60089, USA</v>
      </c>
      <c r="R24" s="100" t="str">
        <f ca="1">_xlfn.XLOOKUP($A24,Строчный!$A:$A,Строчный!P:P,"ERR",0)</f>
        <v>ONE</v>
      </c>
      <c r="S24" s="100">
        <f ca="1">VALUE(_xlfn.XLOOKUP($A24,Строчный!$A:$A,Строчный!Q:Q,"ERR",0))</f>
        <v>38</v>
      </c>
      <c r="T24" s="14" t="s">
        <v>283</v>
      </c>
      <c r="U24" s="122" t="str">
        <f t="shared" ca="1" si="0"/>
        <v>Бейсболка AMERICAN NEEDLE арт. 44740A-HTC Hiroshima Carp Archive (красный)</v>
      </c>
      <c r="V24" s="121" t="str">
        <f t="shared" ca="1" si="1"/>
        <v>Бейсболка AMERICAN NEEDLE арт. 44740A-HTC Hiroshima Carp Archive (красный) {red}</v>
      </c>
      <c r="W24" s="18" t="str">
        <f t="shared" ca="1" si="2"/>
        <v>красный</v>
      </c>
      <c r="X24" s="18" t="str">
        <f t="shared" ca="1" si="3"/>
        <v>красный</v>
      </c>
      <c r="Y24" s="119" t="str">
        <f ca="1">IF(ISERROR(AT24),IFERROR(MID(I24,FIND("-",I24)+1,LEN(I24)),IFERROR(MID(I24,1,FIND("/",I24)-2),I24)),VLOOKUP(A24,'Цвета артикулов'!B:C,2,0))</f>
        <v>красный</v>
      </c>
      <c r="Z24" s="93" t="str">
        <f t="shared" ca="1" si="4"/>
        <v>06-456-18-00</v>
      </c>
      <c r="AA24" s="95" t="str">
        <f ca="1">VLOOKUP(C24,Группа!A:B,2,FALSE)</f>
        <v>Бейсболка</v>
      </c>
      <c r="AB24" s="117" t="str">
        <f ca="1">IFERROR(VLOOKUP(R24,Размеры!A:C,3,FALSE),"")</f>
        <v>ONE</v>
      </c>
      <c r="AC24" s="117" t="str">
        <f ca="1">VLOOKUP(I24,ЦветПолный!A:B,2,FALSE)</f>
        <v>18</v>
      </c>
      <c r="AD24" s="117" t="str">
        <f ca="1">IFERROR(VLOOKUP(R24,Размеры!A:D,4,FALSE),"")</f>
        <v>00</v>
      </c>
      <c r="AE24" s="117">
        <f ca="1">IF(LEFT(IFERROR(VLOOKUP(LOOKUP(2,1/SEARCH(B24,Товары!A:A),Товары!A:A),Товары!A:B,2,0),""),6)=MID(Z24,1,6),1,0)</f>
        <v>0</v>
      </c>
      <c r="AG24" s="117">
        <f ca="1">SUMIF(Группа!A:A,C24,Группа!C:C)</f>
        <v>1</v>
      </c>
      <c r="AH24" s="117">
        <f ca="1">SUMIF(Группа!B:B,AA24,Группа!C:C)</f>
        <v>1</v>
      </c>
      <c r="AI24" s="117">
        <f ca="1">SUMIF(Формы!A:A,D24,Формы!B:B)</f>
        <v>1</v>
      </c>
      <c r="AJ24" s="117">
        <f ca="1">SUMIF(Материал!A:A,M24,Материал!B:B)</f>
        <v>1</v>
      </c>
      <c r="AK24" s="117">
        <f ca="1">SUMIF(Размеры!A:A,R24,Размеры!E:E)</f>
        <v>1</v>
      </c>
      <c r="AL24" s="117">
        <f ca="1">SUMIF(Сезон!A:A,F24,Сезон!B:B)</f>
        <v>1</v>
      </c>
      <c r="AM24" s="117">
        <f ca="1">SUMIF(Состав!A:A,J24,Состав!B:B)</f>
        <v>1</v>
      </c>
      <c r="AN24" s="117">
        <f ca="1">SUMIF(ЦветПолный!A:A,I24,ЦветПолный!C:C)</f>
        <v>2</v>
      </c>
      <c r="AO24" s="117">
        <f ca="1">SUMIF(Цвет!A:A,Y24,Цвет!B:B)</f>
        <v>1</v>
      </c>
      <c r="AP24" s="117">
        <f ca="1">SUMIF(Пол!B:B,N24,Пол!C:C)</f>
        <v>1</v>
      </c>
      <c r="AQ24" s="117">
        <f ca="1">SUMIF(Марка!A:A,G24,Марка!B:B)</f>
        <v>1</v>
      </c>
      <c r="AR24" s="117">
        <f ca="1">SUMIF(Страна!A:A,O24,Страна!B:B)</f>
        <v>1</v>
      </c>
      <c r="AS24" s="83" t="e">
        <f ca="1">IF(VLOOKUP(V24,Товары!A:B,2,FALSE)=A24,"Есть в 1С","ERR")</f>
        <v>#N/A</v>
      </c>
      <c r="AT24" s="84" t="e">
        <f ca="1">IF(VLOOKUP(A24,Товары!B:B,1,FALSE)=A24,"Есть в 1С","ERR")</f>
        <v>#N/A</v>
      </c>
      <c r="AU24" s="116" t="e">
        <f ca="1">VLOOKUP(V24,Товары!A:B,2,FALSE)</f>
        <v>#N/A</v>
      </c>
      <c r="AV24" s="114" t="e">
        <f ca="1">VLOOKUP(V24,Товары!A:B,1,FALSE)</f>
        <v>#N/A</v>
      </c>
    </row>
    <row r="25" spans="1:48" x14ac:dyDescent="0.25">
      <c r="A25" s="132" t="str">
        <f ca="1"/>
        <v>06-455-16</v>
      </c>
      <c r="B25" s="128" t="str">
        <f ca="1">_xlfn.XLOOKUP($A25,Строчный!$A:$A,Строчный!B:B,"ERR",0)</f>
        <v>44740A-GINTON Gin &amp; Tonic Archive</v>
      </c>
      <c r="C25" s="101" t="str">
        <f ca="1">PROPER(_xlfn.XLOOKUP($A25,Строчный!$A:$A,Строчный!C:C,"ERR",0))</f>
        <v>Бейсболки</v>
      </c>
      <c r="D25" s="101" t="str">
        <f ca="1">_xlfn.LET(_xlpm.DATA,(_xlfn.XLOOKUP($A25,Строчный!$A:$A,Строчный!D:D,"ERR",0)),UPPER(MID(_xlpm.DATA,1,1))&amp;LOWER(MID(_xlpm.DATA,2,LEN(_xlpm.DATA)-1)))</f>
        <v>Бейсболка</v>
      </c>
      <c r="E25" s="101" t="str">
        <f ca="1">PROPER(_xlfn.XLOOKUP($A25,Строчный!$A:$A,Строчный!E:E,"ERR",0))</f>
        <v>Drink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AMERICAN NEEDLE</v>
      </c>
      <c r="H25" s="101" t="str">
        <f ca="1">LOWER(_xlfn.XLOOKUP($A25,Строчный!$A:$A,Строчный!H:H,"ERR",0))</f>
        <v>navy</v>
      </c>
      <c r="I25" s="101" t="str">
        <f ca="1">LOWER(_xlfn.XLOOKUP($A25,Строчный!$A:$A,Строчный!I:I,"ERR",0))</f>
        <v>темно-синий</v>
      </c>
      <c r="J25" s="101" t="str">
        <f ca="1">SUBSTITUTE(LOWER(_xlfn.XLOOKUP($A25,Строчный!$A:$A,Строчный!J:J,"ERR",0)),"подклад","Подклад")</f>
        <v>100% хлопок</v>
      </c>
      <c r="K25" s="101" t="str">
        <f ca="1">_xlfn.LET(_xlpm.RES,_xlfn.XLOOKUP($A25,Строчный!$A:$A,Строчный!R:R,"ERR",0),IF(_xlpm.RES="","",_xlpm.RES))</f>
        <v/>
      </c>
      <c r="L25" s="101" t="str">
        <f ca="1">_xlfn.LET(_xlpm.RES,_xlfn.XLOOKUP($A25,Строчный!$A:$A,Строчный!S:S,"ERR",0),IF(_xlpm.RES="","",_xlpm.RES))</f>
        <v>Gin &amp; Tonic</v>
      </c>
      <c r="M25" s="101" t="str">
        <f ca="1">LOWER(_xlfn.XLOOKUP($A25,Строчный!$A:$A,Строчный!K:K,"ERR",0))</f>
        <v>хлопковые</v>
      </c>
      <c r="N25" s="101" t="str">
        <f ca="1">PROPER(_xlfn.XLOOKUP($A25,Строчный!$A:$A,Строчный!L:L,"ERR",0))</f>
        <v>Унисекс</v>
      </c>
      <c r="O25" s="101" t="str">
        <f ca="1">PROPER(_xlfn.XLOOKUP($A25,Строчный!$A:$A,Строчный!M:M,"ERR",0))</f>
        <v>Бангладеш</v>
      </c>
      <c r="P25" s="110">
        <f ca="1">VALUE(_xlfn.XLOOKUP($A25,Строчный!$A:$A,Строчный!N:N,"ERR",0))</f>
        <v>707.2</v>
      </c>
      <c r="Q25" s="109" t="str">
        <f ca="1">_xlfn.XLOOKUP($G25,Фабрика!A:A,Фабрика!B:B,"ERR",0)</f>
        <v>American Needle, Inc; 1275 Busch Parkway, Buffalo Grove, IL 60089, USA</v>
      </c>
      <c r="R25" s="100" t="str">
        <f ca="1">_xlfn.XLOOKUP($A25,Строчный!$A:$A,Строчный!P:P,"ERR",0)</f>
        <v>ONE</v>
      </c>
      <c r="S25" s="100">
        <f ca="1">VALUE(_xlfn.XLOOKUP($A25,Строчный!$A:$A,Строчный!Q:Q,"ERR",0))</f>
        <v>44</v>
      </c>
      <c r="T25" s="14" t="s">
        <v>283</v>
      </c>
      <c r="U25" s="122" t="str">
        <f t="shared" ca="1" si="0"/>
        <v>Бейсболка AMERICAN NEEDLE арт. 44740A-GINTON Gin &amp; Tonic Archive (темно-синий)</v>
      </c>
      <c r="V25" s="121" t="str">
        <f t="shared" ca="1" si="1"/>
        <v>Бейсболка AMERICAN NEEDLE арт. 44740A-GINTON Gin &amp; Tonic Archive (темно-синий) {navy}</v>
      </c>
      <c r="W25" s="18" t="str">
        <f t="shared" ca="1" si="2"/>
        <v>синий</v>
      </c>
      <c r="X25" s="18" t="str">
        <f t="shared" ca="1" si="3"/>
        <v>синий</v>
      </c>
      <c r="Y25" s="119" t="str">
        <f ca="1">IF(ISERROR(AT25),IFERROR(MID(I25,FIND("-",I25)+1,LEN(I25)),IFERROR(MID(I25,1,FIND("/",I25)-2),I25)),VLOOKUP(A25,'Цвета артикулов'!B:C,2,0))</f>
        <v>синий</v>
      </c>
      <c r="Z25" s="93" t="str">
        <f t="shared" ca="1" si="4"/>
        <v>06-455-16-00</v>
      </c>
      <c r="AA25" s="95" t="str">
        <f ca="1">VLOOKUP(C25,Группа!A:B,2,FALSE)</f>
        <v>Бейсболка</v>
      </c>
      <c r="AB25" s="117" t="str">
        <f ca="1">IFERROR(VLOOKUP(R25,Размеры!A:C,3,FALSE),"")</f>
        <v>ONE</v>
      </c>
      <c r="AC25" s="117" t="str">
        <f ca="1">VLOOKUP(I25,ЦветПолный!A:B,2,FALSE)</f>
        <v>16</v>
      </c>
      <c r="AD25" s="117" t="str">
        <f ca="1">IFERROR(VLOOKUP(R25,Размеры!A:D,4,FALSE),"")</f>
        <v>00</v>
      </c>
      <c r="AE25" s="117">
        <f ca="1">IF(LEFT(IFERROR(VLOOKUP(LOOKUP(2,1/SEARCH(B25,Товары!A:A),Товары!A:A),Товары!A:B,2,0),""),6)=MID(Z25,1,6),1,0)</f>
        <v>0</v>
      </c>
      <c r="AG25" s="117">
        <f ca="1">SUMIF(Группа!A:A,C25,Группа!C:C)</f>
        <v>1</v>
      </c>
      <c r="AH25" s="117">
        <f ca="1">SUMIF(Группа!B:B,AA25,Группа!C:C)</f>
        <v>1</v>
      </c>
      <c r="AI25" s="117">
        <f ca="1">SUMIF(Формы!A:A,D25,Формы!B:B)</f>
        <v>1</v>
      </c>
      <c r="AJ25" s="117">
        <f ca="1">SUMIF(Материал!A:A,M25,Материал!B:B)</f>
        <v>1</v>
      </c>
      <c r="AK25" s="117">
        <f ca="1">SUMIF(Размеры!A:A,R25,Размеры!E:E)</f>
        <v>1</v>
      </c>
      <c r="AL25" s="117">
        <f ca="1">SUMIF(Сезон!A:A,F25,Сезон!B:B)</f>
        <v>1</v>
      </c>
      <c r="AM25" s="117">
        <f ca="1">SUMIF(Состав!A:A,J25,Состав!B:B)</f>
        <v>1</v>
      </c>
      <c r="AN25" s="117">
        <f ca="1">SUMIF(ЦветПолный!A:A,I25,ЦветПолный!C:C)</f>
        <v>8</v>
      </c>
      <c r="AO25" s="117">
        <f ca="1">SUMIF(Цвет!A:A,Y25,Цвет!B:B)</f>
        <v>1</v>
      </c>
      <c r="AP25" s="117">
        <f ca="1">SUMIF(Пол!B:B,N25,Пол!C:C)</f>
        <v>1</v>
      </c>
      <c r="AQ25" s="117">
        <f ca="1">SUMIF(Марка!A:A,G25,Марка!B:B)</f>
        <v>1</v>
      </c>
      <c r="AR25" s="117">
        <f ca="1">SUMIF(Страна!A:A,O25,Страна!B:B)</f>
        <v>1</v>
      </c>
      <c r="AS25" s="83" t="e">
        <f ca="1">IF(VLOOKUP(V25,Товары!A:B,2,FALSE)=A25,"Есть в 1С","ERR")</f>
        <v>#N/A</v>
      </c>
      <c r="AT25" s="84" t="e">
        <f ca="1">IF(VLOOKUP(A25,Товары!B:B,1,FALSE)=A25,"Есть в 1С","ERR")</f>
        <v>#N/A</v>
      </c>
      <c r="AU25" s="116" t="e">
        <f ca="1">VLOOKUP(V25,Товары!A:B,2,FALSE)</f>
        <v>#N/A</v>
      </c>
      <c r="AV25" s="114" t="e">
        <f ca="1">VLOOKUP(V25,Товары!A:B,1,FALSE)</f>
        <v>#N/A</v>
      </c>
    </row>
    <row r="26" spans="1:48" x14ac:dyDescent="0.25">
      <c r="A26" s="131" t="str">
        <f ca="1"/>
        <v>06-454-16</v>
      </c>
      <c r="B26" s="128" t="str">
        <f ca="1">_xlfn.XLOOKUP($A26,Строчный!$A:$A,Строчный!B:B,"ERR",0)</f>
        <v>44740A-DAE Dallas Eagles Archive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Sport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AMERICAN NEEDLE</v>
      </c>
      <c r="H26" s="101" t="str">
        <f ca="1">LOWER(_xlfn.XLOOKUP($A26,Строчный!$A:$A,Строчный!H:H,"ERR",0))</f>
        <v>navy</v>
      </c>
      <c r="I26" s="101" t="str">
        <f ca="1">LOWER(_xlfn.XLOOKUP($A26,Строчный!$A:$A,Строчный!I:I,"ERR",0))</f>
        <v>темно-синий</v>
      </c>
      <c r="J26" s="101" t="str">
        <f ca="1">SUBSTITUTE(LOWER(_xlfn.XLOOKUP($A26,Строчный!$A:$A,Строчный!J:J,"ERR",0)),"подклад","Подклад")</f>
        <v>100% хлопок</v>
      </c>
      <c r="K26" s="101" t="str">
        <f ca="1">_xlfn.LET(_xlpm.RES,_xlfn.XLOOKUP($A26,Строчный!$A:$A,Строчный!R:R,"ERR",0),IF(_xlpm.RES="","",_xlpm.RES))</f>
        <v/>
      </c>
      <c r="L26" s="101" t="str">
        <f ca="1">_xlfn.LET(_xlpm.RES,_xlfn.XLOOKUP($A26,Строчный!$A:$A,Строчный!S:S,"ERR",0),IF(_xlpm.RES="","",_xlpm.RES))</f>
        <v>Dallas Eagles</v>
      </c>
      <c r="M26" s="101" t="str">
        <f ca="1">LOWER(_xlfn.XLOOKUP($A26,Строчный!$A:$A,Строчный!K:K,"ERR",0))</f>
        <v>хлопковые</v>
      </c>
      <c r="N26" s="101" t="str">
        <f ca="1">PROPER(_xlfn.XLOOKUP($A26,Строчный!$A:$A,Строчный!L:L,"ERR",0))</f>
        <v>Унисекс</v>
      </c>
      <c r="O26" s="101" t="str">
        <f ca="1">PROPER(_xlfn.XLOOKUP($A26,Строчный!$A:$A,Строчный!M:M,"ERR",0))</f>
        <v>Бангладеш</v>
      </c>
      <c r="P26" s="110">
        <f ca="1">VALUE(_xlfn.XLOOKUP($A26,Строчный!$A:$A,Строчный!N:N,"ERR",0))</f>
        <v>861.9</v>
      </c>
      <c r="Q26" s="109" t="str">
        <f ca="1">_xlfn.XLOOKUP($G26,Фабрика!A:A,Фабрика!B:B,"ERR",0)</f>
        <v>American Needle, Inc; 1275 Busch Parkway, Buffalo Grove, IL 60089, USA</v>
      </c>
      <c r="R26" s="100" t="str">
        <f ca="1">_xlfn.XLOOKUP($A26,Строчный!$A:$A,Строчный!P:P,"ERR",0)</f>
        <v>ONE</v>
      </c>
      <c r="S26" s="100">
        <f ca="1">VALUE(_xlfn.XLOOKUP($A26,Строчный!$A:$A,Строчный!Q:Q,"ERR",0))</f>
        <v>12</v>
      </c>
      <c r="T26" s="14" t="s">
        <v>283</v>
      </c>
      <c r="U26" s="122" t="str">
        <f t="shared" ca="1" si="0"/>
        <v>Бейсболка AMERICAN NEEDLE арт. 44740A-DAE Dallas Eagles Archive (темно-синий)</v>
      </c>
      <c r="V26" s="121" t="str">
        <f t="shared" ca="1" si="1"/>
        <v>Бейсболка AMERICAN NEEDLE арт. 44740A-DAE Dallas Eagles Archive (темно-синий) {navy}</v>
      </c>
      <c r="W26" s="18" t="str">
        <f t="shared" ca="1" si="2"/>
        <v>синий</v>
      </c>
      <c r="X26" s="18" t="str">
        <f t="shared" ca="1" si="3"/>
        <v>синий</v>
      </c>
      <c r="Y26" s="119" t="str">
        <f ca="1">IF(ISERROR(AT26),IFERROR(MID(I26,FIND("-",I26)+1,LEN(I26)),IFERROR(MID(I26,1,FIND("/",I26)-2),I26)),VLOOKUP(A26,'Цвета артикулов'!B:C,2,0))</f>
        <v>синий</v>
      </c>
      <c r="Z26" s="93" t="str">
        <f t="shared" ca="1" si="4"/>
        <v>06-454-16-00</v>
      </c>
      <c r="AA26" s="95" t="str">
        <f ca="1">VLOOKUP(C26,Группа!A:B,2,FALSE)</f>
        <v>Бейсболка</v>
      </c>
      <c r="AB26" s="117" t="str">
        <f ca="1">IFERROR(VLOOKUP(R26,Размеры!A:C,3,FALSE),"")</f>
        <v>ONE</v>
      </c>
      <c r="AC26" s="117" t="str">
        <f ca="1">VLOOKUP(I26,ЦветПолный!A:B,2,FALSE)</f>
        <v>16</v>
      </c>
      <c r="AD26" s="117" t="str">
        <f ca="1">IFERROR(VLOOKUP(R26,Размеры!A:D,4,FALSE),"")</f>
        <v>00</v>
      </c>
      <c r="AE26" s="117">
        <f ca="1">IF(LEFT(IFERROR(VLOOKUP(LOOKUP(2,1/SEARCH(B26,Товары!A:A),Товары!A:A),Товары!A:B,2,0),""),6)=MID(Z26,1,6),1,0)</f>
        <v>0</v>
      </c>
      <c r="AG26" s="117">
        <f ca="1">SUMIF(Группа!A:A,C26,Группа!C:C)</f>
        <v>1</v>
      </c>
      <c r="AH26" s="117">
        <f ca="1">SUMIF(Группа!B:B,AA26,Группа!C:C)</f>
        <v>1</v>
      </c>
      <c r="AI26" s="117">
        <f ca="1">SUMIF(Формы!A:A,D26,Формы!B:B)</f>
        <v>1</v>
      </c>
      <c r="AJ26" s="117">
        <f ca="1">SUMIF(Материал!A:A,M26,Материал!B:B)</f>
        <v>1</v>
      </c>
      <c r="AK26" s="117">
        <f ca="1">SUMIF(Размеры!A:A,R26,Размеры!E:E)</f>
        <v>1</v>
      </c>
      <c r="AL26" s="117">
        <f ca="1">SUMIF(Сезон!A:A,F26,Сезон!B:B)</f>
        <v>1</v>
      </c>
      <c r="AM26" s="117">
        <f ca="1">SUMIF(Состав!A:A,J26,Состав!B:B)</f>
        <v>1</v>
      </c>
      <c r="AN26" s="117">
        <f ca="1">SUMIF(ЦветПолный!A:A,I26,ЦветПолный!C:C)</f>
        <v>8</v>
      </c>
      <c r="AO26" s="117">
        <f ca="1">SUMIF(Цвет!A:A,Y26,Цвет!B:B)</f>
        <v>1</v>
      </c>
      <c r="AP26" s="117">
        <f ca="1">SUMIF(Пол!B:B,N26,Пол!C:C)</f>
        <v>1</v>
      </c>
      <c r="AQ26" s="117">
        <f ca="1">SUMIF(Марка!A:A,G26,Марка!B:B)</f>
        <v>1</v>
      </c>
      <c r="AR26" s="117">
        <f ca="1">SUMIF(Страна!A:A,O26,Страна!B:B)</f>
        <v>1</v>
      </c>
      <c r="AS26" s="83" t="e">
        <f ca="1">IF(VLOOKUP(V26,Товары!A:B,2,FALSE)=A26,"Есть в 1С","ERR")</f>
        <v>#N/A</v>
      </c>
      <c r="AT26" s="84" t="e">
        <f ca="1">IF(VLOOKUP(A26,Товары!B:B,1,FALSE)=A26,"Есть в 1С","ERR")</f>
        <v>#N/A</v>
      </c>
      <c r="AU26" s="116" t="e">
        <f ca="1">VLOOKUP(V26,Товары!A:B,2,FALSE)</f>
        <v>#N/A</v>
      </c>
      <c r="AV26" s="114" t="e">
        <f ca="1">VLOOKUP(V26,Товары!A:B,1,FALSE)</f>
        <v>#N/A</v>
      </c>
    </row>
    <row r="27" spans="1:48" x14ac:dyDescent="0.25">
      <c r="A27" s="131" t="str">
        <f ca="1"/>
        <v>06-453-16</v>
      </c>
      <c r="B27" s="128" t="str">
        <f ca="1">_xlfn.XLOOKUP($A27,Строчный!$A:$A,Строчный!B:B,"ERR",0)</f>
        <v>44740A-CHF Chicago Federals Archive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Sport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AMERICAN NEEDLE</v>
      </c>
      <c r="H27" s="101" t="str">
        <f ca="1">LOWER(_xlfn.XLOOKUP($A27,Строчный!$A:$A,Строчный!H:H,"ERR",0))</f>
        <v>navy</v>
      </c>
      <c r="I27" s="101" t="str">
        <f ca="1">LOWER(_xlfn.XLOOKUP($A27,Строчный!$A:$A,Строчный!I:I,"ERR",0))</f>
        <v>темно-синий</v>
      </c>
      <c r="J27" s="101" t="str">
        <f ca="1">SUBSTITUTE(LOWER(_xlfn.XLOOKUP($A27,Строчный!$A:$A,Строчный!J:J,"ERR",0)),"подклад","Подклад")</f>
        <v>100% хлопок</v>
      </c>
      <c r="K27" s="101" t="str">
        <f ca="1">_xlfn.LET(_xlpm.RES,_xlfn.XLOOKUP($A27,Строчный!$A:$A,Строчный!R:R,"ERR",0),IF(_xlpm.RES="","",_xlpm.RES))</f>
        <v/>
      </c>
      <c r="L27" s="101" t="str">
        <f ca="1">_xlfn.LET(_xlpm.RES,_xlfn.XLOOKUP($A27,Строчный!$A:$A,Строчный!S:S,"ERR",0),IF(_xlpm.RES="","",_xlpm.RES))</f>
        <v>Chicago Federals</v>
      </c>
      <c r="M27" s="101" t="str">
        <f ca="1">LOWER(_xlfn.XLOOKUP($A27,Строчный!$A:$A,Строчный!K:K,"ERR",0))</f>
        <v>хлопковые</v>
      </c>
      <c r="N27" s="101" t="str">
        <f ca="1">PROPER(_xlfn.XLOOKUP($A27,Строчный!$A:$A,Строчный!L:L,"ERR",0))</f>
        <v>Унисекс</v>
      </c>
      <c r="O27" s="101" t="str">
        <f ca="1">PROPER(_xlfn.XLOOKUP($A27,Строчный!$A:$A,Строчный!M:M,"ERR",0))</f>
        <v>Бангладеш</v>
      </c>
      <c r="P27" s="110">
        <f ca="1">VALUE(_xlfn.XLOOKUP($A27,Строчный!$A:$A,Строчный!N:N,"ERR",0))</f>
        <v>861.91368421052641</v>
      </c>
      <c r="Q27" s="109" t="str">
        <f ca="1">_xlfn.XLOOKUP($G27,Фабрика!A:A,Фабрика!B:B,"ERR",0)</f>
        <v>American Needle, Inc; 1275 Busch Parkway, Buffalo Grove, IL 60089, USA</v>
      </c>
      <c r="R27" s="100" t="str">
        <f ca="1">_xlfn.XLOOKUP($A27,Строчный!$A:$A,Строчный!P:P,"ERR",0)</f>
        <v>ONE</v>
      </c>
      <c r="S27" s="100">
        <f ca="1">VALUE(_xlfn.XLOOKUP($A27,Строчный!$A:$A,Строчный!Q:Q,"ERR",0))</f>
        <v>38</v>
      </c>
      <c r="T27" s="14" t="s">
        <v>283</v>
      </c>
      <c r="U27" s="122" t="str">
        <f t="shared" ca="1" si="0"/>
        <v>Бейсболка AMERICAN NEEDLE арт. 44740A-CHF Chicago Federals Archive (темно-синий)</v>
      </c>
      <c r="V27" s="121" t="str">
        <f t="shared" ca="1" si="1"/>
        <v>Бейсболка AMERICAN NEEDLE арт. 44740A-CHF Chicago Federals Archive (темно-синий) {navy}</v>
      </c>
      <c r="W27" s="18" t="str">
        <f t="shared" ca="1" si="2"/>
        <v>синий</v>
      </c>
      <c r="X27" s="18" t="str">
        <f t="shared" ca="1" si="3"/>
        <v>синий</v>
      </c>
      <c r="Y27" s="119" t="str">
        <f ca="1">IF(ISERROR(AT27),IFERROR(MID(I27,FIND("-",I27)+1,LEN(I27)),IFERROR(MID(I27,1,FIND("/",I27)-2),I27)),VLOOKUP(A27,'Цвета артикулов'!B:C,2,0))</f>
        <v>синий</v>
      </c>
      <c r="Z27" s="93" t="str">
        <f t="shared" ca="1" si="4"/>
        <v>06-453-16-00</v>
      </c>
      <c r="AA27" s="95" t="str">
        <f ca="1">VLOOKUP(C27,Группа!A:B,2,FALSE)</f>
        <v>Бейсболка</v>
      </c>
      <c r="AB27" s="117" t="str">
        <f ca="1">IFERROR(VLOOKUP(R27,Размеры!A:C,3,FALSE),"")</f>
        <v>ONE</v>
      </c>
      <c r="AC27" s="117" t="str">
        <f ca="1">VLOOKUP(I27,ЦветПолный!A:B,2,FALSE)</f>
        <v>16</v>
      </c>
      <c r="AD27" s="117" t="str">
        <f ca="1">IFERROR(VLOOKUP(R27,Размеры!A:D,4,FALSE),"")</f>
        <v>00</v>
      </c>
      <c r="AE27" s="117">
        <f ca="1">IF(LEFT(IFERROR(VLOOKUP(LOOKUP(2,1/SEARCH(B27,Товары!A:A),Товары!A:A),Товары!A:B,2,0),""),6)=MID(Z27,1,6),1,0)</f>
        <v>0</v>
      </c>
      <c r="AG27" s="117">
        <f ca="1">SUMIF(Группа!A:A,C27,Группа!C:C)</f>
        <v>1</v>
      </c>
      <c r="AH27" s="117">
        <f ca="1">SUMIF(Группа!B:B,AA27,Группа!C:C)</f>
        <v>1</v>
      </c>
      <c r="AI27" s="117">
        <f ca="1">SUMIF(Формы!A:A,D27,Формы!B:B)</f>
        <v>1</v>
      </c>
      <c r="AJ27" s="117">
        <f ca="1">SUMIF(Материал!A:A,M27,Материал!B:B)</f>
        <v>1</v>
      </c>
      <c r="AK27" s="117">
        <f ca="1">SUMIF(Размеры!A:A,R27,Размеры!E:E)</f>
        <v>1</v>
      </c>
      <c r="AL27" s="117">
        <f ca="1">SUMIF(Сезон!A:A,F27,Сезон!B:B)</f>
        <v>1</v>
      </c>
      <c r="AM27" s="117">
        <f ca="1">SUMIF(Состав!A:A,J27,Состав!B:B)</f>
        <v>1</v>
      </c>
      <c r="AN27" s="117">
        <f ca="1">SUMIF(ЦветПолный!A:A,I27,ЦветПолный!C:C)</f>
        <v>8</v>
      </c>
      <c r="AO27" s="117">
        <f ca="1">SUMIF(Цвет!A:A,Y27,Цвет!B:B)</f>
        <v>1</v>
      </c>
      <c r="AP27" s="117">
        <f ca="1">SUMIF(Пол!B:B,N27,Пол!C:C)</f>
        <v>1</v>
      </c>
      <c r="AQ27" s="117">
        <f ca="1">SUMIF(Марка!A:A,G27,Марка!B:B)</f>
        <v>1</v>
      </c>
      <c r="AR27" s="117">
        <f ca="1">SUMIF(Страна!A:A,O27,Страна!B:B)</f>
        <v>1</v>
      </c>
      <c r="AS27" s="83" t="e">
        <f ca="1">IF(VLOOKUP(V27,Товары!A:B,2,FALSE)=A27,"Есть в 1С","ERR")</f>
        <v>#N/A</v>
      </c>
      <c r="AT27" s="84" t="e">
        <f ca="1">IF(VLOOKUP(A27,Товары!B:B,1,FALSE)=A27,"Есть в 1С","ERR")</f>
        <v>#N/A</v>
      </c>
      <c r="AU27" s="116" t="e">
        <f ca="1">VLOOKUP(V27,Товары!A:B,2,FALSE)</f>
        <v>#N/A</v>
      </c>
      <c r="AV27" s="114" t="e">
        <f ca="1">VLOOKUP(V27,Товары!A:B,1,FALSE)</f>
        <v>#N/A</v>
      </c>
    </row>
    <row r="28" spans="1:48" x14ac:dyDescent="0.25">
      <c r="A28" s="131" t="str">
        <f ca="1"/>
        <v>06-452-18</v>
      </c>
      <c r="B28" s="128" t="str">
        <f ca="1">_xlfn.XLOOKUP($A28,Строчный!$A:$A,Строчный!B:B,"ERR",0)</f>
        <v>44740A-BMARY Bloody Mary Archive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</v>
      </c>
      <c r="E28" s="101" t="str">
        <f ca="1">PROPER(_xlfn.XLOOKUP($A28,Строчный!$A:$A,Строчный!E:E,"ERR",0))</f>
        <v>Drinks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AMERICAN NEEDLE</v>
      </c>
      <c r="H28" s="101" t="str">
        <f ca="1">LOWER(_xlfn.XLOOKUP($A28,Строчный!$A:$A,Строчный!H:H,"ERR",0))</f>
        <v>dark red</v>
      </c>
      <c r="I28" s="101" t="str">
        <f ca="1">LOWER(_xlfn.XLOOKUP($A28,Строчный!$A:$A,Строчный!I:I,"ERR",0))</f>
        <v>красный</v>
      </c>
      <c r="J28" s="101" t="str">
        <f ca="1">SUBSTITUTE(LOWER(_xlfn.XLOOKUP($A28,Строчный!$A:$A,Строчный!J:J,"ERR",0)),"подклад","Подклад")</f>
        <v>100% хлопок</v>
      </c>
      <c r="K28" s="101" t="str">
        <f ca="1">_xlfn.LET(_xlpm.RES,_xlfn.XLOOKUP($A28,Строчный!$A:$A,Строчный!R:R,"ERR",0),IF(_xlpm.RES="","",_xlpm.RES))</f>
        <v/>
      </c>
      <c r="L28" s="101" t="str">
        <f ca="1">_xlfn.LET(_xlpm.RES,_xlfn.XLOOKUP($A28,Строчный!$A:$A,Строчный!S:S,"ERR",0),IF(_xlpm.RES="","",_xlpm.RES))</f>
        <v>Bloody Mary</v>
      </c>
      <c r="M28" s="101" t="str">
        <f ca="1">LOWER(_xlfn.XLOOKUP($A28,Строчный!$A:$A,Строчный!K:K,"ERR",0))</f>
        <v>хлопковые</v>
      </c>
      <c r="N28" s="101" t="str">
        <f ca="1">PROPER(_xlfn.XLOOKUP($A28,Строчный!$A:$A,Строчный!L:L,"ERR",0))</f>
        <v>Унисекс</v>
      </c>
      <c r="O28" s="101" t="str">
        <f ca="1">PROPER(_xlfn.XLOOKUP($A28,Строчный!$A:$A,Строчный!M:M,"ERR",0))</f>
        <v>Бангладеш</v>
      </c>
      <c r="P28" s="110">
        <f ca="1">VALUE(_xlfn.XLOOKUP($A28,Строчный!$A:$A,Строчный!N:N,"ERR",0))</f>
        <v>707.2</v>
      </c>
      <c r="Q28" s="109" t="str">
        <f ca="1">_xlfn.XLOOKUP($G28,Фабрика!A:A,Фабрика!B:B,"ERR",0)</f>
        <v>American Needle, Inc; 1275 Busch Parkway, Buffalo Grove, IL 60089, USA</v>
      </c>
      <c r="R28" s="100" t="str">
        <f ca="1">_xlfn.XLOOKUP($A28,Строчный!$A:$A,Строчный!P:P,"ERR",0)</f>
        <v>ONE</v>
      </c>
      <c r="S28" s="100">
        <f ca="1">VALUE(_xlfn.XLOOKUP($A28,Строчный!$A:$A,Строчный!Q:Q,"ERR",0))</f>
        <v>12</v>
      </c>
      <c r="T28" s="14" t="s">
        <v>283</v>
      </c>
      <c r="U28" s="122" t="str">
        <f t="shared" ca="1" si="0"/>
        <v>Бейсболка AMERICAN NEEDLE арт. 44740A-BMARY Bloody Mary Archive (красный)</v>
      </c>
      <c r="V28" s="121" t="str">
        <f t="shared" ca="1" si="1"/>
        <v>Бейсболка AMERICAN NEEDLE арт. 44740A-BMARY Bloody Mary Archive (красный) {dark red}</v>
      </c>
      <c r="W28" s="18" t="str">
        <f t="shared" ca="1" si="2"/>
        <v>красный</v>
      </c>
      <c r="X28" s="18" t="str">
        <f t="shared" ca="1" si="3"/>
        <v>красный</v>
      </c>
      <c r="Y28" s="119" t="str">
        <f ca="1">IF(ISERROR(AT28),IFERROR(MID(I28,FIND("-",I28)+1,LEN(I28)),IFERROR(MID(I28,1,FIND("/",I28)-2),I28)),VLOOKUP(A28,'Цвета артикулов'!B:C,2,0))</f>
        <v>красный</v>
      </c>
      <c r="Z28" s="93" t="str">
        <f t="shared" ca="1" si="4"/>
        <v>06-452-18-00</v>
      </c>
      <c r="AA28" s="95" t="str">
        <f ca="1">VLOOKUP(C28,Группа!A:B,2,FALSE)</f>
        <v>Бейсболка</v>
      </c>
      <c r="AB28" s="117" t="str">
        <f ca="1">IFERROR(VLOOKUP(R28,Размеры!A:C,3,FALSE),"")</f>
        <v>ONE</v>
      </c>
      <c r="AC28" s="117" t="str">
        <f ca="1">VLOOKUP(I28,ЦветПолный!A:B,2,FALSE)</f>
        <v>18</v>
      </c>
      <c r="AD28" s="117" t="str">
        <f ca="1">IFERROR(VLOOKUP(R28,Размеры!A:D,4,FALSE),"")</f>
        <v>00</v>
      </c>
      <c r="AE28" s="117">
        <f ca="1">IF(LEFT(IFERROR(VLOOKUP(LOOKUP(2,1/SEARCH(B28,Товары!A:A),Товары!A:A),Товары!A:B,2,0),""),6)=MID(Z28,1,6),1,0)</f>
        <v>0</v>
      </c>
      <c r="AG28" s="117">
        <f ca="1">SUMIF(Группа!A:A,C28,Группа!C:C)</f>
        <v>1</v>
      </c>
      <c r="AH28" s="117">
        <f ca="1">SUMIF(Группа!B:B,AA28,Группа!C:C)</f>
        <v>1</v>
      </c>
      <c r="AI28" s="117">
        <f ca="1">SUMIF(Формы!A:A,D28,Формы!B:B)</f>
        <v>1</v>
      </c>
      <c r="AJ28" s="117">
        <f ca="1">SUMIF(Материал!A:A,M28,Материал!B:B)</f>
        <v>1</v>
      </c>
      <c r="AK28" s="117">
        <f ca="1">SUMIF(Размеры!A:A,R28,Размеры!E:E)</f>
        <v>1</v>
      </c>
      <c r="AL28" s="117">
        <f ca="1">SUMIF(Сезон!A:A,F28,Сезон!B:B)</f>
        <v>1</v>
      </c>
      <c r="AM28" s="117">
        <f ca="1">SUMIF(Состав!A:A,J28,Состав!B:B)</f>
        <v>1</v>
      </c>
      <c r="AN28" s="117">
        <f ca="1">SUMIF(ЦветПолный!A:A,I28,ЦветПолный!C:C)</f>
        <v>2</v>
      </c>
      <c r="AO28" s="117">
        <f ca="1">SUMIF(Цвет!A:A,Y28,Цвет!B:B)</f>
        <v>1</v>
      </c>
      <c r="AP28" s="117">
        <f ca="1">SUMIF(Пол!B:B,N28,Пол!C:C)</f>
        <v>1</v>
      </c>
      <c r="AQ28" s="117">
        <f ca="1">SUMIF(Марка!A:A,G28,Марка!B:B)</f>
        <v>1</v>
      </c>
      <c r="AR28" s="117">
        <f ca="1">SUMIF(Страна!A:A,O28,Страна!B:B)</f>
        <v>1</v>
      </c>
      <c r="AS28" s="83" t="e">
        <f ca="1">IF(VLOOKUP(V28,Товары!A:B,2,FALSE)=A28,"Есть в 1С","ERR")</f>
        <v>#N/A</v>
      </c>
      <c r="AT28" s="84" t="e">
        <f ca="1">IF(VLOOKUP(A28,Товары!B:B,1,FALSE)=A28,"Есть в 1С","ERR")</f>
        <v>#N/A</v>
      </c>
      <c r="AU28" s="116" t="e">
        <f ca="1">VLOOKUP(V28,Товары!A:B,2,FALSE)</f>
        <v>#N/A</v>
      </c>
      <c r="AV28" s="114" t="e">
        <f ca="1">VLOOKUP(V28,Товары!A:B,1,FALSE)</f>
        <v>#N/A</v>
      </c>
    </row>
    <row r="29" spans="1:48" x14ac:dyDescent="0.25">
      <c r="A29" s="131" t="str">
        <f ca="1"/>
        <v>06-451-06</v>
      </c>
      <c r="B29" s="128" t="str">
        <f ca="1">_xlfn.XLOOKUP($A29,Строчный!$A:$A,Строчный!B:B,"ERR",0)</f>
        <v>44590A-TX Texas Durham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</v>
      </c>
      <c r="E29" s="101" t="str">
        <f ca="1">PROPER(_xlfn.XLOOKUP($A29,Строчный!$A:$A,Строчный!E:E,"ERR",0))</f>
        <v>Sport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AMERICAN NEEDLE</v>
      </c>
      <c r="H29" s="101" t="str">
        <f ca="1">LOWER(_xlfn.XLOOKUP($A29,Строчный!$A:$A,Строчный!H:H,"ERR",0))</f>
        <v>royal</v>
      </c>
      <c r="I29" s="101" t="str">
        <f ca="1">LOWER(_xlfn.XLOOKUP($A29,Строчный!$A:$A,Строчный!I:I,"ERR",0))</f>
        <v>синий</v>
      </c>
      <c r="J29" s="101" t="str">
        <f ca="1">SUBSTITUTE(LOWER(_xlfn.XLOOKUP($A29,Строчный!$A:$A,Строчный!J:J,"ERR",0)),"подклад","Подклад")</f>
        <v>100% хлопок</v>
      </c>
      <c r="K29" s="101" t="str">
        <f ca="1">_xlfn.LET(_xlpm.RES,_xlfn.XLOOKUP($A29,Строчный!$A:$A,Строчный!R:R,"ERR",0),IF(_xlpm.RES="","",_xlpm.RES))</f>
        <v/>
      </c>
      <c r="L29" s="101" t="str">
        <f ca="1">_xlfn.LET(_xlpm.RES,_xlfn.XLOOKUP($A29,Строчный!$A:$A,Строчный!S:S,"ERR",0),IF(_xlpm.RES="","",_xlpm.RES))</f>
        <v>Texas Durham</v>
      </c>
      <c r="M29" s="101" t="str">
        <f ca="1">LOWER(_xlfn.XLOOKUP($A29,Строчный!$A:$A,Строчный!K:K,"ERR",0))</f>
        <v>хлопковые</v>
      </c>
      <c r="N29" s="101" t="str">
        <f ca="1">PROPER(_xlfn.XLOOKUP($A29,Строчный!$A:$A,Строчный!L:L,"ERR",0))</f>
        <v>Унисекс</v>
      </c>
      <c r="O29" s="101" t="str">
        <f ca="1">PROPER(_xlfn.XLOOKUP($A29,Строчный!$A:$A,Строчный!M:M,"ERR",0))</f>
        <v>Китай</v>
      </c>
      <c r="P29" s="110">
        <f ca="1">VALUE(_xlfn.XLOOKUP($A29,Строчный!$A:$A,Строчный!N:N,"ERR",0))</f>
        <v>707.20000000000016</v>
      </c>
      <c r="Q29" s="109" t="str">
        <f ca="1">_xlfn.XLOOKUP($G29,Фабрика!A:A,Фабрика!B:B,"ERR",0)</f>
        <v>American Needle, Inc; 1275 Busch Parkway, Buffalo Grove, IL 60089, USA</v>
      </c>
      <c r="R29" s="100" t="str">
        <f ca="1">_xlfn.XLOOKUP($A29,Строчный!$A:$A,Строчный!P:P,"ERR",0)</f>
        <v>ONE</v>
      </c>
      <c r="S29" s="100">
        <f ca="1">VALUE(_xlfn.XLOOKUP($A29,Строчный!$A:$A,Строчный!Q:Q,"ERR",0))</f>
        <v>9</v>
      </c>
      <c r="T29" s="14" t="s">
        <v>283</v>
      </c>
      <c r="U29" s="122" t="str">
        <f t="shared" ca="1" si="0"/>
        <v>Бейсболка AMERICAN NEEDLE арт. 44590A-TX Texas Durham (синий)</v>
      </c>
      <c r="V29" s="121" t="str">
        <f t="shared" ca="1" si="1"/>
        <v>Бейсболка AMERICAN NEEDLE арт. 44590A-TX Texas Durham (синий) {royal}</v>
      </c>
      <c r="W29" s="18" t="str">
        <f t="shared" ca="1" si="2"/>
        <v>синий</v>
      </c>
      <c r="X29" s="18" t="str">
        <f t="shared" ca="1" si="3"/>
        <v>синий</v>
      </c>
      <c r="Y29" s="119" t="str">
        <f ca="1">IF(ISERROR(AT29),IFERROR(MID(I29,FIND("-",I29)+1,LEN(I29)),IFERROR(MID(I29,1,FIND("/",I29)-2),I29)),VLOOKUP(A29,'Цвета артикулов'!B:C,2,0))</f>
        <v>синий</v>
      </c>
      <c r="Z29" s="93" t="str">
        <f t="shared" ca="1" si="4"/>
        <v>06-451-06-00</v>
      </c>
      <c r="AA29" s="95" t="str">
        <f ca="1">VLOOKUP(C29,Группа!A:B,2,FALSE)</f>
        <v>Бейсболка</v>
      </c>
      <c r="AB29" s="117" t="str">
        <f ca="1">IFERROR(VLOOKUP(R29,Размеры!A:C,3,FALSE),"")</f>
        <v>ONE</v>
      </c>
      <c r="AC29" s="117" t="str">
        <f ca="1">VLOOKUP(I29,ЦветПолный!A:B,2,FALSE)</f>
        <v>06</v>
      </c>
      <c r="AD29" s="117" t="str">
        <f ca="1">IFERROR(VLOOKUP(R29,Размеры!A:D,4,FALSE),"")</f>
        <v>00</v>
      </c>
      <c r="AE29" s="117">
        <f ca="1">IF(LEFT(IFERROR(VLOOKUP(LOOKUP(2,1/SEARCH(B29,Товары!A:A),Товары!A:A),Товары!A:B,2,0),""),6)=MID(Z29,1,6),1,0)</f>
        <v>0</v>
      </c>
      <c r="AG29" s="117">
        <f ca="1">SUMIF(Группа!A:A,C29,Группа!C:C)</f>
        <v>1</v>
      </c>
      <c r="AH29" s="117">
        <f ca="1">SUMIF(Группа!B:B,AA29,Группа!C:C)</f>
        <v>1</v>
      </c>
      <c r="AI29" s="117">
        <f ca="1">SUMIF(Формы!A:A,D29,Формы!B:B)</f>
        <v>1</v>
      </c>
      <c r="AJ29" s="117">
        <f ca="1">SUMIF(Материал!A:A,M29,Материал!B:B)</f>
        <v>1</v>
      </c>
      <c r="AK29" s="117">
        <f ca="1">SUMIF(Размеры!A:A,R29,Размеры!E:E)</f>
        <v>1</v>
      </c>
      <c r="AL29" s="117">
        <f ca="1">SUMIF(Сезон!A:A,F29,Сезон!B:B)</f>
        <v>1</v>
      </c>
      <c r="AM29" s="117">
        <f ca="1">SUMIF(Состав!A:A,J29,Состав!B:B)</f>
        <v>1</v>
      </c>
      <c r="AN29" s="117">
        <f ca="1">SUMIF(ЦветПолный!A:A,I29,ЦветПолный!C:C)</f>
        <v>8</v>
      </c>
      <c r="AO29" s="117">
        <f ca="1">SUMIF(Цвет!A:A,Y29,Цвет!B:B)</f>
        <v>1</v>
      </c>
      <c r="AP29" s="117">
        <f ca="1">SUMIF(Пол!B:B,N29,Пол!C:C)</f>
        <v>1</v>
      </c>
      <c r="AQ29" s="117">
        <f ca="1">SUMIF(Марка!A:A,G29,Марка!B:B)</f>
        <v>1</v>
      </c>
      <c r="AR29" s="117">
        <f ca="1">SUMIF(Страна!A:A,O29,Страна!B:B)</f>
        <v>1</v>
      </c>
      <c r="AS29" s="83" t="e">
        <f ca="1">IF(VLOOKUP(V29,Товары!A:B,2,FALSE)=A29,"Есть в 1С","ERR")</f>
        <v>#N/A</v>
      </c>
      <c r="AT29" s="84" t="e">
        <f ca="1">IF(VLOOKUP(A29,Товары!B:B,1,FALSE)=A29,"Есть в 1С","ERR")</f>
        <v>#N/A</v>
      </c>
      <c r="AU29" s="116" t="e">
        <f ca="1">VLOOKUP(V29,Товары!A:B,2,FALSE)</f>
        <v>#N/A</v>
      </c>
      <c r="AV29" s="114" t="e">
        <f ca="1">VLOOKUP(V29,Товары!A:B,1,FALSE)</f>
        <v>#N/A</v>
      </c>
    </row>
    <row r="30" spans="1:48" x14ac:dyDescent="0.25">
      <c r="A30" s="131" t="str">
        <f ca="1"/>
        <v>06-450-09</v>
      </c>
      <c r="B30" s="128" t="str">
        <f ca="1">_xlfn.XLOOKUP($A30,Строчный!$A:$A,Строчный!B:B,"ERR",0)</f>
        <v>43910A-BOWI Bowie Iconic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</v>
      </c>
      <c r="E30" s="101" t="str">
        <f ca="1">PROPER(_xlfn.XLOOKUP($A30,Строчный!$A:$A,Строчный!E:E,"ERR",0))</f>
        <v>Music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AMERICAN NEEDLE</v>
      </c>
      <c r="H30" s="101" t="str">
        <f ca="1">LOWER(_xlfn.XLOOKUP($A30,Строчный!$A:$A,Строчный!H:H,"ERR",0))</f>
        <v>black</v>
      </c>
      <c r="I30" s="101" t="str">
        <f ca="1">LOWER(_xlfn.XLOOKUP($A30,Строчный!$A:$A,Строчный!I:I,"ERR",0))</f>
        <v>черный</v>
      </c>
      <c r="J30" s="101" t="str">
        <f ca="1">SUBSTITUTE(LOWER(_xlfn.XLOOKUP($A30,Строчный!$A:$A,Строчный!J:J,"ERR",0)),"подклад","Подклад")</f>
        <v>100% хлопок</v>
      </c>
      <c r="K30" s="101" t="str">
        <f ca="1">_xlfn.LET(_xlpm.RES,_xlfn.XLOOKUP($A30,Строчный!$A:$A,Строчный!R:R,"ERR",0),IF(_xlpm.RES="","",_xlpm.RES))</f>
        <v/>
      </c>
      <c r="L30" s="101" t="str">
        <f ca="1">_xlfn.LET(_xlpm.RES,_xlfn.XLOOKUP($A30,Строчный!$A:$A,Строчный!S:S,"ERR",0),IF(_xlpm.RES="","",_xlpm.RES))</f>
        <v>Bowie</v>
      </c>
      <c r="M30" s="101" t="str">
        <f ca="1">LOWER(_xlfn.XLOOKUP($A30,Строчный!$A:$A,Строчный!K:K,"ERR",0))</f>
        <v>хлопковые</v>
      </c>
      <c r="N30" s="101" t="str">
        <f ca="1">PROPER(_xlfn.XLOOKUP($A30,Строчный!$A:$A,Строчный!L:L,"ERR",0))</f>
        <v>Унисекс</v>
      </c>
      <c r="O30" s="101" t="str">
        <f ca="1">PROPER(_xlfn.XLOOKUP($A30,Строчный!$A:$A,Строчный!M:M,"ERR",0))</f>
        <v>Китай</v>
      </c>
      <c r="P30" s="110">
        <f ca="1">VALUE(_xlfn.XLOOKUP($A30,Строчный!$A:$A,Строчный!N:N,"ERR",0))</f>
        <v>1060.8000000000002</v>
      </c>
      <c r="Q30" s="109" t="str">
        <f ca="1">_xlfn.XLOOKUP($G30,Фабрика!A:A,Фабрика!B:B,"ERR",0)</f>
        <v>American Needle, Inc; 1275 Busch Parkway, Buffalo Grove, IL 60089, USA</v>
      </c>
      <c r="R30" s="100" t="str">
        <f ca="1">_xlfn.XLOOKUP($A30,Строчный!$A:$A,Строчный!P:P,"ERR",0)</f>
        <v>ONE</v>
      </c>
      <c r="S30" s="100">
        <f ca="1">VALUE(_xlfn.XLOOKUP($A30,Строчный!$A:$A,Строчный!Q:Q,"ERR",0))</f>
        <v>29</v>
      </c>
      <c r="T30" s="14" t="s">
        <v>283</v>
      </c>
      <c r="U30" s="122" t="str">
        <f t="shared" ca="1" si="0"/>
        <v>Бейсболка AMERICAN NEEDLE арт. 43910A-BOWI Bowie Iconic (черный)</v>
      </c>
      <c r="V30" s="121" t="str">
        <f t="shared" ca="1" si="1"/>
        <v>Бейсболка AMERICAN NEEDLE арт. 43910A-BOWI Bowie Iconic (черный) {black}</v>
      </c>
      <c r="W30" s="18" t="str">
        <f t="shared" ca="1" si="2"/>
        <v>черный</v>
      </c>
      <c r="X30" s="18" t="str">
        <f t="shared" ca="1" si="3"/>
        <v>черный</v>
      </c>
      <c r="Y30" s="119" t="str">
        <f ca="1">IF(ISERROR(AT30),IFERROR(MID(I30,FIND("-",I30)+1,LEN(I30)),IFERROR(MID(I30,1,FIND("/",I30)-2),I30)),VLOOKUP(A30,'Цвета артикулов'!B:C,2,0))</f>
        <v>черный</v>
      </c>
      <c r="Z30" s="93" t="str">
        <f t="shared" ca="1" si="4"/>
        <v>06-450-09-00</v>
      </c>
      <c r="AA30" s="95" t="str">
        <f ca="1">VLOOKUP(C30,Группа!A:B,2,FALSE)</f>
        <v>Бейсболка</v>
      </c>
      <c r="AB30" s="117" t="str">
        <f ca="1">IFERROR(VLOOKUP(R30,Размеры!A:C,3,FALSE),"")</f>
        <v>ONE</v>
      </c>
      <c r="AC30" s="117" t="str">
        <f ca="1">VLOOKUP(I30,ЦветПолный!A:B,2,FALSE)</f>
        <v>09</v>
      </c>
      <c r="AD30" s="117" t="str">
        <f ca="1">IFERROR(VLOOKUP(R30,Размеры!A:D,4,FALSE),"")</f>
        <v>00</v>
      </c>
      <c r="AE30" s="117">
        <f ca="1">IF(LEFT(IFERROR(VLOOKUP(LOOKUP(2,1/SEARCH(B30,Товары!A:A),Товары!A:A),Товары!A:B,2,0),""),6)=MID(Z30,1,6),1,0)</f>
        <v>0</v>
      </c>
      <c r="AG30" s="117">
        <f ca="1">SUMIF(Группа!A:A,C30,Группа!C:C)</f>
        <v>1</v>
      </c>
      <c r="AH30" s="117">
        <f ca="1">SUMIF(Группа!B:B,AA30,Группа!C:C)</f>
        <v>1</v>
      </c>
      <c r="AI30" s="117">
        <f ca="1">SUMIF(Формы!A:A,D30,Формы!B:B)</f>
        <v>1</v>
      </c>
      <c r="AJ30" s="117">
        <f ca="1">SUMIF(Материал!A:A,M30,Материал!B:B)</f>
        <v>1</v>
      </c>
      <c r="AK30" s="117">
        <f ca="1">SUMIF(Размеры!A:A,R30,Размеры!E:E)</f>
        <v>1</v>
      </c>
      <c r="AL30" s="117">
        <f ca="1">SUMIF(Сезон!A:A,F30,Сезон!B:B)</f>
        <v>1</v>
      </c>
      <c r="AM30" s="117">
        <f ca="1">SUMIF(Состав!A:A,J30,Состав!B:B)</f>
        <v>1</v>
      </c>
      <c r="AN30" s="117">
        <f ca="1">SUMIF(ЦветПолный!A:A,I30,ЦветПолный!C:C)</f>
        <v>11</v>
      </c>
      <c r="AO30" s="117">
        <f ca="1">SUMIF(Цвет!A:A,Y30,Цвет!B:B)</f>
        <v>1</v>
      </c>
      <c r="AP30" s="117">
        <f ca="1">SUMIF(Пол!B:B,N30,Пол!C:C)</f>
        <v>1</v>
      </c>
      <c r="AQ30" s="117">
        <f ca="1">SUMIF(Марка!A:A,G30,Марка!B:B)</f>
        <v>1</v>
      </c>
      <c r="AR30" s="117">
        <f ca="1">SUMIF(Страна!A:A,O30,Страна!B:B)</f>
        <v>1</v>
      </c>
      <c r="AS30" s="83" t="e">
        <f ca="1">IF(VLOOKUP(V30,Товары!A:B,2,FALSE)=A30,"Есть в 1С","ERR")</f>
        <v>#N/A</v>
      </c>
      <c r="AT30" s="84" t="e">
        <f ca="1">IF(VLOOKUP(A30,Товары!B:B,1,FALSE)=A30,"Есть в 1С","ERR")</f>
        <v>#N/A</v>
      </c>
      <c r="AU30" s="116" t="e">
        <f ca="1">VLOOKUP(V30,Товары!A:B,2,FALSE)</f>
        <v>#N/A</v>
      </c>
      <c r="AV30" s="114" t="e">
        <f ca="1">VLOOKUP(V30,Товары!A:B,1,FALSE)</f>
        <v>#N/A</v>
      </c>
    </row>
    <row r="31" spans="1:48" x14ac:dyDescent="0.25">
      <c r="A31" s="131" t="str">
        <f ca="1"/>
        <v>06-449-09</v>
      </c>
      <c r="B31" s="128" t="str">
        <f ca="1">_xlfn.XLOOKUP($A31,Строчный!$A:$A,Строчный!B:B,"ERR",0)</f>
        <v>43877A-SAF San Francisco Seals Hepcat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</v>
      </c>
      <c r="E31" s="101" t="str">
        <f ca="1">PROPER(_xlfn.XLOOKUP($A31,Строчный!$A:$A,Строчный!E:E,"ERR",0))</f>
        <v>Sport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AMERICAN NEEDLE</v>
      </c>
      <c r="H31" s="101" t="str">
        <f ca="1">LOWER(_xlfn.XLOOKUP($A31,Строчный!$A:$A,Строчный!H:H,"ERR",0))</f>
        <v>black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</v>
      </c>
      <c r="K31" s="101" t="str">
        <f ca="1">_xlfn.LET(_xlpm.RES,_xlfn.XLOOKUP($A31,Строчный!$A:$A,Строчный!R:R,"ERR",0),IF(_xlpm.RES="","",_xlpm.RES))</f>
        <v/>
      </c>
      <c r="L31" s="101" t="str">
        <f ca="1">_xlfn.LET(_xlpm.RES,_xlfn.XLOOKUP($A31,Строчный!$A:$A,Строчный!S:S,"ERR",0),IF(_xlpm.RES="","",_xlpm.RES))</f>
        <v>San Francisco Seals</v>
      </c>
      <c r="M31" s="101" t="str">
        <f ca="1">LOWER(_xlfn.XLOOKUP($A31,Строчный!$A:$A,Строчный!K:K,"ERR",0))</f>
        <v>хлопковые</v>
      </c>
      <c r="N31" s="101" t="str">
        <f ca="1">PROPER(_xlfn.XLOOKUP($A31,Строчный!$A:$A,Строчный!L:L,"ERR",0))</f>
        <v>Унисекс</v>
      </c>
      <c r="O31" s="101" t="str">
        <f ca="1">PROPER(_xlfn.XLOOKUP($A31,Строчный!$A:$A,Строчный!M:M,"ERR",0))</f>
        <v>Китай</v>
      </c>
      <c r="P31" s="110">
        <f ca="1">VALUE(_xlfn.XLOOKUP($A31,Строчный!$A:$A,Строчный!N:N,"ERR",0))</f>
        <v>1016.6000000000001</v>
      </c>
      <c r="Q31" s="109" t="str">
        <f ca="1">_xlfn.XLOOKUP($G31,Фабрика!A:A,Фабрика!B:B,"ERR",0)</f>
        <v>American Needle, Inc; 1275 Busch Parkway, Buffalo Grove, IL 60089, USA</v>
      </c>
      <c r="R31" s="100" t="str">
        <f ca="1">_xlfn.XLOOKUP($A31,Строчный!$A:$A,Строчный!P:P,"ERR",0)</f>
        <v>ONE</v>
      </c>
      <c r="S31" s="100">
        <f ca="1">VALUE(_xlfn.XLOOKUP($A31,Строчный!$A:$A,Строчный!Q:Q,"ERR",0))</f>
        <v>24</v>
      </c>
      <c r="T31" s="14" t="s">
        <v>283</v>
      </c>
      <c r="U31" s="122" t="str">
        <f t="shared" ca="1" si="0"/>
        <v>Бейсболка AMERICAN NEEDLE арт. 43877A-SAF San Francisco Seals Hepcat (черный)</v>
      </c>
      <c r="V31" s="121" t="str">
        <f t="shared" ca="1" si="1"/>
        <v>Бейсболка AMERICAN NEEDLE арт. 43877A-SAF San Francisco Seals Hepcat (черный) {black}</v>
      </c>
      <c r="W31" s="18" t="str">
        <f t="shared" ca="1" si="2"/>
        <v>черный</v>
      </c>
      <c r="X31" s="18" t="str">
        <f t="shared" ca="1" si="3"/>
        <v>черный</v>
      </c>
      <c r="Y31" s="119" t="str">
        <f ca="1">IF(ISERROR(AT31),IFERROR(MID(I31,FIND("-",I31)+1,LEN(I31)),IFERROR(MID(I31,1,FIND("/",I31)-2),I31)),VLOOKUP(A31,'Цвета артикулов'!B:C,2,0))</f>
        <v>черный</v>
      </c>
      <c r="Z31" s="93" t="str">
        <f t="shared" ca="1" si="4"/>
        <v>06-449-09-00</v>
      </c>
      <c r="AA31" s="95" t="str">
        <f ca="1">VLOOKUP(C31,Группа!A:B,2,FALSE)</f>
        <v>Бейсболка</v>
      </c>
      <c r="AB31" s="117" t="str">
        <f ca="1">IFERROR(VLOOKUP(R31,Размеры!A:C,3,FALSE),"")</f>
        <v>ONE</v>
      </c>
      <c r="AC31" s="117" t="str">
        <f ca="1">VLOOKUP(I31,ЦветПолный!A:B,2,FALSE)</f>
        <v>09</v>
      </c>
      <c r="AD31" s="117" t="str">
        <f ca="1">IFERROR(VLOOKUP(R31,Размеры!A:D,4,FALSE),"")</f>
        <v>00</v>
      </c>
      <c r="AE31" s="117">
        <f ca="1">IF(LEFT(IFERROR(VLOOKUP(LOOKUP(2,1/SEARCH(B31,Товары!A:A),Товары!A:A),Товары!A:B,2,0),""),6)=MID(Z31,1,6),1,0)</f>
        <v>0</v>
      </c>
      <c r="AG31" s="117">
        <f ca="1">SUMIF(Группа!A:A,C31,Группа!C:C)</f>
        <v>1</v>
      </c>
      <c r="AH31" s="117">
        <f ca="1">SUMIF(Группа!B:B,AA31,Группа!C:C)</f>
        <v>1</v>
      </c>
      <c r="AI31" s="117">
        <f ca="1">SUMIF(Формы!A:A,D31,Формы!B:B)</f>
        <v>1</v>
      </c>
      <c r="AJ31" s="117">
        <f ca="1">SUMIF(Материал!A:A,M31,Материал!B:B)</f>
        <v>1</v>
      </c>
      <c r="AK31" s="117">
        <f ca="1">SUMIF(Размеры!A:A,R31,Размеры!E:E)</f>
        <v>1</v>
      </c>
      <c r="AL31" s="117">
        <f ca="1">SUMIF(Сезон!A:A,F31,Сезон!B:B)</f>
        <v>1</v>
      </c>
      <c r="AM31" s="117">
        <f ca="1">SUMIF(Состав!A:A,J31,Состав!B:B)</f>
        <v>1</v>
      </c>
      <c r="AN31" s="117">
        <f ca="1">SUMIF(ЦветПолный!A:A,I31,ЦветПолный!C:C)</f>
        <v>11</v>
      </c>
      <c r="AO31" s="117">
        <f ca="1">SUMIF(Цвет!A:A,Y31,Цвет!B:B)</f>
        <v>1</v>
      </c>
      <c r="AP31" s="117">
        <f ca="1">SUMIF(Пол!B:B,N31,Пол!C:C)</f>
        <v>1</v>
      </c>
      <c r="AQ31" s="117">
        <f ca="1">SUMIF(Марка!A:A,G31,Марка!B:B)</f>
        <v>1</v>
      </c>
      <c r="AR31" s="117">
        <f ca="1">SUMIF(Страна!A:A,O31,Страна!B:B)</f>
        <v>1</v>
      </c>
      <c r="AS31" s="83" t="e">
        <f ca="1">IF(VLOOKUP(V31,Товары!A:B,2,FALSE)=A31,"Есть в 1С","ERR")</f>
        <v>#N/A</v>
      </c>
      <c r="AT31" s="84" t="e">
        <f ca="1">IF(VLOOKUP(A31,Товары!B:B,1,FALSE)=A31,"Есть в 1С","ERR")</f>
        <v>#N/A</v>
      </c>
      <c r="AU31" s="116" t="e">
        <f ca="1">VLOOKUP(V31,Товары!A:B,2,FALSE)</f>
        <v>#N/A</v>
      </c>
      <c r="AV31" s="114" t="e">
        <f ca="1">VLOOKUP(V31,Товары!A:B,1,FALSE)</f>
        <v>#N/A</v>
      </c>
    </row>
    <row r="32" spans="1:48" x14ac:dyDescent="0.25">
      <c r="A32" s="131" t="str">
        <f ca="1"/>
        <v>06-448-16</v>
      </c>
      <c r="B32" s="128" t="str">
        <f ca="1">_xlfn.XLOOKUP($A32,Строчный!$A:$A,Строчный!B:B,"ERR",0)</f>
        <v>43877A-LOS Los Angeles Angels Hepcat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</v>
      </c>
      <c r="E32" s="101" t="str">
        <f ca="1">PROPER(_xlfn.XLOOKUP($A32,Строчный!$A:$A,Строчный!E:E,"ERR",0))</f>
        <v>Sport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AMERICAN NEEDLE</v>
      </c>
      <c r="H32" s="101" t="str">
        <f ca="1">LOWER(_xlfn.XLOOKUP($A32,Строчный!$A:$A,Строчный!H:H,"ERR",0))</f>
        <v>navy</v>
      </c>
      <c r="I32" s="101" t="str">
        <f ca="1">LOWER(_xlfn.XLOOKUP($A32,Строчный!$A:$A,Строчный!I:I,"ERR",0))</f>
        <v>темно-синий</v>
      </c>
      <c r="J32" s="101" t="str">
        <f ca="1">SUBSTITUTE(LOWER(_xlfn.XLOOKUP($A32,Строчный!$A:$A,Строчный!J:J,"ERR",0)),"подклад","Подклад")</f>
        <v>100% хлопок</v>
      </c>
      <c r="K32" s="101" t="str">
        <f ca="1">_xlfn.LET(_xlpm.RES,_xlfn.XLOOKUP($A32,Строчный!$A:$A,Строчный!R:R,"ERR",0),IF(_xlpm.RES="","",_xlpm.RES))</f>
        <v/>
      </c>
      <c r="L32" s="101" t="str">
        <f ca="1">_xlfn.LET(_xlpm.RES,_xlfn.XLOOKUP($A32,Строчный!$A:$A,Строчный!S:S,"ERR",0),IF(_xlpm.RES="","",_xlpm.RES))</f>
        <v>Los Angeles Angels</v>
      </c>
      <c r="M32" s="101" t="str">
        <f ca="1">LOWER(_xlfn.XLOOKUP($A32,Строчный!$A:$A,Строчный!K:K,"ERR",0))</f>
        <v>хлопковые</v>
      </c>
      <c r="N32" s="101" t="str">
        <f ca="1">PROPER(_xlfn.XLOOKUP($A32,Строчный!$A:$A,Строчный!L:L,"ERR",0))</f>
        <v>Унисекс</v>
      </c>
      <c r="O32" s="101" t="str">
        <f ca="1">PROPER(_xlfn.XLOOKUP($A32,Строчный!$A:$A,Строчный!M:M,"ERR",0))</f>
        <v>Китай</v>
      </c>
      <c r="P32" s="110">
        <f ca="1">VALUE(_xlfn.XLOOKUP($A32,Строчный!$A:$A,Строчный!N:N,"ERR",0))</f>
        <v>1016.6000000000001</v>
      </c>
      <c r="Q32" s="109" t="str">
        <f ca="1">_xlfn.XLOOKUP($G32,Фабрика!A:A,Фабрика!B:B,"ERR",0)</f>
        <v>American Needle, Inc; 1275 Busch Parkway, Buffalo Grove, IL 60089, USA</v>
      </c>
      <c r="R32" s="100" t="str">
        <f ca="1">_xlfn.XLOOKUP($A32,Строчный!$A:$A,Строчный!P:P,"ERR",0)</f>
        <v>ONE</v>
      </c>
      <c r="S32" s="100">
        <f ca="1">VALUE(_xlfn.XLOOKUP($A32,Строчный!$A:$A,Строчный!Q:Q,"ERR",0))</f>
        <v>28</v>
      </c>
      <c r="T32" s="14" t="s">
        <v>283</v>
      </c>
      <c r="U32" s="122" t="str">
        <f t="shared" ca="1" si="0"/>
        <v>Бейсболка AMERICAN NEEDLE арт. 43877A-LOS Los Angeles Angels Hepcat (темно-синий)</v>
      </c>
      <c r="V32" s="121" t="str">
        <f t="shared" ca="1" si="1"/>
        <v>Бейсболка AMERICAN NEEDLE арт. 43877A-LOS Los Angeles Angels Hepcat (темно-синий) {navy}</v>
      </c>
      <c r="W32" s="18" t="str">
        <f t="shared" ca="1" si="2"/>
        <v>синий</v>
      </c>
      <c r="X32" s="18" t="str">
        <f t="shared" ca="1" si="3"/>
        <v>синий</v>
      </c>
      <c r="Y32" s="119" t="str">
        <f ca="1">IF(ISERROR(AT32),IFERROR(MID(I32,FIND("-",I32)+1,LEN(I32)),IFERROR(MID(I32,1,FIND("/",I32)-2),I32)),VLOOKUP(A32,'Цвета артикулов'!B:C,2,0))</f>
        <v>синий</v>
      </c>
      <c r="Z32" s="93" t="str">
        <f t="shared" ca="1" si="4"/>
        <v>06-448-16-00</v>
      </c>
      <c r="AA32" s="95" t="str">
        <f ca="1">VLOOKUP(C32,Группа!A:B,2,FALSE)</f>
        <v>Бейсболка</v>
      </c>
      <c r="AB32" s="117" t="str">
        <f ca="1">IFERROR(VLOOKUP(R32,Размеры!A:C,3,FALSE),"")</f>
        <v>ONE</v>
      </c>
      <c r="AC32" s="117" t="str">
        <f ca="1">VLOOKUP(I32,ЦветПолный!A:B,2,FALSE)</f>
        <v>16</v>
      </c>
      <c r="AD32" s="117" t="str">
        <f ca="1">IFERROR(VLOOKUP(R32,Размеры!A:D,4,FALSE),"")</f>
        <v>00</v>
      </c>
      <c r="AE32" s="117">
        <f ca="1">IF(LEFT(IFERROR(VLOOKUP(LOOKUP(2,1/SEARCH(B32,Товары!A:A),Товары!A:A),Товары!A:B,2,0),""),6)=MID(Z32,1,6),1,0)</f>
        <v>0</v>
      </c>
      <c r="AG32" s="117">
        <f ca="1">SUMIF(Группа!A:A,C32,Группа!C:C)</f>
        <v>1</v>
      </c>
      <c r="AH32" s="117">
        <f ca="1">SUMIF(Группа!B:B,AA32,Группа!C:C)</f>
        <v>1</v>
      </c>
      <c r="AI32" s="117">
        <f ca="1">SUMIF(Формы!A:A,D32,Формы!B:B)</f>
        <v>1</v>
      </c>
      <c r="AJ32" s="117">
        <f ca="1">SUMIF(Материал!A:A,M32,Материал!B:B)</f>
        <v>1</v>
      </c>
      <c r="AK32" s="117">
        <f ca="1">SUMIF(Размеры!A:A,R32,Размеры!E:E)</f>
        <v>1</v>
      </c>
      <c r="AL32" s="117">
        <f ca="1">SUMIF(Сезон!A:A,F32,Сезон!B:B)</f>
        <v>1</v>
      </c>
      <c r="AM32" s="117">
        <f ca="1">SUMIF(Состав!A:A,J32,Состав!B:B)</f>
        <v>1</v>
      </c>
      <c r="AN32" s="117">
        <f ca="1">SUMIF(ЦветПолный!A:A,I32,ЦветПолный!C:C)</f>
        <v>8</v>
      </c>
      <c r="AO32" s="117">
        <f ca="1">SUMIF(Цвет!A:A,Y32,Цвет!B:B)</f>
        <v>1</v>
      </c>
      <c r="AP32" s="117">
        <f ca="1">SUMIF(Пол!B:B,N32,Пол!C:C)</f>
        <v>1</v>
      </c>
      <c r="AQ32" s="117">
        <f ca="1">SUMIF(Марка!A:A,G32,Марка!B:B)</f>
        <v>1</v>
      </c>
      <c r="AR32" s="117">
        <f ca="1">SUMIF(Страна!A:A,O32,Страна!B:B)</f>
        <v>1</v>
      </c>
      <c r="AS32" s="83" t="e">
        <f ca="1">IF(VLOOKUP(V32,Товары!A:B,2,FALSE)=A32,"Есть в 1С","ERR")</f>
        <v>#N/A</v>
      </c>
      <c r="AT32" s="84" t="e">
        <f ca="1">IF(VLOOKUP(A32,Товары!B:B,1,FALSE)=A32,"Есть в 1С","ERR")</f>
        <v>#N/A</v>
      </c>
      <c r="AU32" s="116" t="e">
        <f ca="1">VLOOKUP(V32,Товары!A:B,2,FALSE)</f>
        <v>#N/A</v>
      </c>
      <c r="AV32" s="114" t="e">
        <f ca="1">VLOOKUP(V32,Товары!A:B,1,FALSE)</f>
        <v>#N/A</v>
      </c>
    </row>
    <row r="33" spans="1:48" x14ac:dyDescent="0.25">
      <c r="A33" s="131" t="str">
        <f ca="1"/>
        <v>06-447-16</v>
      </c>
      <c r="B33" s="128" t="str">
        <f ca="1">_xlfn.XLOOKUP($A33,Строчный!$A:$A,Строчный!B:B,"ERR",0)</f>
        <v>43870A-SBEAR Smokey Bear Hepcat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</v>
      </c>
      <c r="E33" s="101" t="str">
        <f ca="1">PROPER(_xlfn.XLOOKUP($A33,Строчный!$A:$A,Строчный!E:E,"ERR",0))</f>
        <v>Mascot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AMERICAN NEEDLE</v>
      </c>
      <c r="H33" s="101" t="str">
        <f ca="1">LOWER(_xlfn.XLOOKUP($A33,Строчный!$A:$A,Строчный!H:H,"ERR",0))</f>
        <v>navy</v>
      </c>
      <c r="I33" s="101" t="str">
        <f ca="1">LOWER(_xlfn.XLOOKUP($A33,Строчный!$A:$A,Строчный!I:I,"ERR",0))</f>
        <v>темно-синий</v>
      </c>
      <c r="J33" s="101" t="str">
        <f ca="1">SUBSTITUTE(LOWER(_xlfn.XLOOKUP($A33,Строчный!$A:$A,Строчный!J:J,"ERR",0)),"подклад","Подклад")</f>
        <v>100% хлопок</v>
      </c>
      <c r="K33" s="101" t="str">
        <f ca="1">_xlfn.LET(_xlpm.RES,_xlfn.XLOOKUP($A33,Строчный!$A:$A,Строчный!R:R,"ERR",0),IF(_xlpm.RES="","",_xlpm.RES))</f>
        <v/>
      </c>
      <c r="L33" s="101" t="str">
        <f ca="1">_xlfn.LET(_xlpm.RES,_xlfn.XLOOKUP($A33,Строчный!$A:$A,Строчный!S:S,"ERR",0),IF(_xlpm.RES="","",_xlpm.RES))</f>
        <v>Smokey Bear</v>
      </c>
      <c r="M33" s="101" t="str">
        <f ca="1">LOWER(_xlfn.XLOOKUP($A33,Строчный!$A:$A,Строчный!K:K,"ERR",0))</f>
        <v>хлопковые</v>
      </c>
      <c r="N33" s="101" t="str">
        <f ca="1">PROPER(_xlfn.XLOOKUP($A33,Строчный!$A:$A,Строчный!L:L,"ERR",0))</f>
        <v>Унисекс</v>
      </c>
      <c r="O33" s="101" t="str">
        <f ca="1">PROPER(_xlfn.XLOOKUP($A33,Строчный!$A:$A,Строчный!M:M,"ERR",0))</f>
        <v>Китай</v>
      </c>
      <c r="P33" s="110">
        <f ca="1">VALUE(_xlfn.XLOOKUP($A33,Строчный!$A:$A,Строчный!N:N,"ERR",0))</f>
        <v>972.4</v>
      </c>
      <c r="Q33" s="109" t="str">
        <f ca="1">_xlfn.XLOOKUP($G33,Фабрика!A:A,Фабрика!B:B,"ERR",0)</f>
        <v>American Needle, Inc; 1275 Busch Parkway, Buffalo Grove, IL 60089, USA</v>
      </c>
      <c r="R33" s="100" t="str">
        <f ca="1">_xlfn.XLOOKUP($A33,Строчный!$A:$A,Строчный!P:P,"ERR",0)</f>
        <v>ONE</v>
      </c>
      <c r="S33" s="100">
        <f ca="1">VALUE(_xlfn.XLOOKUP($A33,Строчный!$A:$A,Строчный!Q:Q,"ERR",0))</f>
        <v>20</v>
      </c>
      <c r="T33" s="14" t="s">
        <v>283</v>
      </c>
      <c r="U33" s="122" t="str">
        <f t="shared" ca="1" si="0"/>
        <v>Бейсболка AMERICAN NEEDLE арт. 43870A-SBEAR Smokey Bear Hepcat (темно-синий)</v>
      </c>
      <c r="V33" s="121" t="str">
        <f t="shared" ca="1" si="1"/>
        <v>Бейсболка AMERICAN NEEDLE арт. 43870A-SBEAR Smokey Bear Hepcat (темно-синий) {navy}</v>
      </c>
      <c r="W33" s="18" t="str">
        <f t="shared" ca="1" si="2"/>
        <v>синий</v>
      </c>
      <c r="X33" s="18" t="str">
        <f t="shared" ca="1" si="3"/>
        <v>синий</v>
      </c>
      <c r="Y33" s="119" t="str">
        <f ca="1">IF(ISERROR(AT33),IFERROR(MID(I33,FIND("-",I33)+1,LEN(I33)),IFERROR(MID(I33,1,FIND("/",I33)-2),I33)),VLOOKUP(A33,'Цвета артикулов'!B:C,2,0))</f>
        <v>синий</v>
      </c>
      <c r="Z33" s="93" t="str">
        <f t="shared" ca="1" si="4"/>
        <v>06-447-16-00</v>
      </c>
      <c r="AA33" s="95" t="str">
        <f ca="1">VLOOKUP(C33,Группа!A:B,2,FALSE)</f>
        <v>Бейсболка</v>
      </c>
      <c r="AB33" s="117" t="str">
        <f ca="1">IFERROR(VLOOKUP(R33,Размеры!A:C,3,FALSE),"")</f>
        <v>ONE</v>
      </c>
      <c r="AC33" s="117" t="str">
        <f ca="1">VLOOKUP(I33,ЦветПолный!A:B,2,FALSE)</f>
        <v>16</v>
      </c>
      <c r="AD33" s="117" t="str">
        <f ca="1">IFERROR(VLOOKUP(R33,Размеры!A:D,4,FALSE),"")</f>
        <v>00</v>
      </c>
      <c r="AE33" s="117">
        <f ca="1">IF(LEFT(IFERROR(VLOOKUP(LOOKUP(2,1/SEARCH(B33,Товары!A:A),Товары!A:A),Товары!A:B,2,0),""),6)=MID(Z33,1,6),1,0)</f>
        <v>0</v>
      </c>
      <c r="AG33" s="117">
        <f ca="1">SUMIF(Группа!A:A,C33,Группа!C:C)</f>
        <v>1</v>
      </c>
      <c r="AH33" s="117">
        <f ca="1">SUMIF(Группа!B:B,AA33,Группа!C:C)</f>
        <v>1</v>
      </c>
      <c r="AI33" s="117">
        <f ca="1">SUMIF(Формы!A:A,D33,Формы!B:B)</f>
        <v>1</v>
      </c>
      <c r="AJ33" s="117">
        <f ca="1">SUMIF(Материал!A:A,M33,Материал!B:B)</f>
        <v>1</v>
      </c>
      <c r="AK33" s="117">
        <f ca="1">SUMIF(Размеры!A:A,R33,Размеры!E:E)</f>
        <v>1</v>
      </c>
      <c r="AL33" s="117">
        <f ca="1">SUMIF(Сезон!A:A,F33,Сезон!B:B)</f>
        <v>1</v>
      </c>
      <c r="AM33" s="117">
        <f ca="1">SUMIF(Состав!A:A,J33,Состав!B:B)</f>
        <v>1</v>
      </c>
      <c r="AN33" s="117">
        <f ca="1">SUMIF(ЦветПолный!A:A,I33,ЦветПолный!C:C)</f>
        <v>8</v>
      </c>
      <c r="AO33" s="117">
        <f ca="1">SUMIF(Цвет!A:A,Y33,Цвет!B:B)</f>
        <v>1</v>
      </c>
      <c r="AP33" s="117">
        <f ca="1">SUMIF(Пол!B:B,N33,Пол!C:C)</f>
        <v>1</v>
      </c>
      <c r="AQ33" s="117">
        <f ca="1">SUMIF(Марка!A:A,G33,Марка!B:B)</f>
        <v>1</v>
      </c>
      <c r="AR33" s="117">
        <f ca="1">SUMIF(Страна!A:A,O33,Страна!B:B)</f>
        <v>1</v>
      </c>
      <c r="AS33" s="83" t="e">
        <f ca="1">IF(VLOOKUP(V33,Товары!A:B,2,FALSE)=A33,"Есть в 1С","ERR")</f>
        <v>#N/A</v>
      </c>
      <c r="AT33" s="84" t="e">
        <f ca="1">IF(VLOOKUP(A33,Товары!B:B,1,FALSE)=A33,"Есть в 1С","ERR")</f>
        <v>#N/A</v>
      </c>
      <c r="AU33" s="116" t="e">
        <f ca="1">VLOOKUP(V33,Товары!A:B,2,FALSE)</f>
        <v>#N/A</v>
      </c>
      <c r="AV33" s="114" t="e">
        <f ca="1">VLOOKUP(V33,Товары!A:B,1,FALSE)</f>
        <v>#N/A</v>
      </c>
    </row>
    <row r="34" spans="1:48" x14ac:dyDescent="0.25">
      <c r="A34" s="131" t="str">
        <f ca="1"/>
        <v>06-446-07</v>
      </c>
      <c r="B34" s="128" t="str">
        <f ca="1">_xlfn.XLOOKUP($A34,Строчный!$A:$A,Строчный!B:B,"ERR",0)</f>
        <v>43870A-OLNP Olympic Hepcat NP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</v>
      </c>
      <c r="E34" s="101" t="str">
        <f ca="1">PROPER(_xlfn.XLOOKUP($A34,Строчный!$A:$A,Строчный!E:E,"ERR",0))</f>
        <v>State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AMERICAN NEEDLE</v>
      </c>
      <c r="H34" s="101" t="str">
        <f ca="1">LOWER(_xlfn.XLOOKUP($A34,Строчный!$A:$A,Строчный!H:H,"ERR",0))</f>
        <v>dark green</v>
      </c>
      <c r="I34" s="101" t="str">
        <f ca="1">LOWER(_xlfn.XLOOKUP($A34,Строчный!$A:$A,Строчный!I:I,"ERR",0))</f>
        <v>темно-зеленый</v>
      </c>
      <c r="J34" s="101" t="str">
        <f ca="1">SUBSTITUTE(LOWER(_xlfn.XLOOKUP($A34,Строчный!$A:$A,Строчный!J:J,"ERR",0)),"подклад","Подклад")</f>
        <v>100% хлопок</v>
      </c>
      <c r="K34" s="101" t="str">
        <f ca="1">_xlfn.LET(_xlpm.RES,_xlfn.XLOOKUP($A34,Строчный!$A:$A,Строчный!R:R,"ERR",0),IF(_xlpm.RES="","",_xlpm.RES))</f>
        <v>NP</v>
      </c>
      <c r="L34" s="101" t="str">
        <f ca="1">_xlfn.LET(_xlpm.RES,_xlfn.XLOOKUP($A34,Строчный!$A:$A,Строчный!S:S,"ERR",0),IF(_xlpm.RES="","",_xlpm.RES))</f>
        <v>Olympic</v>
      </c>
      <c r="M34" s="101" t="str">
        <f ca="1">LOWER(_xlfn.XLOOKUP($A34,Строчный!$A:$A,Строчный!K:K,"ERR",0))</f>
        <v>хлопковые</v>
      </c>
      <c r="N34" s="101" t="str">
        <f ca="1">PROPER(_xlfn.XLOOKUP($A34,Строчный!$A:$A,Строчный!L:L,"ERR",0))</f>
        <v>Унисекс</v>
      </c>
      <c r="O34" s="101" t="str">
        <f ca="1">PROPER(_xlfn.XLOOKUP($A34,Строчный!$A:$A,Строчный!M:M,"ERR",0))</f>
        <v>Китай</v>
      </c>
      <c r="P34" s="110">
        <f ca="1">VALUE(_xlfn.XLOOKUP($A34,Строчный!$A:$A,Строчный!N:N,"ERR",0))</f>
        <v>795.6</v>
      </c>
      <c r="Q34" s="109" t="str">
        <f ca="1">_xlfn.XLOOKUP($G34,Фабрика!A:A,Фабрика!B:B,"ERR",0)</f>
        <v>American Needle, Inc; 1275 Busch Parkway, Buffalo Grove, IL 60089, USA</v>
      </c>
      <c r="R34" s="100" t="str">
        <f ca="1">_xlfn.XLOOKUP($A34,Строчный!$A:$A,Строчный!P:P,"ERR",0)</f>
        <v>ONE</v>
      </c>
      <c r="S34" s="100">
        <f ca="1">VALUE(_xlfn.XLOOKUP($A34,Строчный!$A:$A,Строчный!Q:Q,"ERR",0))</f>
        <v>34</v>
      </c>
      <c r="T34" s="14" t="s">
        <v>283</v>
      </c>
      <c r="U34" s="122" t="str">
        <f t="shared" ref="U34:U59" ca="1" si="5">CONCATENATE(AA34," ",G34," арт. ",B34," (",I34,")")</f>
        <v>Бейсболка AMERICAN NEEDLE арт. 43870A-OLNP Olympic Hepcat NP (темно-зеленый)</v>
      </c>
      <c r="V34" s="121" t="str">
        <f t="shared" ref="V34:V59" ca="1" si="6">CONCATENATE(AA34," ",G34," арт. ",B34," (",I34,") {",H34,"}")</f>
        <v>Бейсболка AMERICAN NEEDLE арт. 43870A-OLNP Olympic Hepcat NP (темно-зеленый) {dark green}</v>
      </c>
      <c r="W34" s="18" t="str">
        <f t="shared" ref="W34:W59" ca="1" si="7">IFERROR(MID(I34,FIND("-",I34)+1,LEN(I34)),IFERROR(MID(I34,1,FIND("/",I34)-2),I34))</f>
        <v>зеленый</v>
      </c>
      <c r="X34" s="18" t="str">
        <f t="shared" ref="X34:X59" ca="1" si="8">IFERROR(MID(I34,FIND("-",I34)+1,LEN(I34)),IFERROR(MID(I34,FIND("/",I34)+2,LEN(I34)),I34))</f>
        <v>зеленый</v>
      </c>
      <c r="Y34" s="119" t="str">
        <f ca="1">IF(ISERROR(AT34),IFERROR(MID(I34,FIND("-",I34)+1,LEN(I34)),IFERROR(MID(I34,1,FIND("/",I34)-2),I34)),VLOOKUP(A34,'Цвета артикулов'!B:C,2,0))</f>
        <v>зеленый</v>
      </c>
      <c r="Z34" s="93" t="str">
        <f t="shared" ca="1" si="4"/>
        <v>06-446-07-00</v>
      </c>
      <c r="AA34" s="95" t="str">
        <f ca="1">VLOOKUP(C34,Группа!A:B,2,FALSE)</f>
        <v>Бейсболка</v>
      </c>
      <c r="AB34" s="117" t="str">
        <f ca="1">IFERROR(VLOOKUP(R34,Размеры!A:C,3,FALSE),"")</f>
        <v>ONE</v>
      </c>
      <c r="AC34" s="117" t="str">
        <f ca="1">VLOOKUP(I34,ЦветПолный!A:B,2,FALSE)</f>
        <v>07</v>
      </c>
      <c r="AD34" s="117" t="str">
        <f ca="1">IFERROR(VLOOKUP(R34,Размеры!A:D,4,FALSE),"")</f>
        <v>00</v>
      </c>
      <c r="AE34" s="117">
        <f ca="1">IF(LEFT(IFERROR(VLOOKUP(LOOKUP(2,1/SEARCH(B34,Товары!A:A),Товары!A:A),Товары!A:B,2,0),""),6)=MID(Z34,1,6),1,0)</f>
        <v>0</v>
      </c>
      <c r="AG34" s="117">
        <f ca="1">SUMIF(Группа!A:A,C34,Группа!C:C)</f>
        <v>1</v>
      </c>
      <c r="AH34" s="117">
        <f ca="1">SUMIF(Группа!B:B,AA34,Группа!C:C)</f>
        <v>1</v>
      </c>
      <c r="AI34" s="117">
        <f ca="1">SUMIF(Формы!A:A,D34,Формы!B:B)</f>
        <v>1</v>
      </c>
      <c r="AJ34" s="117">
        <f ca="1">SUMIF(Материал!A:A,M34,Материал!B:B)</f>
        <v>1</v>
      </c>
      <c r="AK34" s="117">
        <f ca="1">SUMIF(Размеры!A:A,R34,Размеры!E:E)</f>
        <v>1</v>
      </c>
      <c r="AL34" s="117">
        <f ca="1">SUMIF(Сезон!A:A,F34,Сезон!B:B)</f>
        <v>1</v>
      </c>
      <c r="AM34" s="117">
        <f ca="1">SUMIF(Состав!A:A,J34,Состав!B:B)</f>
        <v>1</v>
      </c>
      <c r="AN34" s="117">
        <f ca="1">SUMIF(ЦветПолный!A:A,I34,ЦветПолный!C:C)</f>
        <v>6</v>
      </c>
      <c r="AO34" s="117">
        <f ca="1">SUMIF(Цвет!A:A,Y34,Цвет!B:B)</f>
        <v>1</v>
      </c>
      <c r="AP34" s="117">
        <f ca="1">SUMIF(Пол!B:B,N34,Пол!C:C)</f>
        <v>1</v>
      </c>
      <c r="AQ34" s="117">
        <f ca="1">SUMIF(Марка!A:A,G34,Марка!B:B)</f>
        <v>1</v>
      </c>
      <c r="AR34" s="117">
        <f ca="1">SUMIF(Страна!A:A,O34,Страна!B:B)</f>
        <v>1</v>
      </c>
      <c r="AS34" s="83" t="e">
        <f ca="1">IF(VLOOKUP(V34,Товары!A:B,2,FALSE)=A34,"Есть в 1С","ERR")</f>
        <v>#N/A</v>
      </c>
      <c r="AT34" s="84" t="e">
        <f ca="1">IF(VLOOKUP(A34,Товары!B:B,1,FALSE)=A34,"Есть в 1С","ERR")</f>
        <v>#N/A</v>
      </c>
      <c r="AU34" s="116" t="e">
        <f ca="1">VLOOKUP(V34,Товары!A:B,2,FALSE)</f>
        <v>#N/A</v>
      </c>
      <c r="AV34" s="114" t="e">
        <f ca="1">VLOOKUP(V34,Товары!A:B,1,FALSE)</f>
        <v>#N/A</v>
      </c>
    </row>
    <row r="35" spans="1:48" x14ac:dyDescent="0.25">
      <c r="A35" s="131" t="str">
        <f ca="1"/>
        <v>06-445-16</v>
      </c>
      <c r="B35" s="128" t="str">
        <f ca="1">_xlfn.XLOOKUP($A35,Строчный!$A:$A,Строчный!B:B,"ERR",0)</f>
        <v>43870A-MTEV Mount Everest Hepcat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</v>
      </c>
      <c r="E35" s="101" t="str">
        <f ca="1">PROPER(_xlfn.XLOOKUP($A35,Строчный!$A:$A,Строчный!E:E,"ERR",0))</f>
        <v>Sport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AMERICAN NEEDLE</v>
      </c>
      <c r="H35" s="101" t="str">
        <f ca="1">LOWER(_xlfn.XLOOKUP($A35,Строчный!$A:$A,Строчный!H:H,"ERR",0))</f>
        <v>navy</v>
      </c>
      <c r="I35" s="101" t="str">
        <f ca="1">LOWER(_xlfn.XLOOKUP($A35,Строчный!$A:$A,Строчный!I:I,"ERR",0))</f>
        <v>темно-синий</v>
      </c>
      <c r="J35" s="101" t="str">
        <f ca="1">SUBSTITUTE(LOWER(_xlfn.XLOOKUP($A35,Строчный!$A:$A,Строчный!J:J,"ERR",0)),"подклад","Подклад")</f>
        <v>100% хлопок</v>
      </c>
      <c r="K35" s="101" t="str">
        <f ca="1">_xlfn.LET(_xlpm.RES,_xlfn.XLOOKUP($A35,Строчный!$A:$A,Строчный!R:R,"ERR",0),IF(_xlpm.RES="","",_xlpm.RES))</f>
        <v/>
      </c>
      <c r="L35" s="101" t="str">
        <f ca="1">_xlfn.LET(_xlpm.RES,_xlfn.XLOOKUP($A35,Строчный!$A:$A,Строчный!S:S,"ERR",0),IF(_xlpm.RES="","",_xlpm.RES))</f>
        <v>Mount Everest</v>
      </c>
      <c r="M35" s="101" t="str">
        <f ca="1">LOWER(_xlfn.XLOOKUP($A35,Строчный!$A:$A,Строчный!K:K,"ERR",0))</f>
        <v>хлопковые</v>
      </c>
      <c r="N35" s="101" t="str">
        <f ca="1">PROPER(_xlfn.XLOOKUP($A35,Строчный!$A:$A,Строчный!L:L,"ERR",0))</f>
        <v>Унисекс</v>
      </c>
      <c r="O35" s="101" t="str">
        <f ca="1">PROPER(_xlfn.XLOOKUP($A35,Строчный!$A:$A,Строчный!M:M,"ERR",0))</f>
        <v>Китай</v>
      </c>
      <c r="P35" s="110">
        <f ca="1">VALUE(_xlfn.XLOOKUP($A35,Строчный!$A:$A,Строчный!N:N,"ERR",0))</f>
        <v>795.6</v>
      </c>
      <c r="Q35" s="109" t="str">
        <f ca="1">_xlfn.XLOOKUP($G35,Фабрика!A:A,Фабрика!B:B,"ERR",0)</f>
        <v>American Needle, Inc; 1275 Busch Parkway, Buffalo Grove, IL 60089, USA</v>
      </c>
      <c r="R35" s="100" t="str">
        <f ca="1">_xlfn.XLOOKUP($A35,Строчный!$A:$A,Строчный!P:P,"ERR",0)</f>
        <v>ONE</v>
      </c>
      <c r="S35" s="100">
        <f ca="1">VALUE(_xlfn.XLOOKUP($A35,Строчный!$A:$A,Строчный!Q:Q,"ERR",0))</f>
        <v>34</v>
      </c>
      <c r="T35" s="14" t="s">
        <v>283</v>
      </c>
      <c r="U35" s="122" t="str">
        <f t="shared" ca="1" si="5"/>
        <v>Бейсболка AMERICAN NEEDLE арт. 43870A-MTEV Mount Everest Hepcat (темно-синий)</v>
      </c>
      <c r="V35" s="121" t="str">
        <f t="shared" ca="1" si="6"/>
        <v>Бейсболка AMERICAN NEEDLE арт. 43870A-MTEV Mount Everest Hepcat (темно-синий) {navy}</v>
      </c>
      <c r="W35" s="18" t="str">
        <f t="shared" ca="1" si="7"/>
        <v>синий</v>
      </c>
      <c r="X35" s="18" t="str">
        <f t="shared" ca="1" si="8"/>
        <v>синий</v>
      </c>
      <c r="Y35" s="119" t="str">
        <f ca="1">IF(ISERROR(AT35),IFERROR(MID(I35,FIND("-",I35)+1,LEN(I35)),IFERROR(MID(I35,1,FIND("/",I35)-2),I35)),VLOOKUP(A35,'Цвета артикулов'!B:C,2,0))</f>
        <v>синий</v>
      </c>
      <c r="Z35" s="93" t="str">
        <f t="shared" ca="1" si="4"/>
        <v>06-445-16-00</v>
      </c>
      <c r="AA35" s="95" t="str">
        <f ca="1">VLOOKUP(C35,Группа!A:B,2,FALSE)</f>
        <v>Бейсболка</v>
      </c>
      <c r="AB35" s="117" t="str">
        <f ca="1">IFERROR(VLOOKUP(R35,Размеры!A:C,3,FALSE),"")</f>
        <v>ONE</v>
      </c>
      <c r="AC35" s="117" t="str">
        <f ca="1">VLOOKUP(I35,ЦветПолный!A:B,2,FALSE)</f>
        <v>16</v>
      </c>
      <c r="AD35" s="117" t="str">
        <f ca="1">IFERROR(VLOOKUP(R35,Размеры!A:D,4,FALSE),"")</f>
        <v>00</v>
      </c>
      <c r="AE35" s="117">
        <f ca="1">IF(LEFT(IFERROR(VLOOKUP(LOOKUP(2,1/SEARCH(B35,Товары!A:A),Товары!A:A),Товары!A:B,2,0),""),6)=MID(Z35,1,6),1,0)</f>
        <v>0</v>
      </c>
      <c r="AG35" s="117">
        <f ca="1">SUMIF(Группа!A:A,C35,Группа!C:C)</f>
        <v>1</v>
      </c>
      <c r="AH35" s="117">
        <f ca="1">SUMIF(Группа!B:B,AA35,Группа!C:C)</f>
        <v>1</v>
      </c>
      <c r="AI35" s="117">
        <f ca="1">SUMIF(Формы!A:A,D35,Формы!B:B)</f>
        <v>1</v>
      </c>
      <c r="AJ35" s="117">
        <f ca="1">SUMIF(Материал!A:A,M35,Материал!B:B)</f>
        <v>1</v>
      </c>
      <c r="AK35" s="117">
        <f ca="1">SUMIF(Размеры!A:A,R35,Размеры!E:E)</f>
        <v>1</v>
      </c>
      <c r="AL35" s="117">
        <f ca="1">SUMIF(Сезон!A:A,F35,Сезон!B:B)</f>
        <v>1</v>
      </c>
      <c r="AM35" s="117">
        <f ca="1">SUMIF(Состав!A:A,J35,Состав!B:B)</f>
        <v>1</v>
      </c>
      <c r="AN35" s="117">
        <f ca="1">SUMIF(ЦветПолный!A:A,I35,ЦветПолный!C:C)</f>
        <v>8</v>
      </c>
      <c r="AO35" s="117">
        <f ca="1">SUMIF(Цвет!A:A,Y35,Цвет!B:B)</f>
        <v>1</v>
      </c>
      <c r="AP35" s="117">
        <f ca="1">SUMIF(Пол!B:B,N35,Пол!C:C)</f>
        <v>1</v>
      </c>
      <c r="AQ35" s="117">
        <f ca="1">SUMIF(Марка!A:A,G35,Марка!B:B)</f>
        <v>1</v>
      </c>
      <c r="AR35" s="117">
        <f ca="1">SUMIF(Страна!A:A,O35,Страна!B:B)</f>
        <v>1</v>
      </c>
      <c r="AS35" s="83" t="e">
        <f ca="1">IF(VLOOKUP(V35,Товары!A:B,2,FALSE)=A35,"Есть в 1С","ERR")</f>
        <v>#N/A</v>
      </c>
      <c r="AT35" s="84" t="e">
        <f ca="1">IF(VLOOKUP(A35,Товары!B:B,1,FALSE)=A35,"Есть в 1С","ERR")</f>
        <v>#N/A</v>
      </c>
      <c r="AU35" s="116" t="e">
        <f ca="1">VLOOKUP(V35,Товары!A:B,2,FALSE)</f>
        <v>#N/A</v>
      </c>
      <c r="AV35" s="114" t="e">
        <f ca="1">VLOOKUP(V35,Товары!A:B,1,FALSE)</f>
        <v>#N/A</v>
      </c>
    </row>
    <row r="36" spans="1:48" x14ac:dyDescent="0.25">
      <c r="A36" s="131" t="str">
        <f ca="1"/>
        <v>06-444-09</v>
      </c>
      <c r="B36" s="128" t="str">
        <f ca="1">_xlfn.XLOOKUP($A36,Строчный!$A:$A,Строчный!B:B,"ERR",0)</f>
        <v>43870A-HTI Hanshin Tigers Hepcat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</v>
      </c>
      <c r="E36" s="101" t="str">
        <f ca="1">PROPER(_xlfn.XLOOKUP($A36,Строчный!$A:$A,Строчный!E:E,"ERR",0))</f>
        <v>Sport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AMERICAN NEEDLE</v>
      </c>
      <c r="H36" s="101" t="str">
        <f ca="1">LOWER(_xlfn.XLOOKUP($A36,Строчный!$A:$A,Строчный!H:H,"ERR",0))</f>
        <v>black</v>
      </c>
      <c r="I36" s="101" t="str">
        <f ca="1">LOWER(_xlfn.XLOOKUP($A36,Строчный!$A:$A,Строчный!I:I,"ERR",0))</f>
        <v>черный</v>
      </c>
      <c r="J36" s="101" t="str">
        <f ca="1">SUBSTITUTE(LOWER(_xlfn.XLOOKUP($A36,Строчный!$A:$A,Строчный!J:J,"ERR",0)),"подклад","Подклад")</f>
        <v>100% хлопок</v>
      </c>
      <c r="K36" s="101" t="str">
        <f ca="1">_xlfn.LET(_xlpm.RES,_xlfn.XLOOKUP($A36,Строчный!$A:$A,Строчный!R:R,"ERR",0),IF(_xlpm.RES="","",_xlpm.RES))</f>
        <v/>
      </c>
      <c r="L36" s="101" t="str">
        <f ca="1">_xlfn.LET(_xlpm.RES,_xlfn.XLOOKUP($A36,Строчный!$A:$A,Строчный!S:S,"ERR",0),IF(_xlpm.RES="","",_xlpm.RES))</f>
        <v>Hanshin Tigers</v>
      </c>
      <c r="M36" s="101" t="str">
        <f ca="1">LOWER(_xlfn.XLOOKUP($A36,Строчный!$A:$A,Строчный!K:K,"ERR",0))</f>
        <v>хлопковые</v>
      </c>
      <c r="N36" s="101" t="str">
        <f ca="1">PROPER(_xlfn.XLOOKUP($A36,Строчный!$A:$A,Строчный!L:L,"ERR",0))</f>
        <v>Унисекс</v>
      </c>
      <c r="O36" s="101" t="str">
        <f ca="1">PROPER(_xlfn.XLOOKUP($A36,Строчный!$A:$A,Строчный!M:M,"ERR",0))</f>
        <v>Китай</v>
      </c>
      <c r="P36" s="110">
        <f ca="1">VALUE(_xlfn.XLOOKUP($A36,Строчный!$A:$A,Строчный!N:N,"ERR",0))</f>
        <v>795.6</v>
      </c>
      <c r="Q36" s="109" t="str">
        <f ca="1">_xlfn.XLOOKUP($G36,Фабрика!A:A,Фабрика!B:B,"ERR",0)</f>
        <v>American Needle, Inc; 1275 Busch Parkway, Buffalo Grove, IL 60089, USA</v>
      </c>
      <c r="R36" s="100" t="str">
        <f ca="1">_xlfn.XLOOKUP($A36,Строчный!$A:$A,Строчный!P:P,"ERR",0)</f>
        <v>ONE</v>
      </c>
      <c r="S36" s="100">
        <f ca="1">VALUE(_xlfn.XLOOKUP($A36,Строчный!$A:$A,Строчный!Q:Q,"ERR",0))</f>
        <v>29</v>
      </c>
      <c r="T36" s="14" t="s">
        <v>283</v>
      </c>
      <c r="U36" s="122" t="str">
        <f t="shared" ca="1" si="5"/>
        <v>Бейсболка AMERICAN NEEDLE арт. 43870A-HTI Hanshin Tigers Hepcat (черный)</v>
      </c>
      <c r="V36" s="121" t="str">
        <f t="shared" ca="1" si="6"/>
        <v>Бейсболка AMERICAN NEEDLE арт. 43870A-HTI Hanshin Tigers Hepcat (черный) {black}</v>
      </c>
      <c r="W36" s="18" t="str">
        <f t="shared" ca="1" si="7"/>
        <v>черный</v>
      </c>
      <c r="X36" s="18" t="str">
        <f t="shared" ca="1" si="8"/>
        <v>черный</v>
      </c>
      <c r="Y36" s="119" t="str">
        <f ca="1">IF(ISERROR(AT36),IFERROR(MID(I36,FIND("-",I36)+1,LEN(I36)),IFERROR(MID(I36,1,FIND("/",I36)-2),I36)),VLOOKUP(A36,'Цвета артикулов'!B:C,2,0))</f>
        <v>черный</v>
      </c>
      <c r="Z36" s="93" t="str">
        <f t="shared" ca="1" si="4"/>
        <v>06-444-09-00</v>
      </c>
      <c r="AA36" s="95" t="str">
        <f ca="1">VLOOKUP(C36,Группа!A:B,2,FALSE)</f>
        <v>Бейсболка</v>
      </c>
      <c r="AB36" s="117" t="str">
        <f ca="1">IFERROR(VLOOKUP(R36,Размеры!A:C,3,FALSE),"")</f>
        <v>ONE</v>
      </c>
      <c r="AC36" s="117" t="str">
        <f ca="1">VLOOKUP(I36,ЦветПолный!A:B,2,FALSE)</f>
        <v>09</v>
      </c>
      <c r="AD36" s="117" t="str">
        <f ca="1">IFERROR(VLOOKUP(R36,Размеры!A:D,4,FALSE),"")</f>
        <v>00</v>
      </c>
      <c r="AE36" s="117">
        <f ca="1">IF(LEFT(IFERROR(VLOOKUP(LOOKUP(2,1/SEARCH(B36,Товары!A:A),Товары!A:A),Товары!A:B,2,0),""),6)=MID(Z36,1,6),1,0)</f>
        <v>0</v>
      </c>
      <c r="AG36" s="117">
        <f ca="1">SUMIF(Группа!A:A,C36,Группа!C:C)</f>
        <v>1</v>
      </c>
      <c r="AH36" s="117">
        <f ca="1">SUMIF(Группа!B:B,AA36,Группа!C:C)</f>
        <v>1</v>
      </c>
      <c r="AI36" s="117">
        <f ca="1">SUMIF(Формы!A:A,D36,Формы!B:B)</f>
        <v>1</v>
      </c>
      <c r="AJ36" s="117">
        <f ca="1">SUMIF(Материал!A:A,M36,Материал!B:B)</f>
        <v>1</v>
      </c>
      <c r="AK36" s="117">
        <f ca="1">SUMIF(Размеры!A:A,R36,Размеры!E:E)</f>
        <v>1</v>
      </c>
      <c r="AL36" s="117">
        <f ca="1">SUMIF(Сезон!A:A,F36,Сезон!B:B)</f>
        <v>1</v>
      </c>
      <c r="AM36" s="117">
        <f ca="1">SUMIF(Состав!A:A,J36,Состав!B:B)</f>
        <v>1</v>
      </c>
      <c r="AN36" s="117">
        <f ca="1">SUMIF(ЦветПолный!A:A,I36,ЦветПолный!C:C)</f>
        <v>11</v>
      </c>
      <c r="AO36" s="117">
        <f ca="1">SUMIF(Цвет!A:A,Y36,Цвет!B:B)</f>
        <v>1</v>
      </c>
      <c r="AP36" s="117">
        <f ca="1">SUMIF(Пол!B:B,N36,Пол!C:C)</f>
        <v>1</v>
      </c>
      <c r="AQ36" s="117">
        <f ca="1">SUMIF(Марка!A:A,G36,Марка!B:B)</f>
        <v>1</v>
      </c>
      <c r="AR36" s="117">
        <f ca="1">SUMIF(Страна!A:A,O36,Страна!B:B)</f>
        <v>1</v>
      </c>
      <c r="AS36" s="83" t="e">
        <f ca="1">IF(VLOOKUP(V36,Товары!A:B,2,FALSE)=A36,"Есть в 1С","ERR")</f>
        <v>#N/A</v>
      </c>
      <c r="AT36" s="84" t="e">
        <f ca="1">IF(VLOOKUP(A36,Товары!B:B,1,FALSE)=A36,"Есть в 1С","ERR")</f>
        <v>#N/A</v>
      </c>
      <c r="AU36" s="116" t="e">
        <f ca="1">VLOOKUP(V36,Товары!A:B,2,FALSE)</f>
        <v>#N/A</v>
      </c>
      <c r="AV36" s="114" t="e">
        <f ca="1">VLOOKUP(V36,Товары!A:B,1,FALSE)</f>
        <v>#N/A</v>
      </c>
    </row>
    <row r="37" spans="1:48" x14ac:dyDescent="0.25">
      <c r="A37" s="131" t="str">
        <f ca="1"/>
        <v>06-443-09</v>
      </c>
      <c r="B37" s="128" t="str">
        <f ca="1">_xlfn.XLOOKUP($A37,Строчный!$A:$A,Строчный!B:B,"ERR",0)</f>
        <v>43260A-CALI California Badger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State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AMERICAN NEEDLE</v>
      </c>
      <c r="H37" s="101" t="str">
        <f ca="1">LOWER(_xlfn.XLOOKUP($A37,Строчный!$A:$A,Строчный!H:H,"ERR",0))</f>
        <v>black</v>
      </c>
      <c r="I37" s="101" t="str">
        <f ca="1">LOWER(_xlfn.XLOOKUP($A37,Строчный!$A:$A,Строчный!I:I,"ERR",0))</f>
        <v>черный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_xlfn.LET(_xlpm.RES,_xlfn.XLOOKUP($A37,Строчный!$A:$A,Строчный!R:R,"ERR",0),IF(_xlpm.RES="","",_xlpm.RES))</f>
        <v/>
      </c>
      <c r="L37" s="101" t="str">
        <f ca="1">_xlfn.LET(_xlpm.RES,_xlfn.XLOOKUP($A37,Строчный!$A:$A,Строчный!S:S,"ERR",0),IF(_xlpm.RES="","",_xlpm.RES))</f>
        <v>California Badger</v>
      </c>
      <c r="M37" s="101" t="str">
        <f ca="1">LOWER(_xlfn.XLOOKUP($A37,Строчный!$A:$A,Строчный!K:K,"ERR",0))</f>
        <v>хлопковые</v>
      </c>
      <c r="N37" s="101" t="str">
        <f ca="1">PROPER(_xlfn.XLOOKUP($A37,Строчный!$A:$A,Строчный!L:L,"ERR",0))</f>
        <v>Унисекс</v>
      </c>
      <c r="O37" s="101" t="str">
        <f ca="1">PROPER(_xlfn.XLOOKUP($A37,Строчный!$A:$A,Строчный!M:M,"ERR",0))</f>
        <v>Бангладеш</v>
      </c>
      <c r="P37" s="110">
        <f ca="1">VALUE(_xlfn.XLOOKUP($A37,Строчный!$A:$A,Строчный!N:N,"ERR",0))</f>
        <v>751.40000000000009</v>
      </c>
      <c r="Q37" s="109" t="str">
        <f ca="1">_xlfn.XLOOKUP($G37,Фабрика!A:A,Фабрика!B:B,"ERR",0)</f>
        <v>American Needle, Inc; 1275 Busch Parkway, Buffalo Grove, IL 60089, USA</v>
      </c>
      <c r="R37" s="100" t="str">
        <f ca="1">_xlfn.XLOOKUP($A37,Строчный!$A:$A,Строчный!P:P,"ERR",0)</f>
        <v>ONE</v>
      </c>
      <c r="S37" s="100">
        <f ca="1">VALUE(_xlfn.XLOOKUP($A37,Строчный!$A:$A,Строчный!Q:Q,"ERR",0))</f>
        <v>24</v>
      </c>
      <c r="T37" s="14" t="s">
        <v>283</v>
      </c>
      <c r="U37" s="122" t="str">
        <f t="shared" ca="1" si="5"/>
        <v>Бейсболка AMERICAN NEEDLE арт. 43260A-CALI California Badger (черный)</v>
      </c>
      <c r="V37" s="121" t="str">
        <f t="shared" ca="1" si="6"/>
        <v>Бейсболка AMERICAN NEEDLE арт. 43260A-CALI California Badger (черный) {black}</v>
      </c>
      <c r="W37" s="18" t="str">
        <f t="shared" ca="1" si="7"/>
        <v>черный</v>
      </c>
      <c r="X37" s="18" t="str">
        <f t="shared" ca="1" si="8"/>
        <v>черный</v>
      </c>
      <c r="Y37" s="119" t="str">
        <f ca="1">IF(ISERROR(AT37),IFERROR(MID(I37,FIND("-",I37)+1,LEN(I37)),IFERROR(MID(I37,1,FIND("/",I37)-2),I37)),VLOOKUP(A37,'Цвета артикулов'!B:C,2,0))</f>
        <v>черный</v>
      </c>
      <c r="Z37" s="93" t="str">
        <f t="shared" ca="1" si="4"/>
        <v>06-443-09-00</v>
      </c>
      <c r="AA37" s="95" t="str">
        <f ca="1">VLOOKUP(C37,Группа!A:B,2,FALSE)</f>
        <v>Бейсболка</v>
      </c>
      <c r="AB37" s="117" t="str">
        <f ca="1">IFERROR(VLOOKUP(R37,Размеры!A:C,3,FALSE),"")</f>
        <v>ONE</v>
      </c>
      <c r="AC37" s="117" t="str">
        <f ca="1">VLOOKUP(I37,ЦветПолный!A:B,2,FALSE)</f>
        <v>09</v>
      </c>
      <c r="AD37" s="117" t="str">
        <f ca="1">IFERROR(VLOOKUP(R37,Размеры!A:D,4,FALSE),"")</f>
        <v>00</v>
      </c>
      <c r="AE37" s="117">
        <f ca="1">IF(LEFT(IFERROR(VLOOKUP(LOOKUP(2,1/SEARCH(B37,Товары!A:A),Товары!A:A),Товары!A:B,2,0),""),6)=MID(Z37,1,6),1,0)</f>
        <v>0</v>
      </c>
      <c r="AG37" s="117">
        <f ca="1">SUMIF(Группа!A:A,C37,Группа!C:C)</f>
        <v>1</v>
      </c>
      <c r="AH37" s="117">
        <f ca="1">SUMIF(Группа!B:B,AA37,Группа!C:C)</f>
        <v>1</v>
      </c>
      <c r="AI37" s="117">
        <f ca="1">SUMIF(Формы!A:A,D37,Формы!B:B)</f>
        <v>1</v>
      </c>
      <c r="AJ37" s="117">
        <f ca="1">SUMIF(Материал!A:A,M37,Материал!B:B)</f>
        <v>1</v>
      </c>
      <c r="AK37" s="117">
        <f ca="1">SUMIF(Размеры!A:A,R37,Размеры!E:E)</f>
        <v>1</v>
      </c>
      <c r="AL37" s="117">
        <f ca="1">SUMIF(Сезон!A:A,F37,Сезон!B:B)</f>
        <v>1</v>
      </c>
      <c r="AM37" s="117">
        <f ca="1">SUMIF(Состав!A:A,J37,Состав!B:B)</f>
        <v>1</v>
      </c>
      <c r="AN37" s="117">
        <f ca="1">SUMIF(ЦветПолный!A:A,I37,ЦветПолный!C:C)</f>
        <v>11</v>
      </c>
      <c r="AO37" s="117">
        <f ca="1">SUMIF(Цвет!A:A,Y37,Цвет!B:B)</f>
        <v>1</v>
      </c>
      <c r="AP37" s="117">
        <f ca="1">SUMIF(Пол!B:B,N37,Пол!C:C)</f>
        <v>1</v>
      </c>
      <c r="AQ37" s="117">
        <f ca="1">SUMIF(Марка!A:A,G37,Марка!B:B)</f>
        <v>1</v>
      </c>
      <c r="AR37" s="117">
        <f ca="1">SUMIF(Страна!A:A,O37,Страна!B:B)</f>
        <v>1</v>
      </c>
      <c r="AS37" s="83" t="e">
        <f ca="1">IF(VLOOKUP(V37,Товары!A:B,2,FALSE)=A37,"Есть в 1С","ERR")</f>
        <v>#N/A</v>
      </c>
      <c r="AT37" s="84" t="e">
        <f ca="1">IF(VLOOKUP(A37,Товары!B:B,1,FALSE)=A37,"Есть в 1С","ERR")</f>
        <v>#N/A</v>
      </c>
      <c r="AU37" s="116" t="e">
        <f ca="1">VLOOKUP(V37,Товары!A:B,2,FALSE)</f>
        <v>#N/A</v>
      </c>
      <c r="AV37" s="114" t="e">
        <f ca="1">VLOOKUP(V37,Товары!A:B,1,FALSE)</f>
        <v>#N/A</v>
      </c>
    </row>
    <row r="38" spans="1:48" x14ac:dyDescent="0.25">
      <c r="A38" s="131" t="str">
        <f ca="1"/>
        <v>06-442-16</v>
      </c>
      <c r="B38" s="128" t="str">
        <f ca="1">_xlfn.XLOOKUP($A38,Строчный!$A:$A,Строчный!B:B,"ERR",0)</f>
        <v>43020C-NASA NASA Ballpark</v>
      </c>
      <c r="C38" s="101" t="str">
        <f ca="1">PROPER(_xlfn.XLOOKUP($A38,Строчный!$A:$A,Строчный!C:C,"ERR",0))</f>
        <v>Бейсболки</v>
      </c>
      <c r="D38" s="101" t="str">
        <f ca="1">_xlfn.LET(_xlpm.DATA,(_xlfn.XLOOKUP($A38,Строчный!$A:$A,Строчный!D:D,"ERR",0)),UPPER(MID(_xlpm.DATA,1,1))&amp;LOWER(MID(_xlpm.DATA,2,LEN(_xlpm.DATA)-1)))</f>
        <v>Бейсболка</v>
      </c>
      <c r="E38" s="101" t="str">
        <f ca="1">PROPER(_xlfn.XLOOKUP($A38,Строчный!$A:$A,Строчный!E:E,"ERR",0))</f>
        <v>Space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AMERICAN NEEDLE</v>
      </c>
      <c r="H38" s="101" t="str">
        <f ca="1">LOWER(_xlfn.XLOOKUP($A38,Строчный!$A:$A,Строчный!H:H,"ERR",0))</f>
        <v>navy</v>
      </c>
      <c r="I38" s="101" t="str">
        <f ca="1">LOWER(_xlfn.XLOOKUP($A38,Строчный!$A:$A,Строчный!I:I,"ERR",0))</f>
        <v>темно-синий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_xlfn.LET(_xlpm.RES,_xlfn.XLOOKUP($A38,Строчный!$A:$A,Строчный!R:R,"ERR",0),IF(_xlpm.RES="","",_xlpm.RES))</f>
        <v/>
      </c>
      <c r="L38" s="101" t="str">
        <f ca="1">_xlfn.LET(_xlpm.RES,_xlfn.XLOOKUP($A38,Строчный!$A:$A,Строчный!S:S,"ERR",0),IF(_xlpm.RES="","",_xlpm.RES))</f>
        <v>NASA</v>
      </c>
      <c r="M38" s="101" t="str">
        <f ca="1">LOWER(_xlfn.XLOOKUP($A38,Строчный!$A:$A,Строчный!K:K,"ERR",0))</f>
        <v>хлопковые</v>
      </c>
      <c r="N38" s="101" t="str">
        <f ca="1">PROPER(_xlfn.XLOOKUP($A38,Строчный!$A:$A,Строчный!L:L,"ERR",0))</f>
        <v>Унисекс</v>
      </c>
      <c r="O38" s="101" t="str">
        <f ca="1">PROPER(_xlfn.XLOOKUP($A38,Строчный!$A:$A,Строчный!M:M,"ERR",0))</f>
        <v>Бангладеш</v>
      </c>
      <c r="P38" s="110">
        <f ca="1">VALUE(_xlfn.XLOOKUP($A38,Строчный!$A:$A,Строчный!N:N,"ERR",0))</f>
        <v>596.70000000000005</v>
      </c>
      <c r="Q38" s="109" t="str">
        <f ca="1">_xlfn.XLOOKUP($G38,Фабрика!A:A,Фабрика!B:B,"ERR",0)</f>
        <v>American Needle, Inc; 1275 Busch Parkway, Buffalo Grove, IL 60089, USA</v>
      </c>
      <c r="R38" s="100" t="str">
        <f ca="1">_xlfn.XLOOKUP($A38,Строчный!$A:$A,Строчный!P:P,"ERR",0)</f>
        <v>ONE</v>
      </c>
      <c r="S38" s="100">
        <f ca="1">VALUE(_xlfn.XLOOKUP($A38,Строчный!$A:$A,Строчный!Q:Q,"ERR",0))</f>
        <v>12</v>
      </c>
      <c r="T38" s="14" t="s">
        <v>283</v>
      </c>
      <c r="U38" s="122" t="str">
        <f t="shared" ca="1" si="5"/>
        <v>Бейсболка AMERICAN NEEDLE арт. 43020C-NASA NASA Ballpark (темно-синий)</v>
      </c>
      <c r="V38" s="121" t="str">
        <f t="shared" ca="1" si="6"/>
        <v>Бейсболка AMERICAN NEEDLE арт. 43020C-NASA NASA Ballpark (темно-синий) {navy}</v>
      </c>
      <c r="W38" s="18" t="str">
        <f t="shared" ca="1" si="7"/>
        <v>синий</v>
      </c>
      <c r="X38" s="18" t="str">
        <f t="shared" ca="1" si="8"/>
        <v>синий</v>
      </c>
      <c r="Y38" s="119" t="str">
        <f ca="1">IF(ISERROR(AT38),IFERROR(MID(I38,FIND("-",I38)+1,LEN(I38)),IFERROR(MID(I38,1,FIND("/",I38)-2),I38)),VLOOKUP(A38,'Цвета артикулов'!B:C,2,0))</f>
        <v>синий</v>
      </c>
      <c r="Z38" s="93" t="str">
        <f t="shared" ca="1" si="4"/>
        <v>06-442-16-00</v>
      </c>
      <c r="AA38" s="95" t="str">
        <f ca="1">VLOOKUP(C38,Группа!A:B,2,FALSE)</f>
        <v>Бейсболка</v>
      </c>
      <c r="AB38" s="117" t="str">
        <f ca="1">IFERROR(VLOOKUP(R38,Размеры!A:C,3,FALSE),"")</f>
        <v>ONE</v>
      </c>
      <c r="AC38" s="117" t="str">
        <f ca="1">VLOOKUP(I38,ЦветПолный!A:B,2,FALSE)</f>
        <v>16</v>
      </c>
      <c r="AD38" s="117" t="str">
        <f ca="1">IFERROR(VLOOKUP(R38,Размеры!A:D,4,FALSE),"")</f>
        <v>00</v>
      </c>
      <c r="AE38" s="117">
        <f ca="1">IF(LEFT(IFERROR(VLOOKUP(LOOKUP(2,1/SEARCH(B38,Товары!A:A),Товары!A:A),Товары!A:B,2,0),""),6)=MID(Z38,1,6),1,0)</f>
        <v>0</v>
      </c>
      <c r="AG38" s="117">
        <f ca="1">SUMIF(Группа!A:A,C38,Группа!C:C)</f>
        <v>1</v>
      </c>
      <c r="AH38" s="117">
        <f ca="1">SUMIF(Группа!B:B,AA38,Группа!C:C)</f>
        <v>1</v>
      </c>
      <c r="AI38" s="117">
        <f ca="1">SUMIF(Формы!A:A,D38,Формы!B:B)</f>
        <v>1</v>
      </c>
      <c r="AJ38" s="117">
        <f ca="1">SUMIF(Материал!A:A,M38,Материал!B:B)</f>
        <v>1</v>
      </c>
      <c r="AK38" s="117">
        <f ca="1">SUMIF(Размеры!A:A,R38,Размеры!E:E)</f>
        <v>1</v>
      </c>
      <c r="AL38" s="117">
        <f ca="1">SUMIF(Сезон!A:A,F38,Сезон!B:B)</f>
        <v>1</v>
      </c>
      <c r="AM38" s="117">
        <f ca="1">SUMIF(Состав!A:A,J38,Состав!B:B)</f>
        <v>1</v>
      </c>
      <c r="AN38" s="117">
        <f ca="1">SUMIF(ЦветПолный!A:A,I38,ЦветПолный!C:C)</f>
        <v>8</v>
      </c>
      <c r="AO38" s="117">
        <f ca="1">SUMIF(Цвет!A:A,Y38,Цвет!B:B)</f>
        <v>1</v>
      </c>
      <c r="AP38" s="117">
        <f ca="1">SUMIF(Пол!B:B,N38,Пол!C:C)</f>
        <v>1</v>
      </c>
      <c r="AQ38" s="117">
        <f ca="1">SUMIF(Марка!A:A,G38,Марка!B:B)</f>
        <v>1</v>
      </c>
      <c r="AR38" s="117">
        <f ca="1">SUMIF(Страна!A:A,O38,Страна!B:B)</f>
        <v>1</v>
      </c>
      <c r="AS38" s="83" t="e">
        <f ca="1">IF(VLOOKUP(V38,Товары!A:B,2,FALSE)=A38,"Есть в 1С","ERR")</f>
        <v>#N/A</v>
      </c>
      <c r="AT38" s="84" t="e">
        <f ca="1">IF(VLOOKUP(A38,Товары!B:B,1,FALSE)=A38,"Есть в 1С","ERR")</f>
        <v>#N/A</v>
      </c>
      <c r="AU38" s="116" t="e">
        <f ca="1">VLOOKUP(V38,Товары!A:B,2,FALSE)</f>
        <v>#N/A</v>
      </c>
      <c r="AV38" s="114" t="e">
        <f ca="1">VLOOKUP(V38,Товары!A:B,1,FALSE)</f>
        <v>#N/A</v>
      </c>
    </row>
    <row r="39" spans="1:48" x14ac:dyDescent="0.25">
      <c r="A39" s="131" t="str">
        <f ca="1"/>
        <v>06-441-14</v>
      </c>
      <c r="B39" s="128" t="str">
        <f ca="1">_xlfn.XLOOKUP($A39,Строчный!$A:$A,Строчный!B:B,"ERR",0)</f>
        <v>42960B-SBEAR Smokey Bear Valin</v>
      </c>
      <c r="C39" s="101" t="str">
        <f ca="1">PROPER(_xlfn.XLOOKUP($A39,Строчный!$A:$A,Строчный!C:C,"ERR",0))</f>
        <v>Бейсболки</v>
      </c>
      <c r="D39" s="101" t="str">
        <f ca="1">_xlfn.LET(_xlpm.DATA,(_xlfn.XLOOKUP($A39,Строчный!$A:$A,Строчный!D:D,"ERR",0)),UPPER(MID(_xlpm.DATA,1,1))&amp;LOWER(MID(_xlpm.DATA,2,LEN(_xlpm.DATA)-1)))</f>
        <v>Бейсболка с сеточкой</v>
      </c>
      <c r="E39" s="101" t="str">
        <f ca="1">PROPER(_xlfn.XLOOKUP($A39,Строчный!$A:$A,Строчный!E:E,"ERR",0))</f>
        <v>Mascot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AMERICAN NEEDLE</v>
      </c>
      <c r="H39" s="101" t="str">
        <f ca="1">LOWER(_xlfn.XLOOKUP($A39,Строчный!$A:$A,Строчный!H:H,"ERR",0))</f>
        <v>chocolate ivory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хлопок</v>
      </c>
      <c r="K39" s="101" t="str">
        <f ca="1">_xlfn.LET(_xlpm.RES,_xlfn.XLOOKUP($A39,Строчный!$A:$A,Строчный!R:R,"ERR",0),IF(_xlpm.RES="","",_xlpm.RES))</f>
        <v/>
      </c>
      <c r="L39" s="101" t="str">
        <f ca="1">_xlfn.LET(_xlpm.RES,_xlfn.XLOOKUP($A39,Строчный!$A:$A,Строчный!S:S,"ERR",0),IF(_xlpm.RES="","",_xlpm.RES))</f>
        <v>Smokey Bear</v>
      </c>
      <c r="M39" s="101" t="str">
        <f ca="1">LOWER(_xlfn.XLOOKUP($A39,Строчный!$A:$A,Строчный!K:K,"ERR",0))</f>
        <v>хлопковые</v>
      </c>
      <c r="N39" s="101" t="str">
        <f ca="1">PROPER(_xlfn.XLOOKUP($A39,Строчный!$A:$A,Строчный!L:L,"ERR",0))</f>
        <v>Унисекс</v>
      </c>
      <c r="O39" s="101" t="str">
        <f ca="1">PROPER(_xlfn.XLOOKUP($A39,Строчный!$A:$A,Строчный!M:M,"ERR",0))</f>
        <v>Китай</v>
      </c>
      <c r="P39" s="110">
        <f ca="1">VALUE(_xlfn.XLOOKUP($A39,Строчный!$A:$A,Строчный!N:N,"ERR",0))</f>
        <v>861.912380952381</v>
      </c>
      <c r="Q39" s="109" t="str">
        <f ca="1">_xlfn.XLOOKUP($G39,Фабрика!A:A,Фабрика!B:B,"ERR",0)</f>
        <v>American Needle, Inc; 1275 Busch Parkway, Buffalo Grove, IL 60089, USA</v>
      </c>
      <c r="R39" s="100" t="str">
        <f ca="1">_xlfn.XLOOKUP($A39,Строчный!$A:$A,Строчный!P:P,"ERR",0)</f>
        <v>ONE</v>
      </c>
      <c r="S39" s="100">
        <f ca="1">VALUE(_xlfn.XLOOKUP($A39,Строчный!$A:$A,Строчный!Q:Q,"ERR",0))</f>
        <v>21</v>
      </c>
      <c r="T39" s="14" t="s">
        <v>283</v>
      </c>
      <c r="U39" s="122" t="str">
        <f t="shared" ca="1" si="5"/>
        <v>Бейсболка AMERICAN NEEDLE арт. 42960B-SBEAR Smokey Bear Valin (коричневый)</v>
      </c>
      <c r="V39" s="121" t="str">
        <f t="shared" ca="1" si="6"/>
        <v>Бейсболка AMERICAN NEEDLE арт. 42960B-SBEAR Smokey Bear Valin (коричневый) {chocolate ivory}</v>
      </c>
      <c r="W39" s="18" t="str">
        <f t="shared" ca="1" si="7"/>
        <v>коричневый</v>
      </c>
      <c r="X39" s="18" t="str">
        <f t="shared" ca="1" si="8"/>
        <v>коричневый</v>
      </c>
      <c r="Y39" s="119" t="str">
        <f ca="1">IF(ISERROR(AT39),IFERROR(MID(I39,FIND("-",I39)+1,LEN(I39)),IFERROR(MID(I39,1,FIND("/",I39)-2),I39)),VLOOKUP(A39,'Цвета артикулов'!B:C,2,0))</f>
        <v>коричневый</v>
      </c>
      <c r="Z39" s="93" t="str">
        <f t="shared" ca="1" si="4"/>
        <v>06-441-14-00</v>
      </c>
      <c r="AA39" s="95" t="str">
        <f ca="1">VLOOKUP(C39,Группа!A:B,2,FALSE)</f>
        <v>Бейсболка</v>
      </c>
      <c r="AB39" s="117" t="str">
        <f ca="1">IFERROR(VLOOKUP(R39,Размеры!A:C,3,FALSE),"")</f>
        <v>ONE</v>
      </c>
      <c r="AC39" s="117" t="str">
        <f ca="1">VLOOKUP(I39,ЦветПолный!A:B,2,FALSE)</f>
        <v>14</v>
      </c>
      <c r="AD39" s="117" t="str">
        <f ca="1">IFERROR(VLOOKUP(R39,Размеры!A:D,4,FALSE),"")</f>
        <v>00</v>
      </c>
      <c r="AE39" s="117">
        <f ca="1">IF(LEFT(IFERROR(VLOOKUP(LOOKUP(2,1/SEARCH(B39,Товары!A:A),Товары!A:A),Товары!A:B,2,0),""),6)=MID(Z39,1,6),1,0)</f>
        <v>0</v>
      </c>
      <c r="AG39" s="117">
        <f ca="1">SUMIF(Группа!A:A,C39,Группа!C:C)</f>
        <v>1</v>
      </c>
      <c r="AH39" s="117">
        <f ca="1">SUMIF(Группа!B:B,AA39,Группа!C:C)</f>
        <v>1</v>
      </c>
      <c r="AI39" s="117">
        <f ca="1">SUMIF(Формы!A:A,D39,Формы!B:B)</f>
        <v>1</v>
      </c>
      <c r="AJ39" s="117">
        <f ca="1">SUMIF(Материал!A:A,M39,Материал!B:B)</f>
        <v>1</v>
      </c>
      <c r="AK39" s="117">
        <f ca="1">SUMIF(Размеры!A:A,R39,Размеры!E:E)</f>
        <v>1</v>
      </c>
      <c r="AL39" s="117">
        <f ca="1">SUMIF(Сезон!A:A,F39,Сезон!B:B)</f>
        <v>1</v>
      </c>
      <c r="AM39" s="117">
        <f ca="1">SUMIF(Состав!A:A,J39,Состав!B:B)</f>
        <v>1</v>
      </c>
      <c r="AN39" s="117">
        <f ca="1">SUMIF(ЦветПолный!A:A,I39,ЦветПолный!C:C)</f>
        <v>14</v>
      </c>
      <c r="AO39" s="117">
        <f ca="1">SUMIF(Цвет!A:A,Y39,Цвет!B:B)</f>
        <v>1</v>
      </c>
      <c r="AP39" s="117">
        <f ca="1">SUMIF(Пол!B:B,N39,Пол!C:C)</f>
        <v>1</v>
      </c>
      <c r="AQ39" s="117">
        <f ca="1">SUMIF(Марка!A:A,G39,Марка!B:B)</f>
        <v>1</v>
      </c>
      <c r="AR39" s="117">
        <f ca="1">SUMIF(Страна!A:A,O39,Страна!B:B)</f>
        <v>1</v>
      </c>
      <c r="AS39" s="83" t="e">
        <f ca="1">IF(VLOOKUP(V39,Товары!A:B,2,FALSE)=A39,"Есть в 1С","ERR")</f>
        <v>#N/A</v>
      </c>
      <c r="AT39" s="84" t="e">
        <f ca="1">IF(VLOOKUP(A39,Товары!B:B,1,FALSE)=A39,"Есть в 1С","ERR")</f>
        <v>#N/A</v>
      </c>
      <c r="AU39" s="116" t="e">
        <f ca="1">VLOOKUP(V39,Товары!A:B,2,FALSE)</f>
        <v>#N/A</v>
      </c>
      <c r="AV39" s="114" t="e">
        <f ca="1">VLOOKUP(V39,Товары!A:B,1,FALSE)</f>
        <v>#N/A</v>
      </c>
    </row>
    <row r="40" spans="1:48" x14ac:dyDescent="0.25">
      <c r="A40" s="131" t="str">
        <f ca="1"/>
        <v>06-440-96</v>
      </c>
      <c r="B40" s="128" t="str">
        <f ca="1">_xlfn.XLOOKUP($A40,Строчный!$A:$A,Строчный!B:B,"ERR",0)</f>
        <v>42960A-ZNP Zion National Park Valin</v>
      </c>
      <c r="C40" s="101" t="str">
        <f ca="1">PROPER(_xlfn.XLOOKUP($A40,Строчный!$A:$A,Строчный!C:C,"ERR",0))</f>
        <v>Бейсболки</v>
      </c>
      <c r="D40" s="101" t="str">
        <f ca="1">_xlfn.LET(_xlpm.DATA,(_xlfn.XLOOKUP($A40,Строчный!$A:$A,Строчный!D:D,"ERR",0)),UPPER(MID(_xlpm.DATA,1,1))&amp;LOWER(MID(_xlpm.DATA,2,LEN(_xlpm.DATA)-1)))</f>
        <v>Бейсболка с сеточкой</v>
      </c>
      <c r="E40" s="101" t="str">
        <f ca="1">PROPER(_xlfn.XLOOKUP($A40,Строчный!$A:$A,Строчный!E:E,"ERR",0))</f>
        <v>State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AMERICAN NEEDLE</v>
      </c>
      <c r="H40" s="101" t="str">
        <f ca="1">LOWER(_xlfn.XLOOKUP($A40,Строчный!$A:$A,Строчный!H:H,"ERR",0))</f>
        <v>ivory-blk-lt hazel</v>
      </c>
      <c r="I40" s="101" t="str">
        <f ca="1">LOWER(_xlfn.XLOOKUP($A40,Строчный!$A:$A,Строчный!I:I,"ERR",0))</f>
        <v>черный / коричневый</v>
      </c>
      <c r="J40" s="101" t="str">
        <f ca="1">SUBSTITUTE(LOWER(_xlfn.XLOOKUP($A40,Строчный!$A:$A,Строчный!J:J,"ERR",0)),"подклад","Подклад")</f>
        <v>100% хлопок</v>
      </c>
      <c r="K40" s="101" t="str">
        <f ca="1">_xlfn.LET(_xlpm.RES,_xlfn.XLOOKUP($A40,Строчный!$A:$A,Строчный!R:R,"ERR",0),IF(_xlpm.RES="","",_xlpm.RES))</f>
        <v/>
      </c>
      <c r="L40" s="101" t="str">
        <f ca="1">_xlfn.LET(_xlpm.RES,_xlfn.XLOOKUP($A40,Строчный!$A:$A,Строчный!S:S,"ERR",0),IF(_xlpm.RES="","",_xlpm.RES))</f>
        <v>Zion</v>
      </c>
      <c r="M40" s="101" t="str">
        <f ca="1">LOWER(_xlfn.XLOOKUP($A40,Строчный!$A:$A,Строчный!K:K,"ERR",0))</f>
        <v>хлопковые</v>
      </c>
      <c r="N40" s="101" t="str">
        <f ca="1">PROPER(_xlfn.XLOOKUP($A40,Строчный!$A:$A,Строчный!L:L,"ERR",0))</f>
        <v>Унисекс</v>
      </c>
      <c r="O40" s="101" t="str">
        <f ca="1">PROPER(_xlfn.XLOOKUP($A40,Строчный!$A:$A,Строчный!M:M,"ERR",0))</f>
        <v>Китай</v>
      </c>
      <c r="P40" s="110">
        <f ca="1">VALUE(_xlfn.XLOOKUP($A40,Строчный!$A:$A,Строчный!N:N,"ERR",0))</f>
        <v>707.2</v>
      </c>
      <c r="Q40" s="109" t="str">
        <f ca="1">_xlfn.XLOOKUP($G40,Фабрика!A:A,Фабрика!B:B,"ERR",0)</f>
        <v>American Needle, Inc; 1275 Busch Parkway, Buffalo Grove, IL 60089, USA</v>
      </c>
      <c r="R40" s="100" t="str">
        <f ca="1">_xlfn.XLOOKUP($A40,Строчный!$A:$A,Строчный!P:P,"ERR",0)</f>
        <v>ONE</v>
      </c>
      <c r="S40" s="100">
        <f ca="1">VALUE(_xlfn.XLOOKUP($A40,Строчный!$A:$A,Строчный!Q:Q,"ERR",0))</f>
        <v>24</v>
      </c>
      <c r="T40" s="14" t="s">
        <v>283</v>
      </c>
      <c r="U40" s="122" t="str">
        <f t="shared" ca="1" si="5"/>
        <v>Бейсболка AMERICAN NEEDLE арт. 42960A-ZNP Zion National Park Valin (черный / коричневый)</v>
      </c>
      <c r="V40" s="121" t="str">
        <f t="shared" ca="1" si="6"/>
        <v>Бейсболка AMERICAN NEEDLE арт. 42960A-ZNP Zion National Park Valin (черный / коричневый) {ivory-blk-lt hazel}</v>
      </c>
      <c r="W40" s="18" t="str">
        <f t="shared" ca="1" si="7"/>
        <v>черный</v>
      </c>
      <c r="X40" s="18" t="str">
        <f t="shared" ca="1" si="8"/>
        <v>коричневый</v>
      </c>
      <c r="Y40" s="119" t="str">
        <f ca="1">IF(ISERROR(AT40),IFERROR(MID(I40,FIND("-",I40)+1,LEN(I40)),IFERROR(MID(I40,1,FIND("/",I40)-2),I40)),VLOOKUP(A40,'Цвета артикулов'!B:C,2,0))</f>
        <v>черный</v>
      </c>
      <c r="Z40" s="93" t="str">
        <f t="shared" ca="1" si="4"/>
        <v>06-440-96-00</v>
      </c>
      <c r="AA40" s="95" t="str">
        <f ca="1">VLOOKUP(C40,Группа!A:B,2,FALSE)</f>
        <v>Бейсболка</v>
      </c>
      <c r="AB40" s="117" t="str">
        <f ca="1">IFERROR(VLOOKUP(R40,Размеры!A:C,3,FALSE),"")</f>
        <v>ONE</v>
      </c>
      <c r="AC40" s="117" t="str">
        <f ca="1">VLOOKUP(I40,ЦветПолный!A:B,2,FALSE)</f>
        <v>96</v>
      </c>
      <c r="AD40" s="117" t="str">
        <f ca="1">IFERROR(VLOOKUP(R40,Размеры!A:D,4,FALSE),"")</f>
        <v>00</v>
      </c>
      <c r="AE40" s="117">
        <f ca="1">IF(LEFT(IFERROR(VLOOKUP(LOOKUP(2,1/SEARCH(B40,Товары!A:A),Товары!A:A),Товары!A:B,2,0),""),6)=MID(Z40,1,6),1,0)</f>
        <v>0</v>
      </c>
      <c r="AG40" s="117">
        <f ca="1">SUMIF(Группа!A:A,C40,Группа!C:C)</f>
        <v>1</v>
      </c>
      <c r="AH40" s="117">
        <f ca="1">SUMIF(Группа!B:B,AA40,Группа!C:C)</f>
        <v>1</v>
      </c>
      <c r="AI40" s="117">
        <f ca="1">SUMIF(Формы!A:A,D40,Формы!B:B)</f>
        <v>1</v>
      </c>
      <c r="AJ40" s="117">
        <f ca="1">SUMIF(Материал!A:A,M40,Материал!B:B)</f>
        <v>1</v>
      </c>
      <c r="AK40" s="117">
        <f ca="1">SUMIF(Размеры!A:A,R40,Размеры!E:E)</f>
        <v>1</v>
      </c>
      <c r="AL40" s="117">
        <f ca="1">SUMIF(Сезон!A:A,F40,Сезон!B:B)</f>
        <v>1</v>
      </c>
      <c r="AM40" s="117">
        <f ca="1">SUMIF(Состав!A:A,J40,Состав!B:B)</f>
        <v>1</v>
      </c>
      <c r="AN40" s="117">
        <f ca="1">SUMIF(ЦветПолный!A:A,I40,ЦветПолный!C:C)</f>
        <v>3</v>
      </c>
      <c r="AO40" s="117">
        <f ca="1">SUMIF(Цвет!A:A,Y40,Цвет!B:B)</f>
        <v>1</v>
      </c>
      <c r="AP40" s="117">
        <f ca="1">SUMIF(Пол!B:B,N40,Пол!C:C)</f>
        <v>1</v>
      </c>
      <c r="AQ40" s="117">
        <f ca="1">SUMIF(Марка!A:A,G40,Марка!B:B)</f>
        <v>1</v>
      </c>
      <c r="AR40" s="117">
        <f ca="1">SUMIF(Страна!A:A,O40,Страна!B:B)</f>
        <v>1</v>
      </c>
      <c r="AS40" s="83" t="e">
        <f ca="1">IF(VLOOKUP(V40,Товары!A:B,2,FALSE)=A40,"Есть в 1С","ERR")</f>
        <v>#N/A</v>
      </c>
      <c r="AT40" s="84" t="e">
        <f ca="1">IF(VLOOKUP(A40,Товары!B:B,1,FALSE)=A40,"Есть в 1С","ERR")</f>
        <v>#N/A</v>
      </c>
      <c r="AU40" s="116" t="e">
        <f ca="1">VLOOKUP(V40,Товары!A:B,2,FALSE)</f>
        <v>#N/A</v>
      </c>
      <c r="AV40" s="114" t="e">
        <f ca="1">VLOOKUP(V40,Товары!A:B,1,FALSE)</f>
        <v>#N/A</v>
      </c>
    </row>
    <row r="41" spans="1:48" x14ac:dyDescent="0.25">
      <c r="A41" s="131" t="str">
        <f ca="1"/>
        <v>06-439-21</v>
      </c>
      <c r="B41" s="128" t="str">
        <f ca="1">_xlfn.XLOOKUP($A41,Строчный!$A:$A,Строчный!B:B,"ERR",0)</f>
        <v>42960A-USA United States Valin</v>
      </c>
      <c r="C41" s="101" t="str">
        <f ca="1">PROPER(_xlfn.XLOOKUP($A41,Строчный!$A:$A,Строчный!C:C,"ERR",0))</f>
        <v>Бейсболки</v>
      </c>
      <c r="D41" s="101" t="str">
        <f ca="1">_xlfn.LET(_xlpm.DATA,(_xlfn.XLOOKUP($A41,Строчный!$A:$A,Строчный!D:D,"ERR",0)),UPPER(MID(_xlpm.DATA,1,1))&amp;LOWER(MID(_xlpm.DATA,2,LEN(_xlpm.DATA)-1)))</f>
        <v>Бейсболка с сеточкой</v>
      </c>
      <c r="E41" s="101" t="str">
        <f ca="1">PROPER(_xlfn.XLOOKUP($A41,Строчный!$A:$A,Строчный!E:E,"ERR",0))</f>
        <v>State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AMERICAN NEEDLE</v>
      </c>
      <c r="H41" s="101" t="str">
        <f ca="1">LOWER(_xlfn.XLOOKUP($A41,Строчный!$A:$A,Строчный!H:H,"ERR",0))</f>
        <v>ivory-royal-red</v>
      </c>
      <c r="I41" s="101" t="str">
        <f ca="1">LOWER(_xlfn.XLOOKUP($A41,Строчный!$A:$A,Строчный!I:I,"ERR",0))</f>
        <v>синий / красный</v>
      </c>
      <c r="J41" s="101" t="str">
        <f ca="1">SUBSTITUTE(LOWER(_xlfn.XLOOKUP($A41,Строчный!$A:$A,Строчный!J:J,"ERR",0)),"подклад","Подклад")</f>
        <v>100% хлопок</v>
      </c>
      <c r="K41" s="101" t="str">
        <f ca="1">_xlfn.LET(_xlpm.RES,_xlfn.XLOOKUP($A41,Строчный!$A:$A,Строчный!R:R,"ERR",0),IF(_xlpm.RES="","",_xlpm.RES))</f>
        <v/>
      </c>
      <c r="L41" s="101" t="str">
        <f ca="1">_xlfn.LET(_xlpm.RES,_xlfn.XLOOKUP($A41,Строчный!$A:$A,Строчный!S:S,"ERR",0),IF(_xlpm.RES="","",_xlpm.RES))</f>
        <v>United States</v>
      </c>
      <c r="M41" s="101" t="str">
        <f ca="1">LOWER(_xlfn.XLOOKUP($A41,Строчный!$A:$A,Строчный!K:K,"ERR",0))</f>
        <v>хлопковые</v>
      </c>
      <c r="N41" s="101" t="str">
        <f ca="1">PROPER(_xlfn.XLOOKUP($A41,Строчный!$A:$A,Строчный!L:L,"ERR",0))</f>
        <v>Унисекс</v>
      </c>
      <c r="O41" s="101" t="str">
        <f ca="1">PROPER(_xlfn.XLOOKUP($A41,Строчный!$A:$A,Строчный!M:M,"ERR",0))</f>
        <v>Китай</v>
      </c>
      <c r="P41" s="110">
        <f ca="1">VALUE(_xlfn.XLOOKUP($A41,Строчный!$A:$A,Строчный!N:N,"ERR",0))</f>
        <v>707.2</v>
      </c>
      <c r="Q41" s="109" t="str">
        <f ca="1">_xlfn.XLOOKUP($G41,Фабрика!A:A,Фабрика!B:B,"ERR",0)</f>
        <v>American Needle, Inc; 1275 Busch Parkway, Buffalo Grove, IL 60089, USA</v>
      </c>
      <c r="R41" s="100" t="str">
        <f ca="1">_xlfn.XLOOKUP($A41,Строчный!$A:$A,Строчный!P:P,"ERR",0)</f>
        <v>ONE</v>
      </c>
      <c r="S41" s="100">
        <f ca="1">VALUE(_xlfn.XLOOKUP($A41,Строчный!$A:$A,Строчный!Q:Q,"ERR",0))</f>
        <v>12</v>
      </c>
      <c r="T41" s="14" t="s">
        <v>283</v>
      </c>
      <c r="U41" s="122" t="str">
        <f t="shared" ca="1" si="5"/>
        <v>Бейсболка AMERICAN NEEDLE арт. 42960A-USA United States Valin (синий / красный)</v>
      </c>
      <c r="V41" s="121" t="str">
        <f t="shared" ca="1" si="6"/>
        <v>Бейсболка AMERICAN NEEDLE арт. 42960A-USA United States Valin (синий / красный) {ivory-royal-red}</v>
      </c>
      <c r="W41" s="18" t="str">
        <f t="shared" ca="1" si="7"/>
        <v>синий</v>
      </c>
      <c r="X41" s="18" t="str">
        <f t="shared" ca="1" si="8"/>
        <v>красный</v>
      </c>
      <c r="Y41" s="119" t="str">
        <f ca="1">IF(ISERROR(AT41),IFERROR(MID(I41,FIND("-",I41)+1,LEN(I41)),IFERROR(MID(I41,1,FIND("/",I41)-2),I41)),VLOOKUP(A41,'Цвета артикулов'!B:C,2,0))</f>
        <v>синий</v>
      </c>
      <c r="Z41" s="93" t="str">
        <f t="shared" ca="1" si="4"/>
        <v>06-439-21-00</v>
      </c>
      <c r="AA41" s="95" t="str">
        <f ca="1">VLOOKUP(C41,Группа!A:B,2,FALSE)</f>
        <v>Бейсболка</v>
      </c>
      <c r="AB41" s="117" t="str">
        <f ca="1">IFERROR(VLOOKUP(R41,Размеры!A:C,3,FALSE),"")</f>
        <v>ONE</v>
      </c>
      <c r="AC41" s="117" t="str">
        <f ca="1">VLOOKUP(I41,ЦветПолный!A:B,2,FALSE)</f>
        <v>21</v>
      </c>
      <c r="AD41" s="117" t="str">
        <f ca="1">IFERROR(VLOOKUP(R41,Размеры!A:D,4,FALSE),"")</f>
        <v>00</v>
      </c>
      <c r="AE41" s="117">
        <f ca="1">IF(LEFT(IFERROR(VLOOKUP(LOOKUP(2,1/SEARCH(B41,Товары!A:A),Товары!A:A),Товары!A:B,2,0),""),6)=MID(Z41,1,6),1,0)</f>
        <v>0</v>
      </c>
      <c r="AG41" s="117">
        <f ca="1">SUMIF(Группа!A:A,C41,Группа!C:C)</f>
        <v>1</v>
      </c>
      <c r="AH41" s="117">
        <f ca="1">SUMIF(Группа!B:B,AA41,Группа!C:C)</f>
        <v>1</v>
      </c>
      <c r="AI41" s="117">
        <f ca="1">SUMIF(Формы!A:A,D41,Формы!B:B)</f>
        <v>1</v>
      </c>
      <c r="AJ41" s="117">
        <f ca="1">SUMIF(Материал!A:A,M41,Материал!B:B)</f>
        <v>1</v>
      </c>
      <c r="AK41" s="117">
        <f ca="1">SUMIF(Размеры!A:A,R41,Размеры!E:E)</f>
        <v>1</v>
      </c>
      <c r="AL41" s="117">
        <f ca="1">SUMIF(Сезон!A:A,F41,Сезон!B:B)</f>
        <v>1</v>
      </c>
      <c r="AM41" s="117">
        <f ca="1">SUMIF(Состав!A:A,J41,Состав!B:B)</f>
        <v>1</v>
      </c>
      <c r="AN41" s="117">
        <f ca="1">SUMIF(ЦветПолный!A:A,I41,ЦветПолный!C:C)</f>
        <v>5</v>
      </c>
      <c r="AO41" s="117">
        <f ca="1">SUMIF(Цвет!A:A,Y41,Цвет!B:B)</f>
        <v>1</v>
      </c>
      <c r="AP41" s="117">
        <f ca="1">SUMIF(Пол!B:B,N41,Пол!C:C)</f>
        <v>1</v>
      </c>
      <c r="AQ41" s="117">
        <f ca="1">SUMIF(Марка!A:A,G41,Марка!B:B)</f>
        <v>1</v>
      </c>
      <c r="AR41" s="117">
        <f ca="1">SUMIF(Страна!A:A,O41,Страна!B:B)</f>
        <v>1</v>
      </c>
      <c r="AS41" s="83" t="e">
        <f ca="1">IF(VLOOKUP(V41,Товары!A:B,2,FALSE)=A41,"Есть в 1С","ERR")</f>
        <v>#N/A</v>
      </c>
      <c r="AT41" s="84" t="e">
        <f ca="1">IF(VLOOKUP(A41,Товары!B:B,1,FALSE)=A41,"Есть в 1С","ERR")</f>
        <v>#N/A</v>
      </c>
      <c r="AU41" s="116" t="e">
        <f ca="1">VLOOKUP(V41,Товары!A:B,2,FALSE)</f>
        <v>#N/A</v>
      </c>
      <c r="AV41" s="114" t="e">
        <f ca="1">VLOOKUP(V41,Товары!A:B,1,FALSE)</f>
        <v>#N/A</v>
      </c>
    </row>
    <row r="42" spans="1:48" x14ac:dyDescent="0.25">
      <c r="A42" s="131" t="str">
        <f ca="1"/>
        <v>06-438-06</v>
      </c>
      <c r="B42" s="128" t="str">
        <f ca="1">_xlfn.XLOOKUP($A42,Строчный!$A:$A,Строчный!B:B,"ERR",0)</f>
        <v>42960A-TX Texas Valin</v>
      </c>
      <c r="C42" s="101" t="str">
        <f ca="1">PROPER(_xlfn.XLOOKUP($A42,Строчный!$A:$A,Строчный!C:C,"ERR",0))</f>
        <v>Бейсболки</v>
      </c>
      <c r="D42" s="101" t="str">
        <f ca="1">_xlfn.LET(_xlpm.DATA,(_xlfn.XLOOKUP($A42,Строчный!$A:$A,Строчный!D:D,"ERR",0)),UPPER(MID(_xlpm.DATA,1,1))&amp;LOWER(MID(_xlpm.DATA,2,LEN(_xlpm.DATA)-1)))</f>
        <v>Бейсболка с сеточкой</v>
      </c>
      <c r="E42" s="101" t="str">
        <f ca="1">PROPER(_xlfn.XLOOKUP($A42,Строчный!$A:$A,Строчный!E:E,"ERR",0))</f>
        <v>State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AMERICAN NEEDLE</v>
      </c>
      <c r="H42" s="101" t="str">
        <f ca="1">LOWER(_xlfn.XLOOKUP($A42,Строчный!$A:$A,Строчный!H:H,"ERR",0))</f>
        <v>ivory-navy</v>
      </c>
      <c r="I42" s="101" t="str">
        <f ca="1">LOWER(_xlfn.XLOOKUP($A42,Строчный!$A:$A,Строчный!I:I,"ERR",0))</f>
        <v>синий</v>
      </c>
      <c r="J42" s="101" t="str">
        <f ca="1">SUBSTITUTE(LOWER(_xlfn.XLOOKUP($A42,Строчный!$A:$A,Строчный!J:J,"ERR",0)),"подклад","Подклад")</f>
        <v>100% хлопок</v>
      </c>
      <c r="K42" s="101" t="str">
        <f ca="1">_xlfn.LET(_xlpm.RES,_xlfn.XLOOKUP($A42,Строчный!$A:$A,Строчный!R:R,"ERR",0),IF(_xlpm.RES="","",_xlpm.RES))</f>
        <v/>
      </c>
      <c r="L42" s="101" t="str">
        <f ca="1">_xlfn.LET(_xlpm.RES,_xlfn.XLOOKUP($A42,Строчный!$A:$A,Строчный!S:S,"ERR",0),IF(_xlpm.RES="","",_xlpm.RES))</f>
        <v>Texas</v>
      </c>
      <c r="M42" s="101" t="str">
        <f ca="1">LOWER(_xlfn.XLOOKUP($A42,Строчный!$A:$A,Строчный!K:K,"ERR",0))</f>
        <v>хлопковые</v>
      </c>
      <c r="N42" s="101" t="str">
        <f ca="1">PROPER(_xlfn.XLOOKUP($A42,Строчный!$A:$A,Строчный!L:L,"ERR",0))</f>
        <v>Унисекс</v>
      </c>
      <c r="O42" s="101" t="str">
        <f ca="1">PROPER(_xlfn.XLOOKUP($A42,Строчный!$A:$A,Строчный!M:M,"ERR",0))</f>
        <v>Китай</v>
      </c>
      <c r="P42" s="110">
        <f ca="1">VALUE(_xlfn.XLOOKUP($A42,Строчный!$A:$A,Строчный!N:N,"ERR",0))</f>
        <v>707.20000000000016</v>
      </c>
      <c r="Q42" s="109" t="str">
        <f ca="1">_xlfn.XLOOKUP($G42,Фабрика!A:A,Фабрика!B:B,"ERR",0)</f>
        <v>American Needle, Inc; 1275 Busch Parkway, Buffalo Grove, IL 60089, USA</v>
      </c>
      <c r="R42" s="100" t="str">
        <f ca="1">_xlfn.XLOOKUP($A42,Строчный!$A:$A,Строчный!P:P,"ERR",0)</f>
        <v>ONE</v>
      </c>
      <c r="S42" s="100">
        <f ca="1">VALUE(_xlfn.XLOOKUP($A42,Строчный!$A:$A,Строчный!Q:Q,"ERR",0))</f>
        <v>18</v>
      </c>
      <c r="T42" s="14" t="s">
        <v>283</v>
      </c>
      <c r="U42" s="122" t="str">
        <f t="shared" ca="1" si="5"/>
        <v>Бейсболка AMERICAN NEEDLE арт. 42960A-TX Texas Valin (синий)</v>
      </c>
      <c r="V42" s="121" t="str">
        <f t="shared" ca="1" si="6"/>
        <v>Бейсболка AMERICAN NEEDLE арт. 42960A-TX Texas Valin (синий) {ivory-navy}</v>
      </c>
      <c r="W42" s="18" t="str">
        <f t="shared" ca="1" si="7"/>
        <v>синий</v>
      </c>
      <c r="X42" s="18" t="str">
        <f t="shared" ca="1" si="8"/>
        <v>синий</v>
      </c>
      <c r="Y42" s="119" t="str">
        <f ca="1">IF(ISERROR(AT42),IFERROR(MID(I42,FIND("-",I42)+1,LEN(I42)),IFERROR(MID(I42,1,FIND("/",I42)-2),I42)),VLOOKUP(A42,'Цвета артикулов'!B:C,2,0))</f>
        <v>синий</v>
      </c>
      <c r="Z42" s="93" t="str">
        <f t="shared" ca="1" si="4"/>
        <v>06-438-06-00</v>
      </c>
      <c r="AA42" s="95" t="str">
        <f ca="1">VLOOKUP(C42,Группа!A:B,2,FALSE)</f>
        <v>Бейсболка</v>
      </c>
      <c r="AB42" s="117" t="str">
        <f ca="1">IFERROR(VLOOKUP(R42,Размеры!A:C,3,FALSE),"")</f>
        <v>ONE</v>
      </c>
      <c r="AC42" s="117" t="str">
        <f ca="1">VLOOKUP(I42,ЦветПолный!A:B,2,FALSE)</f>
        <v>06</v>
      </c>
      <c r="AD42" s="117" t="str">
        <f ca="1">IFERROR(VLOOKUP(R42,Размеры!A:D,4,FALSE),"")</f>
        <v>00</v>
      </c>
      <c r="AE42" s="117">
        <f ca="1">IF(LEFT(IFERROR(VLOOKUP(LOOKUP(2,1/SEARCH(B42,Товары!A:A),Товары!A:A),Товары!A:B,2,0),""),6)=MID(Z42,1,6),1,0)</f>
        <v>0</v>
      </c>
      <c r="AG42" s="117">
        <f ca="1">SUMIF(Группа!A:A,C42,Группа!C:C)</f>
        <v>1</v>
      </c>
      <c r="AH42" s="117">
        <f ca="1">SUMIF(Группа!B:B,AA42,Группа!C:C)</f>
        <v>1</v>
      </c>
      <c r="AI42" s="117">
        <f ca="1">SUMIF(Формы!A:A,D42,Формы!B:B)</f>
        <v>1</v>
      </c>
      <c r="AJ42" s="117">
        <f ca="1">SUMIF(Материал!A:A,M42,Материал!B:B)</f>
        <v>1</v>
      </c>
      <c r="AK42" s="117">
        <f ca="1">SUMIF(Размеры!A:A,R42,Размеры!E:E)</f>
        <v>1</v>
      </c>
      <c r="AL42" s="117">
        <f ca="1">SUMIF(Сезон!A:A,F42,Сезон!B:B)</f>
        <v>1</v>
      </c>
      <c r="AM42" s="117">
        <f ca="1">SUMIF(Состав!A:A,J42,Состав!B:B)</f>
        <v>1</v>
      </c>
      <c r="AN42" s="117">
        <f ca="1">SUMIF(ЦветПолный!A:A,I42,ЦветПолный!C:C)</f>
        <v>8</v>
      </c>
      <c r="AO42" s="117">
        <f ca="1">SUMIF(Цвет!A:A,Y42,Цвет!B:B)</f>
        <v>1</v>
      </c>
      <c r="AP42" s="117">
        <f ca="1">SUMIF(Пол!B:B,N42,Пол!C:C)</f>
        <v>1</v>
      </c>
      <c r="AQ42" s="117">
        <f ca="1">SUMIF(Марка!A:A,G42,Марка!B:B)</f>
        <v>1</v>
      </c>
      <c r="AR42" s="117">
        <f ca="1">SUMIF(Страна!A:A,O42,Страна!B:B)</f>
        <v>1</v>
      </c>
      <c r="AS42" s="83" t="e">
        <f ca="1">IF(VLOOKUP(V42,Товары!A:B,2,FALSE)=A42,"Есть в 1С","ERR")</f>
        <v>#N/A</v>
      </c>
      <c r="AT42" s="84" t="e">
        <f ca="1">IF(VLOOKUP(A42,Товары!B:B,1,FALSE)=A42,"Есть в 1С","ERR")</f>
        <v>#N/A</v>
      </c>
      <c r="AU42" s="116" t="e">
        <f ca="1">VLOOKUP(V42,Товары!A:B,2,FALSE)</f>
        <v>#N/A</v>
      </c>
      <c r="AV42" s="114" t="e">
        <f ca="1">VLOOKUP(V42,Товары!A:B,1,FALSE)</f>
        <v>#N/A</v>
      </c>
    </row>
    <row r="43" spans="1:48" x14ac:dyDescent="0.25">
      <c r="A43" s="131" t="str">
        <f ca="1"/>
        <v>06-437-11</v>
      </c>
      <c r="B43" s="128" t="str">
        <f ca="1">_xlfn.XLOOKUP($A43,Строчный!$A:$A,Строчный!B:B,"ERR",0)</f>
        <v>42960A-SBEAR Smokey Bear Valin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Mascot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AMERICAN NEEDLE</v>
      </c>
      <c r="H43" s="101" t="str">
        <f ca="1">LOWER(_xlfn.XLOOKUP($A43,Строчный!$A:$A,Строчный!H:H,"ERR",0))</f>
        <v>evergreen ivory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100% хлопок</v>
      </c>
      <c r="K43" s="101" t="str">
        <f ca="1">_xlfn.LET(_xlpm.RES,_xlfn.XLOOKUP($A43,Строчный!$A:$A,Строчный!R:R,"ERR",0),IF(_xlpm.RES="","",_xlpm.RES))</f>
        <v/>
      </c>
      <c r="L43" s="101" t="str">
        <f ca="1">_xlfn.LET(_xlpm.RES,_xlfn.XLOOKUP($A43,Строчный!$A:$A,Строчный!S:S,"ERR",0),IF(_xlpm.RES="","",_xlpm.RES))</f>
        <v>Smokey Bear</v>
      </c>
      <c r="M43" s="101" t="str">
        <f ca="1">LOWER(_xlfn.XLOOKUP($A43,Строчный!$A:$A,Строчный!K:K,"ERR",0))</f>
        <v>хлопковые</v>
      </c>
      <c r="N43" s="101" t="str">
        <f ca="1">PROPER(_xlfn.XLOOKUP($A43,Строчный!$A:$A,Строчный!L:L,"ERR",0))</f>
        <v>Унисекс</v>
      </c>
      <c r="O43" s="101" t="str">
        <f ca="1">PROPER(_xlfn.XLOOKUP($A43,Строчный!$A:$A,Строчный!M:M,"ERR",0))</f>
        <v>Китай</v>
      </c>
      <c r="P43" s="110">
        <f ca="1">VALUE(_xlfn.XLOOKUP($A43,Строчный!$A:$A,Строчный!N:N,"ERR",0))</f>
        <v>861.912380952381</v>
      </c>
      <c r="Q43" s="109" t="str">
        <f ca="1">_xlfn.XLOOKUP($G43,Фабрика!A:A,Фабрика!B:B,"ERR",0)</f>
        <v>American Needle, Inc; 1275 Busch Parkway, Buffalo Grove, IL 60089, USA</v>
      </c>
      <c r="R43" s="100" t="str">
        <f ca="1">_xlfn.XLOOKUP($A43,Строчный!$A:$A,Строчный!P:P,"ERR",0)</f>
        <v>ONE</v>
      </c>
      <c r="S43" s="100">
        <f ca="1">VALUE(_xlfn.XLOOKUP($A43,Строчный!$A:$A,Строчный!Q:Q,"ERR",0))</f>
        <v>21</v>
      </c>
      <c r="T43" s="14" t="s">
        <v>283</v>
      </c>
      <c r="U43" s="122" t="str">
        <f t="shared" ca="1" si="5"/>
        <v>Бейсболка AMERICAN NEEDLE арт. 42960A-SBEAR Smokey Bear Valin (зеленый)</v>
      </c>
      <c r="V43" s="121" t="str">
        <f t="shared" ca="1" si="6"/>
        <v>Бейсболка AMERICAN NEEDLE арт. 42960A-SBEAR Smokey Bear Valin (зеленый) {evergreen ivory}</v>
      </c>
      <c r="W43" s="18" t="str">
        <f t="shared" ca="1" si="7"/>
        <v>зеленый</v>
      </c>
      <c r="X43" s="18" t="str">
        <f t="shared" ca="1" si="8"/>
        <v>зеленый</v>
      </c>
      <c r="Y43" s="119" t="str">
        <f ca="1">IF(ISERROR(AT43),IFERROR(MID(I43,FIND("-",I43)+1,LEN(I43)),IFERROR(MID(I43,1,FIND("/",I43)-2),I43)),VLOOKUP(A43,'Цвета артикулов'!B:C,2,0))</f>
        <v>зеленый</v>
      </c>
      <c r="Z43" s="93" t="str">
        <f t="shared" ca="1" si="4"/>
        <v>06-437-11-00</v>
      </c>
      <c r="AA43" s="95" t="str">
        <f ca="1">VLOOKUP(C43,Группа!A:B,2,FALSE)</f>
        <v>Бейсболка</v>
      </c>
      <c r="AB43" s="117" t="str">
        <f ca="1">IFERROR(VLOOKUP(R43,Размеры!A:C,3,FALSE),"")</f>
        <v>ONE</v>
      </c>
      <c r="AC43" s="117" t="str">
        <f ca="1">VLOOKUP(I43,ЦветПолный!A:B,2,FALSE)</f>
        <v>11</v>
      </c>
      <c r="AD43" s="117" t="str">
        <f ca="1">IFERROR(VLOOKUP(R43,Размеры!A:D,4,FALSE),"")</f>
        <v>00</v>
      </c>
      <c r="AE43" s="117">
        <f ca="1">IF(LEFT(IFERROR(VLOOKUP(LOOKUP(2,1/SEARCH(B43,Товары!A:A),Товары!A:A),Товары!A:B,2,0),""),6)=MID(Z43,1,6),1,0)</f>
        <v>0</v>
      </c>
      <c r="AG43" s="117">
        <f ca="1">SUMIF(Группа!A:A,C43,Группа!C:C)</f>
        <v>1</v>
      </c>
      <c r="AH43" s="117">
        <f ca="1">SUMIF(Группа!B:B,AA43,Группа!C:C)</f>
        <v>1</v>
      </c>
      <c r="AI43" s="117">
        <f ca="1">SUMIF(Формы!A:A,D43,Формы!B:B)</f>
        <v>1</v>
      </c>
      <c r="AJ43" s="117">
        <f ca="1">SUMIF(Материал!A:A,M43,Материал!B:B)</f>
        <v>1</v>
      </c>
      <c r="AK43" s="117">
        <f ca="1">SUMIF(Размеры!A:A,R43,Размеры!E:E)</f>
        <v>1</v>
      </c>
      <c r="AL43" s="117">
        <f ca="1">SUMIF(Сезон!A:A,F43,Сезон!B:B)</f>
        <v>1</v>
      </c>
      <c r="AM43" s="117">
        <f ca="1">SUMIF(Состав!A:A,J43,Состав!B:B)</f>
        <v>1</v>
      </c>
      <c r="AN43" s="117">
        <f ca="1">SUMIF(ЦветПолный!A:A,I43,ЦветПолный!C:C)</f>
        <v>6</v>
      </c>
      <c r="AO43" s="117">
        <f ca="1">SUMIF(Цвет!A:A,Y43,Цвет!B:B)</f>
        <v>1</v>
      </c>
      <c r="AP43" s="117">
        <f ca="1">SUMIF(Пол!B:B,N43,Пол!C:C)</f>
        <v>1</v>
      </c>
      <c r="AQ43" s="117">
        <f ca="1">SUMIF(Марка!A:A,G43,Марка!B:B)</f>
        <v>1</v>
      </c>
      <c r="AR43" s="117">
        <f ca="1">SUMIF(Страна!A:A,O43,Страна!B:B)</f>
        <v>1</v>
      </c>
      <c r="AS43" s="83" t="e">
        <f ca="1">IF(VLOOKUP(V43,Товары!A:B,2,FALSE)=A43,"Есть в 1С","ERR")</f>
        <v>#N/A</v>
      </c>
      <c r="AT43" s="84" t="e">
        <f ca="1">IF(VLOOKUP(A43,Товары!B:B,1,FALSE)=A43,"Есть в 1С","ERR")</f>
        <v>#N/A</v>
      </c>
      <c r="AU43" s="116" t="e">
        <f ca="1">VLOOKUP(V43,Товары!A:B,2,FALSE)</f>
        <v>#N/A</v>
      </c>
      <c r="AV43" s="114" t="e">
        <f ca="1">VLOOKUP(V43,Товары!A:B,1,FALSE)</f>
        <v>#N/A</v>
      </c>
    </row>
    <row r="44" spans="1:48" x14ac:dyDescent="0.25">
      <c r="A44" s="131" t="str">
        <f ca="1"/>
        <v>06-436-48</v>
      </c>
      <c r="B44" s="128" t="str">
        <f ca="1">_xlfn.XLOOKUP($A44,Строчный!$A:$A,Строчный!B:B,"ERR",0)</f>
        <v>42960A-RKM Rocky Mountain Valin NP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State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AMERICAN NEEDLE</v>
      </c>
      <c r="H44" s="101" t="str">
        <f ca="1">LOWER(_xlfn.XLOOKUP($A44,Строчный!$A:$A,Строчный!H:H,"ERR",0))</f>
        <v>black-ivory-smoke blue</v>
      </c>
      <c r="I44" s="101" t="str">
        <f ca="1">LOWER(_xlfn.XLOOKUP($A44,Строчный!$A:$A,Строчный!I:I,"ERR",0))</f>
        <v>белый / черный</v>
      </c>
      <c r="J44" s="101" t="str">
        <f ca="1">SUBSTITUTE(LOWER(_xlfn.XLOOKUP($A44,Строчный!$A:$A,Строчный!J:J,"ERR",0)),"подклад","Подклад")</f>
        <v>100% хлопок</v>
      </c>
      <c r="K44" s="101" t="str">
        <f ca="1">_xlfn.LET(_xlpm.RES,_xlfn.XLOOKUP($A44,Строчный!$A:$A,Строчный!R:R,"ERR",0),IF(_xlpm.RES="","",_xlpm.RES))</f>
        <v>NP</v>
      </c>
      <c r="L44" s="101" t="str">
        <f ca="1">_xlfn.LET(_xlpm.RES,_xlfn.XLOOKUP($A44,Строчный!$A:$A,Строчный!S:S,"ERR",0),IF(_xlpm.RES="","",_xlpm.RES))</f>
        <v>Rocky Mountain</v>
      </c>
      <c r="M44" s="101" t="str">
        <f ca="1">LOWER(_xlfn.XLOOKUP($A44,Строчный!$A:$A,Строчный!K:K,"ERR",0))</f>
        <v>хлопковые</v>
      </c>
      <c r="N44" s="101" t="str">
        <f ca="1">PROPER(_xlfn.XLOOKUP($A44,Строчный!$A:$A,Строчный!L:L,"ERR",0))</f>
        <v>Унисекс</v>
      </c>
      <c r="O44" s="101" t="str">
        <f ca="1">PROPER(_xlfn.XLOOKUP($A44,Строчный!$A:$A,Строчный!M:M,"ERR",0))</f>
        <v>Китай</v>
      </c>
      <c r="P44" s="110">
        <f ca="1">VALUE(_xlfn.XLOOKUP($A44,Строчный!$A:$A,Строчный!N:N,"ERR",0))</f>
        <v>707.20000000000016</v>
      </c>
      <c r="Q44" s="109" t="str">
        <f ca="1">_xlfn.XLOOKUP($G44,Фабрика!A:A,Фабрика!B:B,"ERR",0)</f>
        <v>American Needle, Inc; 1275 Busch Parkway, Buffalo Grove, IL 60089, USA</v>
      </c>
      <c r="R44" s="100" t="str">
        <f ca="1">_xlfn.XLOOKUP($A44,Строчный!$A:$A,Строчный!P:P,"ERR",0)</f>
        <v>ONE</v>
      </c>
      <c r="S44" s="100">
        <f ca="1">VALUE(_xlfn.XLOOKUP($A44,Строчный!$A:$A,Строчный!Q:Q,"ERR",0))</f>
        <v>21</v>
      </c>
      <c r="T44" s="14" t="s">
        <v>283</v>
      </c>
      <c r="U44" s="122" t="str">
        <f t="shared" ca="1" si="5"/>
        <v>Бейсболка AMERICAN NEEDLE арт. 42960A-RKM Rocky Mountain Valin NP (белый / черный)</v>
      </c>
      <c r="V44" s="121" t="str">
        <f t="shared" ca="1" si="6"/>
        <v>Бейсболка AMERICAN NEEDLE арт. 42960A-RKM Rocky Mountain Valin NP (белый / черный) {black-ivory-smoke blue}</v>
      </c>
      <c r="W44" s="18" t="str">
        <f t="shared" ca="1" si="7"/>
        <v>белый</v>
      </c>
      <c r="X44" s="18" t="str">
        <f t="shared" ca="1" si="8"/>
        <v>черный</v>
      </c>
      <c r="Y44" s="119" t="str">
        <f ca="1">IF(ISERROR(AT44),IFERROR(MID(I44,FIND("-",I44)+1,LEN(I44)),IFERROR(MID(I44,1,FIND("/",I44)-2),I44)),VLOOKUP(A44,'Цвета артикулов'!B:C,2,0))</f>
        <v>белый</v>
      </c>
      <c r="Z44" s="93" t="str">
        <f t="shared" ca="1" si="4"/>
        <v>06-436-48-00</v>
      </c>
      <c r="AA44" s="95" t="str">
        <f ca="1">VLOOKUP(C44,Группа!A:B,2,FALSE)</f>
        <v>Бейсболка</v>
      </c>
      <c r="AB44" s="117" t="str">
        <f ca="1">IFERROR(VLOOKUP(R44,Размеры!A:C,3,FALSE),"")</f>
        <v>ONE</v>
      </c>
      <c r="AC44" s="117" t="str">
        <f ca="1">VLOOKUP(I44,ЦветПолный!A:B,2,FALSE)</f>
        <v>48</v>
      </c>
      <c r="AD44" s="117" t="str">
        <f ca="1">IFERROR(VLOOKUP(R44,Размеры!A:D,4,FALSE),"")</f>
        <v>00</v>
      </c>
      <c r="AE44" s="117">
        <f ca="1">IF(LEFT(IFERROR(VLOOKUP(LOOKUP(2,1/SEARCH(B44,Товары!A:A),Товары!A:A),Товары!A:B,2,0),""),6)=MID(Z44,1,6),1,0)</f>
        <v>0</v>
      </c>
      <c r="AG44" s="117">
        <f ca="1">SUMIF(Группа!A:A,C44,Группа!C:C)</f>
        <v>1</v>
      </c>
      <c r="AH44" s="117">
        <f ca="1">SUMIF(Группа!B:B,AA44,Группа!C:C)</f>
        <v>1</v>
      </c>
      <c r="AI44" s="117">
        <f ca="1">SUMIF(Формы!A:A,D44,Формы!B:B)</f>
        <v>1</v>
      </c>
      <c r="AJ44" s="117">
        <f ca="1">SUMIF(Материал!A:A,M44,Материал!B:B)</f>
        <v>1</v>
      </c>
      <c r="AK44" s="117">
        <f ca="1">SUMIF(Размеры!A:A,R44,Размеры!E:E)</f>
        <v>1</v>
      </c>
      <c r="AL44" s="117">
        <f ca="1">SUMIF(Сезон!A:A,F44,Сезон!B:B)</f>
        <v>1</v>
      </c>
      <c r="AM44" s="117">
        <f ca="1">SUMIF(Состав!A:A,J44,Состав!B:B)</f>
        <v>1</v>
      </c>
      <c r="AN44" s="117">
        <f ca="1">SUMIF(ЦветПолный!A:A,I44,ЦветПолный!C:C)</f>
        <v>6</v>
      </c>
      <c r="AO44" s="117">
        <f ca="1">SUMIF(Цвет!A:A,Y44,Цвет!B:B)</f>
        <v>1</v>
      </c>
      <c r="AP44" s="117">
        <f ca="1">SUMIF(Пол!B:B,N44,Пол!C:C)</f>
        <v>1</v>
      </c>
      <c r="AQ44" s="117">
        <f ca="1">SUMIF(Марка!A:A,G44,Марка!B:B)</f>
        <v>1</v>
      </c>
      <c r="AR44" s="117">
        <f ca="1">SUMIF(Страна!A:A,O44,Страна!B:B)</f>
        <v>1</v>
      </c>
      <c r="AS44" s="83" t="e">
        <f ca="1">IF(VLOOKUP(V44,Товары!A:B,2,FALSE)=A44,"Есть в 1С","ERR")</f>
        <v>#N/A</v>
      </c>
      <c r="AT44" s="84" t="e">
        <f ca="1">IF(VLOOKUP(A44,Товары!B:B,1,FALSE)=A44,"Есть в 1С","ERR")</f>
        <v>#N/A</v>
      </c>
      <c r="AU44" s="116" t="e">
        <f ca="1">VLOOKUP(V44,Товары!A:B,2,FALSE)</f>
        <v>#N/A</v>
      </c>
      <c r="AV44" s="114" t="e">
        <f ca="1">VLOOKUP(V44,Товары!A:B,1,FALSE)</f>
        <v>#N/A</v>
      </c>
    </row>
    <row r="45" spans="1:48" x14ac:dyDescent="0.25">
      <c r="A45" s="131" t="str">
        <f ca="1"/>
        <v>06-435-48</v>
      </c>
      <c r="B45" s="128" t="str">
        <f ca="1">_xlfn.XLOOKUP($A45,Строчный!$A:$A,Строчный!B:B,"ERR",0)</f>
        <v>42932C-VGK Vegas Golden Knights United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101" t="str">
        <f ca="1">PROPER(_xlfn.XLOOKUP($A45,Строчный!$A:$A,Строчный!E:E,"ERR",0))</f>
        <v>Sport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AMERICAN NEEDLE</v>
      </c>
      <c r="H45" s="101" t="str">
        <f ca="1">LOWER(_xlfn.XLOOKUP($A45,Строчный!$A:$A,Строчный!H:H,"ERR",0))</f>
        <v>ivory-blk-gold</v>
      </c>
      <c r="I45" s="101" t="str">
        <f ca="1">LOWER(_xlfn.XLOOKUP($A45,Строчный!$A:$A,Строчный!I:I,"ERR",0))</f>
        <v>белый / черный</v>
      </c>
      <c r="J45" s="101" t="str">
        <f ca="1">SUBSTITUTE(LOWER(_xlfn.XLOOKUP($A45,Строчный!$A:$A,Строчный!J:J,"ERR",0)),"подклад","Подклад")</f>
        <v>80% акрил - 20% шерсть</v>
      </c>
      <c r="K45" s="101" t="str">
        <f ca="1">_xlfn.LET(_xlpm.RES,_xlfn.XLOOKUP($A45,Строчный!$A:$A,Строчный!R:R,"ERR",0),IF(_xlpm.RES="","",_xlpm.RES))</f>
        <v/>
      </c>
      <c r="L45" s="101" t="str">
        <f ca="1">_xlfn.LET(_xlpm.RES,_xlfn.XLOOKUP($A45,Строчный!$A:$A,Строчный!S:S,"ERR",0),IF(_xlpm.RES="","",_xlpm.RES))</f>
        <v>Vegas Golden Knights</v>
      </c>
      <c r="M45" s="101" t="str">
        <f ca="1">LOWER(_xlfn.XLOOKUP($A45,Строчный!$A:$A,Строчный!K:K,"ERR",0))</f>
        <v>хлопковые</v>
      </c>
      <c r="N45" s="101" t="str">
        <f ca="1">PROPER(_xlfn.XLOOKUP($A45,Строчный!$A:$A,Строчный!L:L,"ERR",0))</f>
        <v>Унисекс</v>
      </c>
      <c r="O45" s="101" t="str">
        <f ca="1">PROPER(_xlfn.XLOOKUP($A45,Строчный!$A:$A,Строчный!M:M,"ERR",0))</f>
        <v>Бангладеш</v>
      </c>
      <c r="P45" s="110">
        <f ca="1">VALUE(_xlfn.XLOOKUP($A45,Строчный!$A:$A,Строчный!N:N,"ERR",0))</f>
        <v>1237.6000000000001</v>
      </c>
      <c r="Q45" s="109" t="str">
        <f ca="1">_xlfn.XLOOKUP($G45,Фабрика!A:A,Фабрика!B:B,"ERR",0)</f>
        <v>American Needle, Inc; 1275 Busch Parkway, Buffalo Grove, IL 60089, USA</v>
      </c>
      <c r="R45" s="100" t="str">
        <f ca="1">_xlfn.XLOOKUP($A45,Строчный!$A:$A,Строчный!P:P,"ERR",0)</f>
        <v>ONE</v>
      </c>
      <c r="S45" s="100">
        <f ca="1">VALUE(_xlfn.XLOOKUP($A45,Строчный!$A:$A,Строчный!Q:Q,"ERR",0))</f>
        <v>24</v>
      </c>
      <c r="T45" s="14" t="s">
        <v>283</v>
      </c>
      <c r="U45" s="122" t="str">
        <f t="shared" ca="1" si="5"/>
        <v>Бейсболка AMERICAN NEEDLE арт. 42932C-VGK Vegas Golden Knights United (белый / черный)</v>
      </c>
      <c r="V45" s="121" t="str">
        <f t="shared" ca="1" si="6"/>
        <v>Бейсболка AMERICAN NEEDLE арт. 42932C-VGK Vegas Golden Knights United (белый / черный) {ivory-blk-gold}</v>
      </c>
      <c r="W45" s="18" t="str">
        <f t="shared" ca="1" si="7"/>
        <v>белый</v>
      </c>
      <c r="X45" s="18" t="str">
        <f t="shared" ca="1" si="8"/>
        <v>черный</v>
      </c>
      <c r="Y45" s="119" t="str">
        <f ca="1">IF(ISERROR(AT45),IFERROR(MID(I45,FIND("-",I45)+1,LEN(I45)),IFERROR(MID(I45,1,FIND("/",I45)-2),I45)),VLOOKUP(A45,'Цвета артикулов'!B:C,2,0))</f>
        <v>белый</v>
      </c>
      <c r="Z45" s="93" t="str">
        <f t="shared" ca="1" si="4"/>
        <v>06-435-48-00</v>
      </c>
      <c r="AA45" s="95" t="str">
        <f ca="1">VLOOKUP(C45,Группа!A:B,2,FALSE)</f>
        <v>Бейсболка</v>
      </c>
      <c r="AB45" s="117" t="str">
        <f ca="1">IFERROR(VLOOKUP(R45,Размеры!A:C,3,FALSE),"")</f>
        <v>ONE</v>
      </c>
      <c r="AC45" s="117" t="str">
        <f ca="1">VLOOKUP(I45,ЦветПолный!A:B,2,FALSE)</f>
        <v>48</v>
      </c>
      <c r="AD45" s="117" t="str">
        <f ca="1">IFERROR(VLOOKUP(R45,Размеры!A:D,4,FALSE),"")</f>
        <v>00</v>
      </c>
      <c r="AE45" s="117">
        <f ca="1">IF(LEFT(IFERROR(VLOOKUP(LOOKUP(2,1/SEARCH(B45,Товары!A:A),Товары!A:A),Товары!A:B,2,0),""),6)=MID(Z45,1,6),1,0)</f>
        <v>0</v>
      </c>
      <c r="AG45" s="117">
        <f ca="1">SUMIF(Группа!A:A,C45,Группа!C:C)</f>
        <v>1</v>
      </c>
      <c r="AH45" s="117">
        <f ca="1">SUMIF(Группа!B:B,AA45,Группа!C:C)</f>
        <v>1</v>
      </c>
      <c r="AI45" s="117">
        <f ca="1">SUMIF(Формы!A:A,D45,Формы!B:B)</f>
        <v>1</v>
      </c>
      <c r="AJ45" s="117">
        <f ca="1">SUMIF(Материал!A:A,M45,Материал!B:B)</f>
        <v>1</v>
      </c>
      <c r="AK45" s="117">
        <f ca="1">SUMIF(Размеры!A:A,R45,Размеры!E:E)</f>
        <v>1</v>
      </c>
      <c r="AL45" s="117">
        <f ca="1">SUMIF(Сезон!A:A,F45,Сезон!B:B)</f>
        <v>1</v>
      </c>
      <c r="AM45" s="117">
        <f ca="1">SUMIF(Состав!A:A,J45,Состав!B:B)</f>
        <v>1</v>
      </c>
      <c r="AN45" s="117">
        <f ca="1">SUMIF(ЦветПолный!A:A,I45,ЦветПолный!C:C)</f>
        <v>6</v>
      </c>
      <c r="AO45" s="117">
        <f ca="1">SUMIF(Цвет!A:A,Y45,Цвет!B:B)</f>
        <v>1</v>
      </c>
      <c r="AP45" s="117">
        <f ca="1">SUMIF(Пол!B:B,N45,Пол!C:C)</f>
        <v>1</v>
      </c>
      <c r="AQ45" s="117">
        <f ca="1">SUMIF(Марка!A:A,G45,Марка!B:B)</f>
        <v>1</v>
      </c>
      <c r="AR45" s="117">
        <f ca="1">SUMIF(Страна!A:A,O45,Страна!B:B)</f>
        <v>1</v>
      </c>
      <c r="AS45" s="83" t="e">
        <f ca="1">IF(VLOOKUP(V45,Товары!A:B,2,FALSE)=A45,"Есть в 1С","ERR")</f>
        <v>#N/A</v>
      </c>
      <c r="AT45" s="84" t="e">
        <f ca="1">IF(VLOOKUP(A45,Товары!B:B,1,FALSE)=A45,"Есть в 1С","ERR")</f>
        <v>#N/A</v>
      </c>
      <c r="AU45" s="116" t="e">
        <f ca="1">VLOOKUP(V45,Товары!A:B,2,FALSE)</f>
        <v>#N/A</v>
      </c>
      <c r="AV45" s="114" t="e">
        <f ca="1">VLOOKUP(V45,Товары!A:B,1,FALSE)</f>
        <v>#N/A</v>
      </c>
    </row>
    <row r="46" spans="1:48" x14ac:dyDescent="0.25">
      <c r="A46" s="131" t="str">
        <f ca="1"/>
        <v>06-434-08</v>
      </c>
      <c r="B46" s="128" t="str">
        <f ca="1">_xlfn.XLOOKUP($A46,Строчный!$A:$A,Строчный!B:B,"ERR",0)</f>
        <v>42777A-OAO Oakland Oaks New Timer Slouch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</v>
      </c>
      <c r="E46" s="101" t="str">
        <f ca="1">PROPER(_xlfn.XLOOKUP($A46,Строчный!$A:$A,Строчный!E:E,"ERR",0))</f>
        <v>Sport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AMERICAN NEEDLE</v>
      </c>
      <c r="H46" s="101" t="str">
        <f ca="1">LOWER(_xlfn.XLOOKUP($A46,Строчный!$A:$A,Строчный!H:H,"ERR",0))</f>
        <v>gray-kelly</v>
      </c>
      <c r="I46" s="101" t="str">
        <f ca="1">LOWER(_xlfn.XLOOKUP($A46,Строчный!$A:$A,Строчный!I:I,"ERR",0))</f>
        <v>серый / зеленый</v>
      </c>
      <c r="J46" s="101" t="str">
        <f ca="1">SUBSTITUTE(LOWER(_xlfn.XLOOKUP($A46,Строчный!$A:$A,Строчный!J:J,"ERR",0)),"подклад","Подклад")</f>
        <v>100% хлопок</v>
      </c>
      <c r="K46" s="101" t="str">
        <f ca="1">_xlfn.LET(_xlpm.RES,_xlfn.XLOOKUP($A46,Строчный!$A:$A,Строчный!R:R,"ERR",0),IF(_xlpm.RES="","",_xlpm.RES))</f>
        <v/>
      </c>
      <c r="L46" s="101" t="str">
        <f ca="1">_xlfn.LET(_xlpm.RES,_xlfn.XLOOKUP($A46,Строчный!$A:$A,Строчный!S:S,"ERR",0),IF(_xlpm.RES="","",_xlpm.RES))</f>
        <v>Oakland Oaks</v>
      </c>
      <c r="M46" s="101" t="str">
        <f ca="1">LOWER(_xlfn.XLOOKUP($A46,Строчный!$A:$A,Строчный!K:K,"ERR",0))</f>
        <v>хлопковые</v>
      </c>
      <c r="N46" s="101" t="str">
        <f ca="1">PROPER(_xlfn.XLOOKUP($A46,Строчный!$A:$A,Строчный!L:L,"ERR",0))</f>
        <v>Унисекс</v>
      </c>
      <c r="O46" s="101" t="str">
        <f ca="1">PROPER(_xlfn.XLOOKUP($A46,Строчный!$A:$A,Строчный!M:M,"ERR",0))</f>
        <v>Бангладеш</v>
      </c>
      <c r="P46" s="110">
        <f ca="1">VALUE(_xlfn.XLOOKUP($A46,Строчный!$A:$A,Строчный!N:N,"ERR",0))</f>
        <v>972.4</v>
      </c>
      <c r="Q46" s="109" t="str">
        <f ca="1">_xlfn.XLOOKUP($G46,Фабрика!A:A,Фабрика!B:B,"ERR",0)</f>
        <v>American Needle, Inc; 1275 Busch Parkway, Buffalo Grove, IL 60089, USA</v>
      </c>
      <c r="R46" s="100" t="str">
        <f ca="1">_xlfn.XLOOKUP($A46,Строчный!$A:$A,Строчный!P:P,"ERR",0)</f>
        <v>ONE</v>
      </c>
      <c r="S46" s="100">
        <f ca="1">VALUE(_xlfn.XLOOKUP($A46,Строчный!$A:$A,Строчный!Q:Q,"ERR",0))</f>
        <v>4</v>
      </c>
      <c r="T46" s="14" t="s">
        <v>283</v>
      </c>
      <c r="U46" s="122" t="str">
        <f t="shared" ca="1" si="5"/>
        <v>Бейсболка AMERICAN NEEDLE арт. 42777A-OAO Oakland Oaks New Timer Slouch (серый / зеленый)</v>
      </c>
      <c r="V46" s="121" t="str">
        <f t="shared" ca="1" si="6"/>
        <v>Бейсболка AMERICAN NEEDLE арт. 42777A-OAO Oakland Oaks New Timer Slouch (серый / зеленый) {gray-kelly}</v>
      </c>
      <c r="W46" s="18" t="str">
        <f t="shared" ca="1" si="7"/>
        <v>серый</v>
      </c>
      <c r="X46" s="18" t="str">
        <f t="shared" ca="1" si="8"/>
        <v>зеленый</v>
      </c>
      <c r="Y46" s="119" t="str">
        <f ca="1">IF(ISERROR(AT46),IFERROR(MID(I46,FIND("-",I46)+1,LEN(I46)),IFERROR(MID(I46,1,FIND("/",I46)-2),I46)),VLOOKUP(A46,'Цвета артикулов'!B:C,2,0))</f>
        <v>серый</v>
      </c>
      <c r="Z46" s="93" t="str">
        <f t="shared" ca="1" si="4"/>
        <v>06-434-08-00</v>
      </c>
      <c r="AA46" s="95" t="str">
        <f ca="1">VLOOKUP(C46,Группа!A:B,2,FALSE)</f>
        <v>Бейсболка</v>
      </c>
      <c r="AB46" s="117" t="str">
        <f ca="1">IFERROR(VLOOKUP(R46,Размеры!A:C,3,FALSE),"")</f>
        <v>ONE</v>
      </c>
      <c r="AC46" s="117" t="str">
        <f ca="1">VLOOKUP(I46,ЦветПолный!A:B,2,FALSE)</f>
        <v>08</v>
      </c>
      <c r="AD46" s="117" t="str">
        <f ca="1">IFERROR(VLOOKUP(R46,Размеры!A:D,4,FALSE),"")</f>
        <v>00</v>
      </c>
      <c r="AE46" s="117">
        <f ca="1">IF(LEFT(IFERROR(VLOOKUP(LOOKUP(2,1/SEARCH(B46,Товары!A:A),Товары!A:A),Товары!A:B,2,0),""),6)=MID(Z46,1,6),1,0)</f>
        <v>0</v>
      </c>
      <c r="AG46" s="117">
        <f ca="1">SUMIF(Группа!A:A,C46,Группа!C:C)</f>
        <v>1</v>
      </c>
      <c r="AH46" s="117">
        <f ca="1">SUMIF(Группа!B:B,AA46,Группа!C:C)</f>
        <v>1</v>
      </c>
      <c r="AI46" s="117">
        <f ca="1">SUMIF(Формы!A:A,D46,Формы!B:B)</f>
        <v>1</v>
      </c>
      <c r="AJ46" s="117">
        <f ca="1">SUMIF(Материал!A:A,M46,Материал!B:B)</f>
        <v>1</v>
      </c>
      <c r="AK46" s="117">
        <f ca="1">SUMIF(Размеры!A:A,R46,Размеры!E:E)</f>
        <v>1</v>
      </c>
      <c r="AL46" s="117">
        <f ca="1">SUMIF(Сезон!A:A,F46,Сезон!B:B)</f>
        <v>1</v>
      </c>
      <c r="AM46" s="117">
        <f ca="1">SUMIF(Состав!A:A,J46,Состав!B:B)</f>
        <v>1</v>
      </c>
      <c r="AN46" s="117">
        <f ca="1">SUMIF(ЦветПолный!A:A,I46,ЦветПолный!C:C)</f>
        <v>2</v>
      </c>
      <c r="AO46" s="117">
        <f ca="1">SUMIF(Цвет!A:A,Y46,Цвет!B:B)</f>
        <v>1</v>
      </c>
      <c r="AP46" s="117">
        <f ca="1">SUMIF(Пол!B:B,N46,Пол!C:C)</f>
        <v>1</v>
      </c>
      <c r="AQ46" s="117">
        <f ca="1">SUMIF(Марка!A:A,G46,Марка!B:B)</f>
        <v>1</v>
      </c>
      <c r="AR46" s="117">
        <f ca="1">SUMIF(Страна!A:A,O46,Страна!B:B)</f>
        <v>1</v>
      </c>
      <c r="AS46" s="83" t="e">
        <f ca="1">IF(VLOOKUP(V46,Товары!A:B,2,FALSE)=A46,"Есть в 1С","ERR")</f>
        <v>#N/A</v>
      </c>
      <c r="AT46" s="84" t="e">
        <f ca="1">IF(VLOOKUP(A46,Товары!B:B,1,FALSE)=A46,"Есть в 1С","ERR")</f>
        <v>#N/A</v>
      </c>
      <c r="AU46" s="116" t="e">
        <f ca="1">VLOOKUP(V46,Товары!A:B,2,FALSE)</f>
        <v>#N/A</v>
      </c>
      <c r="AV46" s="114" t="e">
        <f ca="1">VLOOKUP(V46,Товары!A:B,1,FALSE)</f>
        <v>#N/A</v>
      </c>
    </row>
    <row r="47" spans="1:48" x14ac:dyDescent="0.25">
      <c r="A47" s="131" t="str">
        <f ca="1"/>
        <v>06-433-09</v>
      </c>
      <c r="B47" s="128" t="str">
        <f ca="1">_xlfn.XLOOKUP($A47,Строчный!$A:$A,Строчный!B:B,"ERR",0)</f>
        <v>42772A-CBH Chicago Blackhawks New Timer Slouch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</v>
      </c>
      <c r="E47" s="101" t="str">
        <f ca="1">PROPER(_xlfn.XLOOKUP($A47,Строчный!$A:$A,Строчный!E:E,"ERR",0))</f>
        <v>Sport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AMERICAN NEEDLE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хлопок</v>
      </c>
      <c r="K47" s="101" t="str">
        <f ca="1">_xlfn.LET(_xlpm.RES,_xlfn.XLOOKUP($A47,Строчный!$A:$A,Строчный!R:R,"ERR",0),IF(_xlpm.RES="","",_xlpm.RES))</f>
        <v/>
      </c>
      <c r="L47" s="101" t="str">
        <f ca="1">_xlfn.LET(_xlpm.RES,_xlfn.XLOOKUP($A47,Строчный!$A:$A,Строчный!S:S,"ERR",0),IF(_xlpm.RES="","",_xlpm.RES))</f>
        <v>Chicago Blackhawks</v>
      </c>
      <c r="M47" s="101" t="str">
        <f ca="1">LOWER(_xlfn.XLOOKUP($A47,Строчный!$A:$A,Строчный!K:K,"ERR",0))</f>
        <v>хлопковые</v>
      </c>
      <c r="N47" s="101" t="str">
        <f ca="1">PROPER(_xlfn.XLOOKUP($A47,Строчный!$A:$A,Строчный!L:L,"ERR",0))</f>
        <v>Унисекс</v>
      </c>
      <c r="O47" s="101" t="str">
        <f ca="1">PROPER(_xlfn.XLOOKUP($A47,Строчный!$A:$A,Строчный!M:M,"ERR",0))</f>
        <v>Бангладеш</v>
      </c>
      <c r="P47" s="110">
        <f ca="1">VALUE(_xlfn.XLOOKUP($A47,Строчный!$A:$A,Строчный!N:N,"ERR",0))</f>
        <v>972.4</v>
      </c>
      <c r="Q47" s="109" t="str">
        <f ca="1">_xlfn.XLOOKUP($G47,Фабрика!A:A,Фабрика!B:B,"ERR",0)</f>
        <v>American Needle, Inc; 1275 Busch Parkway, Buffalo Grove, IL 60089, USA</v>
      </c>
      <c r="R47" s="100" t="str">
        <f ca="1">_xlfn.XLOOKUP($A47,Строчный!$A:$A,Строчный!P:P,"ERR",0)</f>
        <v>ONE</v>
      </c>
      <c r="S47" s="100">
        <f ca="1">VALUE(_xlfn.XLOOKUP($A47,Строчный!$A:$A,Строчный!Q:Q,"ERR",0))</f>
        <v>6</v>
      </c>
      <c r="T47" s="14" t="s">
        <v>283</v>
      </c>
      <c r="U47" s="122" t="str">
        <f t="shared" ca="1" si="5"/>
        <v>Бейсболка AMERICAN NEEDLE арт. 42772A-CBH Chicago Blackhawks New Timer Slouch (черный)</v>
      </c>
      <c r="V47" s="121" t="str">
        <f t="shared" ca="1" si="6"/>
        <v>Бейсболка AMERICAN NEEDLE арт. 42772A-CBH Chicago Blackhawks New Timer Slouch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9" t="str">
        <f ca="1">IF(ISERROR(AT47),IFERROR(MID(I47,FIND("-",I47)+1,LEN(I47)),IFERROR(MID(I47,1,FIND("/",I47)-2),I47)),VLOOKUP(A47,'Цвета артикулов'!B:C,2,0))</f>
        <v>черный</v>
      </c>
      <c r="Z47" s="93" t="str">
        <f t="shared" ca="1" si="4"/>
        <v>06-433-09-00</v>
      </c>
      <c r="AA47" s="95" t="str">
        <f ca="1">VLOOKUP(C47,Группа!A:B,2,FALSE)</f>
        <v>Бейсболка</v>
      </c>
      <c r="AB47" s="117" t="str">
        <f ca="1">IFERROR(VLOOKUP(R47,Размеры!A:C,3,FALSE),"")</f>
        <v>ONE</v>
      </c>
      <c r="AC47" s="117" t="str">
        <f ca="1">VLOOKUP(I47,ЦветПолный!A:B,2,FALSE)</f>
        <v>09</v>
      </c>
      <c r="AD47" s="117" t="str">
        <f ca="1">IFERROR(VLOOKUP(R47,Размеры!A:D,4,FALSE),"")</f>
        <v>00</v>
      </c>
      <c r="AE47" s="117">
        <f ca="1">IF(LEFT(IFERROR(VLOOKUP(LOOKUP(2,1/SEARCH(B47,Товары!A:A),Товары!A:A),Товары!A:B,2,0),""),6)=MID(Z47,1,6),1,0)</f>
        <v>0</v>
      </c>
      <c r="AG47" s="117">
        <f ca="1">SUMIF(Группа!A:A,C47,Группа!C:C)</f>
        <v>1</v>
      </c>
      <c r="AH47" s="117">
        <f ca="1">SUMIF(Группа!B:B,AA47,Группа!C:C)</f>
        <v>1</v>
      </c>
      <c r="AI47" s="117">
        <f ca="1">SUMIF(Формы!A:A,D47,Формы!B:B)</f>
        <v>1</v>
      </c>
      <c r="AJ47" s="117">
        <f ca="1">SUMIF(Материал!A:A,M47,Материал!B:B)</f>
        <v>1</v>
      </c>
      <c r="AK47" s="117">
        <f ca="1">SUMIF(Размеры!A:A,R47,Размеры!E:E)</f>
        <v>1</v>
      </c>
      <c r="AL47" s="117">
        <f ca="1">SUMIF(Сезон!A:A,F47,Сезон!B:B)</f>
        <v>1</v>
      </c>
      <c r="AM47" s="117">
        <f ca="1">SUMIF(Состав!A:A,J47,Состав!B:B)</f>
        <v>1</v>
      </c>
      <c r="AN47" s="117">
        <f ca="1">SUMIF(ЦветПолный!A:A,I47,ЦветПолный!C:C)</f>
        <v>11</v>
      </c>
      <c r="AO47" s="117">
        <f ca="1">SUMIF(Цвет!A:A,Y47,Цвет!B:B)</f>
        <v>1</v>
      </c>
      <c r="AP47" s="117">
        <f ca="1">SUMIF(Пол!B:B,N47,Пол!C:C)</f>
        <v>1</v>
      </c>
      <c r="AQ47" s="117">
        <f ca="1">SUMIF(Марка!A:A,G47,Марка!B:B)</f>
        <v>1</v>
      </c>
      <c r="AR47" s="117">
        <f ca="1">SUMIF(Страна!A:A,O47,Страна!B:B)</f>
        <v>1</v>
      </c>
      <c r="AS47" s="83" t="e">
        <f ca="1">IF(VLOOKUP(V47,Товары!A:B,2,FALSE)=A47,"Есть в 1С","ERR")</f>
        <v>#N/A</v>
      </c>
      <c r="AT47" s="84" t="e">
        <f ca="1">IF(VLOOKUP(A47,Товары!B:B,1,FALSE)=A47,"Есть в 1С","ERR")</f>
        <v>#N/A</v>
      </c>
      <c r="AU47" s="116" t="e">
        <f ca="1">VLOOKUP(V47,Товары!A:B,2,FALSE)</f>
        <v>#N/A</v>
      </c>
      <c r="AV47" s="114" t="e">
        <f ca="1">VLOOKUP(V47,Товары!A:B,1,FALSE)</f>
        <v>#N/A</v>
      </c>
    </row>
    <row r="48" spans="1:48" x14ac:dyDescent="0.25">
      <c r="A48" s="132" t="str">
        <f ca="1"/>
        <v>06-432-09</v>
      </c>
      <c r="B48" s="128" t="str">
        <f ca="1">_xlfn.XLOOKUP($A48,Строчный!$A:$A,Строчный!B:B,"ERR",0)</f>
        <v>42770A-BAT Baltimore Terrapins New Timer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</v>
      </c>
      <c r="E48" s="101" t="str">
        <f ca="1">PROPER(_xlfn.XLOOKUP($A48,Строчный!$A:$A,Строчный!E:E,"ERR",0))</f>
        <v>Sport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AMERICAN NEEDLE</v>
      </c>
      <c r="H48" s="101" t="str">
        <f ca="1">LOWER(_xlfn.XLOOKUP($A48,Строчный!$A:$A,Строчный!H:H,"ERR",0))</f>
        <v>black</v>
      </c>
      <c r="I48" s="101" t="str">
        <f ca="1">LOWER(_xlfn.XLOOKUP($A48,Строчный!$A:$A,Строчный!I:I,"ERR",0))</f>
        <v>черный</v>
      </c>
      <c r="J48" s="101" t="str">
        <f ca="1">SUBSTITUTE(LOWER(_xlfn.XLOOKUP($A48,Строчный!$A:$A,Строчный!J:J,"ERR",0)),"подклад","Подклад")</f>
        <v>100% хлопок</v>
      </c>
      <c r="K48" s="101" t="str">
        <f ca="1">_xlfn.LET(_xlpm.RES,_xlfn.XLOOKUP($A48,Строчный!$A:$A,Строчный!R:R,"ERR",0),IF(_xlpm.RES="","",_xlpm.RES))</f>
        <v/>
      </c>
      <c r="L48" s="101" t="str">
        <f ca="1">_xlfn.LET(_xlpm.RES,_xlfn.XLOOKUP($A48,Строчный!$A:$A,Строчный!S:S,"ERR",0),IF(_xlpm.RES="","",_xlpm.RES))</f>
        <v>Baltimore Terrapins</v>
      </c>
      <c r="M48" s="101" t="str">
        <f ca="1">LOWER(_xlfn.XLOOKUP($A48,Строчный!$A:$A,Строчный!K:K,"ERR",0))</f>
        <v>хлопковые</v>
      </c>
      <c r="N48" s="101" t="str">
        <f ca="1">PROPER(_xlfn.XLOOKUP($A48,Строчный!$A:$A,Строчный!L:L,"ERR",0))</f>
        <v>Унисекс</v>
      </c>
      <c r="O48" s="101" t="str">
        <f ca="1">PROPER(_xlfn.XLOOKUP($A48,Строчный!$A:$A,Строчный!M:M,"ERR",0))</f>
        <v>Бангладеш</v>
      </c>
      <c r="P48" s="110">
        <f ca="1">VALUE(_xlfn.XLOOKUP($A48,Строчный!$A:$A,Строчный!N:N,"ERR",0))</f>
        <v>972.4</v>
      </c>
      <c r="Q48" s="109" t="str">
        <f ca="1">_xlfn.XLOOKUP($G48,Фабрика!A:A,Фабрика!B:B,"ERR",0)</f>
        <v>American Needle, Inc; 1275 Busch Parkway, Buffalo Grove, IL 60089, USA</v>
      </c>
      <c r="R48" s="100" t="str">
        <f ca="1">_xlfn.XLOOKUP($A48,Строчный!$A:$A,Строчный!P:P,"ERR",0)</f>
        <v>ONE</v>
      </c>
      <c r="S48" s="100">
        <f ca="1">VALUE(_xlfn.XLOOKUP($A48,Строчный!$A:$A,Строчный!Q:Q,"ERR",0))</f>
        <v>6</v>
      </c>
      <c r="T48" s="14" t="s">
        <v>283</v>
      </c>
      <c r="U48" s="122" t="str">
        <f t="shared" ca="1" si="5"/>
        <v>Бейсболка AMERICAN NEEDLE арт. 42770A-BAT Baltimore Terrapins New Timer (черный)</v>
      </c>
      <c r="V48" s="121" t="str">
        <f t="shared" ca="1" si="6"/>
        <v>Бейсболка AMERICAN NEEDLE арт. 42770A-BAT Baltimore Terrapins New Timer (черный) {black}</v>
      </c>
      <c r="W48" s="18" t="str">
        <f t="shared" ca="1" si="7"/>
        <v>черный</v>
      </c>
      <c r="X48" s="18" t="str">
        <f t="shared" ca="1" si="8"/>
        <v>черный</v>
      </c>
      <c r="Y48" s="119" t="str">
        <f ca="1">IF(ISERROR(AT48),IFERROR(MID(I48,FIND("-",I48)+1,LEN(I48)),IFERROR(MID(I48,1,FIND("/",I48)-2),I48)),VLOOKUP(A48,'Цвета артикулов'!B:C,2,0))</f>
        <v>черный</v>
      </c>
      <c r="Z48" s="93" t="str">
        <f t="shared" ca="1" si="4"/>
        <v>06-432-09-00</v>
      </c>
      <c r="AA48" s="95" t="str">
        <f ca="1">VLOOKUP(C48,Группа!A:B,2,FALSE)</f>
        <v>Бейсболка</v>
      </c>
      <c r="AB48" s="117" t="str">
        <f ca="1">IFERROR(VLOOKUP(R48,Размеры!A:C,3,FALSE),"")</f>
        <v>ONE</v>
      </c>
      <c r="AC48" s="117" t="str">
        <f ca="1">VLOOKUP(I48,ЦветПолный!A:B,2,FALSE)</f>
        <v>09</v>
      </c>
      <c r="AD48" s="117" t="str">
        <f ca="1">IFERROR(VLOOKUP(R48,Размеры!A:D,4,FALSE),"")</f>
        <v>00</v>
      </c>
      <c r="AE48" s="117">
        <f ca="1">IF(LEFT(IFERROR(VLOOKUP(LOOKUP(2,1/SEARCH(B48,Товары!A:A),Товары!A:A),Товары!A:B,2,0),""),6)=MID(Z48,1,6),1,0)</f>
        <v>0</v>
      </c>
      <c r="AG48" s="117">
        <f ca="1">SUMIF(Группа!A:A,C48,Группа!C:C)</f>
        <v>1</v>
      </c>
      <c r="AH48" s="117">
        <f ca="1">SUMIF(Группа!B:B,AA48,Группа!C:C)</f>
        <v>1</v>
      </c>
      <c r="AI48" s="117">
        <f ca="1">SUMIF(Формы!A:A,D48,Формы!B:B)</f>
        <v>1</v>
      </c>
      <c r="AJ48" s="117">
        <f ca="1">SUMIF(Материал!A:A,M48,Материал!B:B)</f>
        <v>1</v>
      </c>
      <c r="AK48" s="117">
        <f ca="1">SUMIF(Размеры!A:A,R48,Размеры!E:E)</f>
        <v>1</v>
      </c>
      <c r="AL48" s="117">
        <f ca="1">SUMIF(Сезон!A:A,F48,Сезон!B:B)</f>
        <v>1</v>
      </c>
      <c r="AM48" s="117">
        <f ca="1">SUMIF(Состав!A:A,J48,Состав!B:B)</f>
        <v>1</v>
      </c>
      <c r="AN48" s="117">
        <f ca="1">SUMIF(ЦветПолный!A:A,I48,ЦветПолный!C:C)</f>
        <v>11</v>
      </c>
      <c r="AO48" s="117">
        <f ca="1">SUMIF(Цвет!A:A,Y48,Цвет!B:B)</f>
        <v>1</v>
      </c>
      <c r="AP48" s="117">
        <f ca="1">SUMIF(Пол!B:B,N48,Пол!C:C)</f>
        <v>1</v>
      </c>
      <c r="AQ48" s="117">
        <f ca="1">SUMIF(Марка!A:A,G48,Марка!B:B)</f>
        <v>1</v>
      </c>
      <c r="AR48" s="117">
        <f ca="1">SUMIF(Страна!A:A,O48,Страна!B:B)</f>
        <v>1</v>
      </c>
      <c r="AS48" s="83" t="e">
        <f ca="1">IF(VLOOKUP(V48,Товары!A:B,2,FALSE)=A48,"Есть в 1С","ERR")</f>
        <v>#N/A</v>
      </c>
      <c r="AT48" s="84" t="e">
        <f ca="1">IF(VLOOKUP(A48,Товары!B:B,1,FALSE)=A48,"Есть в 1С","ERR")</f>
        <v>#N/A</v>
      </c>
      <c r="AU48" s="116" t="e">
        <f ca="1">VLOOKUP(V48,Товары!A:B,2,FALSE)</f>
        <v>#N/A</v>
      </c>
      <c r="AV48" s="114" t="e">
        <f ca="1">VLOOKUP(V48,Товары!A:B,1,FALSE)</f>
        <v>#N/A</v>
      </c>
    </row>
    <row r="49" spans="1:48" x14ac:dyDescent="0.25">
      <c r="A49" s="131" t="str">
        <f ca="1"/>
        <v>06-431-10</v>
      </c>
      <c r="B49" s="128" t="str">
        <f ca="1">_xlfn.XLOOKUP($A49,Строчный!$A:$A,Строчный!B:B,"ERR",0)</f>
        <v>42642A-LAK Los Angeles Kings Ball Game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</v>
      </c>
      <c r="E49" s="101" t="str">
        <f ca="1">PROPER(_xlfn.XLOOKUP($A49,Строчный!$A:$A,Строчный!E:E,"ERR",0))</f>
        <v>Sport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AMERICAN NEEDLE</v>
      </c>
      <c r="H49" s="101" t="str">
        <f ca="1">LOWER(_xlfn.XLOOKUP($A49,Строчный!$A:$A,Строчный!H:H,"ERR",0))</f>
        <v>grey-black</v>
      </c>
      <c r="I49" s="101" t="str">
        <f ca="1">LOWER(_xlfn.XLOOKUP($A49,Строчный!$A:$A,Строчный!I:I,"ERR",0))</f>
        <v>серый / черный</v>
      </c>
      <c r="J49" s="101" t="str">
        <f ca="1">SUBSTITUTE(LOWER(_xlfn.XLOOKUP($A49,Строчный!$A:$A,Строчный!J:J,"ERR",0)),"подклад","Подклад")</f>
        <v>100% хлопок</v>
      </c>
      <c r="K49" s="101" t="str">
        <f ca="1">_xlfn.LET(_xlpm.RES,_xlfn.XLOOKUP($A49,Строчный!$A:$A,Строчный!R:R,"ERR",0),IF(_xlpm.RES="","",_xlpm.RES))</f>
        <v/>
      </c>
      <c r="L49" s="101" t="str">
        <f ca="1">_xlfn.LET(_xlpm.RES,_xlfn.XLOOKUP($A49,Строчный!$A:$A,Строчный!S:S,"ERR",0),IF(_xlpm.RES="","",_xlpm.RES))</f>
        <v>Los Angeles Kings</v>
      </c>
      <c r="M49" s="101" t="str">
        <f ca="1">LOWER(_xlfn.XLOOKUP($A49,Строчный!$A:$A,Строчный!K:K,"ERR",0))</f>
        <v>хлопковые</v>
      </c>
      <c r="N49" s="101" t="str">
        <f ca="1">PROPER(_xlfn.XLOOKUP($A49,Строчный!$A:$A,Строчный!L:L,"ERR",0))</f>
        <v>Унисекс</v>
      </c>
      <c r="O49" s="101" t="str">
        <f ca="1">PROPER(_xlfn.XLOOKUP($A49,Строчный!$A:$A,Строчный!M:M,"ERR",0))</f>
        <v>Бангладеш</v>
      </c>
      <c r="P49" s="110">
        <f ca="1">VALUE(_xlfn.XLOOKUP($A49,Строчный!$A:$A,Строчный!N:N,"ERR",0))</f>
        <v>1127.1000000000001</v>
      </c>
      <c r="Q49" s="109" t="str">
        <f ca="1">_xlfn.XLOOKUP($G49,Фабрика!A:A,Фабрика!B:B,"ERR",0)</f>
        <v>American Needle, Inc; 1275 Busch Parkway, Buffalo Grove, IL 60089, USA</v>
      </c>
      <c r="R49" s="100" t="str">
        <f ca="1">_xlfn.XLOOKUP($A49,Строчный!$A:$A,Строчный!P:P,"ERR",0)</f>
        <v>ONE</v>
      </c>
      <c r="S49" s="100">
        <f ca="1">VALUE(_xlfn.XLOOKUP($A49,Строчный!$A:$A,Строчный!Q:Q,"ERR",0))</f>
        <v>12</v>
      </c>
      <c r="T49" s="14" t="s">
        <v>283</v>
      </c>
      <c r="U49" s="122" t="str">
        <f t="shared" ca="1" si="5"/>
        <v>Бейсболка AMERICAN NEEDLE арт. 42642A-LAK Los Angeles Kings Ball Game (серый / черный)</v>
      </c>
      <c r="V49" s="121" t="str">
        <f t="shared" ca="1" si="6"/>
        <v>Бейсболка AMERICAN NEEDLE арт. 42642A-LAK Los Angeles Kings Ball Game (серый / черный) {grey-black}</v>
      </c>
      <c r="W49" s="18" t="str">
        <f t="shared" ca="1" si="7"/>
        <v>серый</v>
      </c>
      <c r="X49" s="18" t="str">
        <f t="shared" ca="1" si="8"/>
        <v>черный</v>
      </c>
      <c r="Y49" s="119" t="str">
        <f ca="1">IF(ISERROR(AT49),IFERROR(MID(I49,FIND("-",I49)+1,LEN(I49)),IFERROR(MID(I49,1,FIND("/",I49)-2),I49)),VLOOKUP(A49,'Цвета артикулов'!B:C,2,0))</f>
        <v>серый</v>
      </c>
      <c r="Z49" s="93" t="str">
        <f t="shared" ca="1" si="4"/>
        <v>06-431-10-00</v>
      </c>
      <c r="AA49" s="95" t="str">
        <f ca="1">VLOOKUP(C49,Группа!A:B,2,FALSE)</f>
        <v>Бейсболка</v>
      </c>
      <c r="AB49" s="117" t="str">
        <f ca="1">IFERROR(VLOOKUP(R49,Размеры!A:C,3,FALSE),"")</f>
        <v>ONE</v>
      </c>
      <c r="AC49" s="117" t="str">
        <f ca="1">VLOOKUP(I49,ЦветПолный!A:B,2,FALSE)</f>
        <v>10</v>
      </c>
      <c r="AD49" s="117" t="str">
        <f ca="1">IFERROR(VLOOKUP(R49,Размеры!A:D,4,FALSE),"")</f>
        <v>00</v>
      </c>
      <c r="AE49" s="117">
        <f ca="1">IF(LEFT(IFERROR(VLOOKUP(LOOKUP(2,1/SEARCH(B49,Товары!A:A),Товары!A:A),Товары!A:B,2,0),""),6)=MID(Z49,1,6),1,0)</f>
        <v>0</v>
      </c>
      <c r="AG49" s="117">
        <f ca="1">SUMIF(Группа!A:A,C49,Группа!C:C)</f>
        <v>1</v>
      </c>
      <c r="AH49" s="117">
        <f ca="1">SUMIF(Группа!B:B,AA49,Группа!C:C)</f>
        <v>1</v>
      </c>
      <c r="AI49" s="117">
        <f ca="1">SUMIF(Формы!A:A,D49,Формы!B:B)</f>
        <v>1</v>
      </c>
      <c r="AJ49" s="117">
        <f ca="1">SUMIF(Материал!A:A,M49,Материал!B:B)</f>
        <v>1</v>
      </c>
      <c r="AK49" s="117">
        <f ca="1">SUMIF(Размеры!A:A,R49,Размеры!E:E)</f>
        <v>1</v>
      </c>
      <c r="AL49" s="117">
        <f ca="1">SUMIF(Сезон!A:A,F49,Сезон!B:B)</f>
        <v>1</v>
      </c>
      <c r="AM49" s="117">
        <f ca="1">SUMIF(Состав!A:A,J49,Состав!B:B)</f>
        <v>1</v>
      </c>
      <c r="AN49" s="117">
        <f ca="1">SUMIF(ЦветПолный!A:A,I49,ЦветПолный!C:C)</f>
        <v>6</v>
      </c>
      <c r="AO49" s="117">
        <f ca="1">SUMIF(Цвет!A:A,Y49,Цвет!B:B)</f>
        <v>1</v>
      </c>
      <c r="AP49" s="117">
        <f ca="1">SUMIF(Пол!B:B,N49,Пол!C:C)</f>
        <v>1</v>
      </c>
      <c r="AQ49" s="117">
        <f ca="1">SUMIF(Марка!A:A,G49,Марка!B:B)</f>
        <v>1</v>
      </c>
      <c r="AR49" s="117">
        <f ca="1">SUMIF(Страна!A:A,O49,Страна!B:B)</f>
        <v>1</v>
      </c>
      <c r="AS49" s="83" t="e">
        <f ca="1">IF(VLOOKUP(V49,Товары!A:B,2,FALSE)=A49,"Есть в 1С","ERR")</f>
        <v>#N/A</v>
      </c>
      <c r="AT49" s="84" t="e">
        <f ca="1">IF(VLOOKUP(A49,Товары!B:B,1,FALSE)=A49,"Есть в 1С","ERR")</f>
        <v>#N/A</v>
      </c>
      <c r="AU49" s="116" t="e">
        <f ca="1">VLOOKUP(V49,Товары!A:B,2,FALSE)</f>
        <v>#N/A</v>
      </c>
      <c r="AV49" s="114" t="e">
        <f ca="1">VLOOKUP(V49,Товары!A:B,1,FALSE)</f>
        <v>#N/A</v>
      </c>
    </row>
    <row r="50" spans="1:48" x14ac:dyDescent="0.25">
      <c r="A50" s="131" t="str">
        <f ca="1"/>
        <v>06-430-09</v>
      </c>
      <c r="B50" s="128" t="str">
        <f ca="1">_xlfn.XLOOKUP($A50,Строчный!$A:$A,Строчный!B:B,"ERR",0)</f>
        <v>41152B-TML Toronto Maple Leafs Raglan Bones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101" t="str">
        <f ca="1">PROPER(_xlfn.XLOOKUP($A50,Строчный!$A:$A,Строчный!E:E,"ERR",0))</f>
        <v>Sport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AMERICAN NEEDLE</v>
      </c>
      <c r="H50" s="101" t="str">
        <f ca="1">LOWER(_xlfn.XLOOKUP($A50,Строчный!$A:$A,Строчный!H:H,"ERR",0))</f>
        <v>black</v>
      </c>
      <c r="I50" s="101" t="str">
        <f ca="1">LOWER(_xlfn.XLOOKUP($A50,Строчный!$A:$A,Строчный!I:I,"ERR",0))</f>
        <v>черный</v>
      </c>
      <c r="J50" s="101" t="str">
        <f ca="1">SUBSTITUTE(LOWER(_xlfn.XLOOKUP($A50,Строчный!$A:$A,Строчный!J:J,"ERR",0)),"подклад","Подклад")</f>
        <v>100% хлопок</v>
      </c>
      <c r="K50" s="101" t="str">
        <f ca="1">_xlfn.LET(_xlpm.RES,_xlfn.XLOOKUP($A50,Строчный!$A:$A,Строчный!R:R,"ERR",0),IF(_xlpm.RES="","",_xlpm.RES))</f>
        <v/>
      </c>
      <c r="L50" s="101" t="str">
        <f ca="1">_xlfn.LET(_xlpm.RES,_xlfn.XLOOKUP($A50,Строчный!$A:$A,Строчный!S:S,"ERR",0),IF(_xlpm.RES="","",_xlpm.RES))</f>
        <v>Toronto Maple Leafs</v>
      </c>
      <c r="M50" s="101" t="str">
        <f ca="1">LOWER(_xlfn.XLOOKUP($A50,Строчный!$A:$A,Строчный!K:K,"ERR",0))</f>
        <v>хлопковые</v>
      </c>
      <c r="N50" s="101" t="str">
        <f ca="1">PROPER(_xlfn.XLOOKUP($A50,Строчный!$A:$A,Строчный!L:L,"ERR",0))</f>
        <v>Унисекс</v>
      </c>
      <c r="O50" s="101" t="str">
        <f ca="1">PROPER(_xlfn.XLOOKUP($A50,Строчный!$A:$A,Строчный!M:M,"ERR",0))</f>
        <v>Бангладеш</v>
      </c>
      <c r="P50" s="110">
        <f ca="1">VALUE(_xlfn.XLOOKUP($A50,Строчный!$A:$A,Строчный!N:N,"ERR",0))</f>
        <v>950.38666666666677</v>
      </c>
      <c r="Q50" s="109" t="str">
        <f ca="1">_xlfn.XLOOKUP($G50,Фабрика!A:A,Фабрика!B:B,"ERR",0)</f>
        <v>American Needle, Inc; 1275 Busch Parkway, Buffalo Grove, IL 60089, USA</v>
      </c>
      <c r="R50" s="100" t="str">
        <f ca="1">_xlfn.XLOOKUP($A50,Строчный!$A:$A,Строчный!P:P,"ERR",0)</f>
        <v>ONE</v>
      </c>
      <c r="S50" s="100">
        <f ca="1">VALUE(_xlfn.XLOOKUP($A50,Строчный!$A:$A,Строчный!Q:Q,"ERR",0))</f>
        <v>6</v>
      </c>
      <c r="T50" s="14" t="s">
        <v>283</v>
      </c>
      <c r="U50" s="122" t="str">
        <f t="shared" ca="1" si="5"/>
        <v>Бейсболка AMERICAN NEEDLE арт. 41152B-TML Toronto Maple Leafs Raglan Bones (черный)</v>
      </c>
      <c r="V50" s="121" t="str">
        <f t="shared" ca="1" si="6"/>
        <v>Бейсболка AMERICAN NEEDLE арт. 41152B-TML Toronto Maple Leafs Raglan Bones (черный) {black}</v>
      </c>
      <c r="W50" s="18" t="str">
        <f t="shared" ca="1" si="7"/>
        <v>черный</v>
      </c>
      <c r="X50" s="18" t="str">
        <f t="shared" ca="1" si="8"/>
        <v>черный</v>
      </c>
      <c r="Y50" s="119" t="str">
        <f ca="1">IF(ISERROR(AT50),IFERROR(MID(I50,FIND("-",I50)+1,LEN(I50)),IFERROR(MID(I50,1,FIND("/",I50)-2),I50)),VLOOKUP(A50,'Цвета артикулов'!B:C,2,0))</f>
        <v>черный</v>
      </c>
      <c r="Z50" s="93" t="str">
        <f t="shared" ca="1" si="4"/>
        <v>06-430-09-00</v>
      </c>
      <c r="AA50" s="95" t="str">
        <f ca="1">VLOOKUP(C50,Группа!A:B,2,FALSE)</f>
        <v>Бейсболка</v>
      </c>
      <c r="AB50" s="117" t="str">
        <f ca="1">IFERROR(VLOOKUP(R50,Размеры!A:C,3,FALSE),"")</f>
        <v>ONE</v>
      </c>
      <c r="AC50" s="117" t="str">
        <f ca="1">VLOOKUP(I50,ЦветПолный!A:B,2,FALSE)</f>
        <v>09</v>
      </c>
      <c r="AD50" s="117" t="str">
        <f ca="1">IFERROR(VLOOKUP(R50,Размеры!A:D,4,FALSE),"")</f>
        <v>00</v>
      </c>
      <c r="AE50" s="117">
        <f ca="1">IF(LEFT(IFERROR(VLOOKUP(LOOKUP(2,1/SEARCH(B50,Товары!A:A),Товары!A:A),Товары!A:B,2,0),""),6)=MID(Z50,1,6),1,0)</f>
        <v>0</v>
      </c>
      <c r="AG50" s="117">
        <f ca="1">SUMIF(Группа!A:A,C50,Группа!C:C)</f>
        <v>1</v>
      </c>
      <c r="AH50" s="117">
        <f ca="1">SUMIF(Группа!B:B,AA50,Группа!C:C)</f>
        <v>1</v>
      </c>
      <c r="AI50" s="117">
        <f ca="1">SUMIF(Формы!A:A,D50,Формы!B:B)</f>
        <v>1</v>
      </c>
      <c r="AJ50" s="117">
        <f ca="1">SUMIF(Материал!A:A,M50,Материал!B:B)</f>
        <v>1</v>
      </c>
      <c r="AK50" s="117">
        <f ca="1">SUMIF(Размеры!A:A,R50,Размеры!E:E)</f>
        <v>1</v>
      </c>
      <c r="AL50" s="117">
        <f ca="1">SUMIF(Сезон!A:A,F50,Сезон!B:B)</f>
        <v>1</v>
      </c>
      <c r="AM50" s="117">
        <f ca="1">SUMIF(Состав!A:A,J50,Состав!B:B)</f>
        <v>1</v>
      </c>
      <c r="AN50" s="117">
        <f ca="1">SUMIF(ЦветПолный!A:A,I50,ЦветПолный!C:C)</f>
        <v>11</v>
      </c>
      <c r="AO50" s="117">
        <f ca="1">SUMIF(Цвет!A:A,Y50,Цвет!B:B)</f>
        <v>1</v>
      </c>
      <c r="AP50" s="117">
        <f ca="1">SUMIF(Пол!B:B,N50,Пол!C:C)</f>
        <v>1</v>
      </c>
      <c r="AQ50" s="117">
        <f ca="1">SUMIF(Марка!A:A,G50,Марка!B:B)</f>
        <v>1</v>
      </c>
      <c r="AR50" s="117">
        <f ca="1">SUMIF(Страна!A:A,O50,Страна!B:B)</f>
        <v>1</v>
      </c>
      <c r="AS50" s="83" t="e">
        <f ca="1">IF(VLOOKUP(V50,Товары!A:B,2,FALSE)=A50,"Есть в 1С","ERR")</f>
        <v>#N/A</v>
      </c>
      <c r="AT50" s="84" t="e">
        <f ca="1">IF(VLOOKUP(A50,Товары!B:B,1,FALSE)=A50,"Есть в 1С","ERR")</f>
        <v>#N/A</v>
      </c>
      <c r="AU50" s="116" t="e">
        <f ca="1">VLOOKUP(V50,Товары!A:B,2,FALSE)</f>
        <v>#N/A</v>
      </c>
      <c r="AV50" s="114" t="e">
        <f ca="1">VLOOKUP(V50,Товары!A:B,1,FALSE)</f>
        <v>#N/A</v>
      </c>
    </row>
    <row r="51" spans="1:48" x14ac:dyDescent="0.25">
      <c r="A51" s="131" t="str">
        <f ca="1"/>
        <v>06-429-09</v>
      </c>
      <c r="B51" s="128" t="str">
        <f ca="1">_xlfn.XLOOKUP($A51,Строчный!$A:$A,Строчный!B:B,"ERR",0)</f>
        <v>41152B-LAK Los Angeles Kings Raglan Bones</v>
      </c>
      <c r="C51" s="101" t="str">
        <f ca="1">PROPER(_xlfn.XLOOKUP($A51,Строчный!$A:$A,Строчный!C:C,"ERR",0))</f>
        <v>Бейсболки</v>
      </c>
      <c r="D51" s="10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101" t="str">
        <f ca="1">PROPER(_xlfn.XLOOKUP($A51,Строчный!$A:$A,Строчный!E:E,"ERR",0))</f>
        <v>Sport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AMERICAN NEEDLE</v>
      </c>
      <c r="H51" s="101" t="str">
        <f ca="1">LOWER(_xlfn.XLOOKUP($A51,Строчный!$A:$A,Строчный!H:H,"ERR",0))</f>
        <v>black</v>
      </c>
      <c r="I51" s="101" t="str">
        <f ca="1">LOWER(_xlfn.XLOOKUP($A51,Строчный!$A:$A,Строчный!I:I,"ERR",0))</f>
        <v>черный</v>
      </c>
      <c r="J51" s="101" t="str">
        <f ca="1">SUBSTITUTE(LOWER(_xlfn.XLOOKUP($A51,Строчный!$A:$A,Строчный!J:J,"ERR",0)),"подклад","Подклад")</f>
        <v>100% хлопок</v>
      </c>
      <c r="K51" s="101" t="str">
        <f ca="1">_xlfn.LET(_xlpm.RES,_xlfn.XLOOKUP($A51,Строчный!$A:$A,Строчный!R:R,"ERR",0),IF(_xlpm.RES="","",_xlpm.RES))</f>
        <v/>
      </c>
      <c r="L51" s="101" t="str">
        <f ca="1">_xlfn.LET(_xlpm.RES,_xlfn.XLOOKUP($A51,Строчный!$A:$A,Строчный!S:S,"ERR",0),IF(_xlpm.RES="","",_xlpm.RES))</f>
        <v>Los Angeles Kings</v>
      </c>
      <c r="M51" s="101" t="str">
        <f ca="1">LOWER(_xlfn.XLOOKUP($A51,Строчный!$A:$A,Строчный!K:K,"ERR",0))</f>
        <v>хлопковые</v>
      </c>
      <c r="N51" s="101" t="str">
        <f ca="1">PROPER(_xlfn.XLOOKUP($A51,Строчный!$A:$A,Строчный!L:L,"ERR",0))</f>
        <v>Унисекс</v>
      </c>
      <c r="O51" s="101" t="str">
        <f ca="1">PROPER(_xlfn.XLOOKUP($A51,Строчный!$A:$A,Строчный!M:M,"ERR",0))</f>
        <v>Бангладеш</v>
      </c>
      <c r="P51" s="110">
        <f ca="1">VALUE(_xlfn.XLOOKUP($A51,Строчный!$A:$A,Строчный!N:N,"ERR",0))</f>
        <v>950.38666666666677</v>
      </c>
      <c r="Q51" s="109" t="str">
        <f ca="1">_xlfn.XLOOKUP($G51,Фабрика!A:A,Фабрика!B:B,"ERR",0)</f>
        <v>American Needle, Inc; 1275 Busch Parkway, Buffalo Grove, IL 60089, USA</v>
      </c>
      <c r="R51" s="100" t="str">
        <f ca="1">_xlfn.XLOOKUP($A51,Строчный!$A:$A,Строчный!P:P,"ERR",0)</f>
        <v>ONE</v>
      </c>
      <c r="S51" s="100">
        <f ca="1">VALUE(_xlfn.XLOOKUP($A51,Строчный!$A:$A,Строчный!Q:Q,"ERR",0))</f>
        <v>6</v>
      </c>
      <c r="T51" s="14" t="s">
        <v>283</v>
      </c>
      <c r="U51" s="122" t="str">
        <f t="shared" ca="1" si="5"/>
        <v>Бейсболка AMERICAN NEEDLE арт. 41152B-LAK Los Angeles Kings Raglan Bones (черный)</v>
      </c>
      <c r="V51" s="121" t="str">
        <f t="shared" ca="1" si="6"/>
        <v>Бейсболка AMERICAN NEEDLE арт. 41152B-LAK Los Angeles Kings Raglan Bones (черный) {black}</v>
      </c>
      <c r="W51" s="18" t="str">
        <f t="shared" ca="1" si="7"/>
        <v>черный</v>
      </c>
      <c r="X51" s="18" t="str">
        <f t="shared" ca="1" si="8"/>
        <v>черный</v>
      </c>
      <c r="Y51" s="119" t="str">
        <f ca="1">IF(ISERROR(AT51),IFERROR(MID(I51,FIND("-",I51)+1,LEN(I51)),IFERROR(MID(I51,1,FIND("/",I51)-2),I51)),VLOOKUP(A51,'Цвета артикулов'!B:C,2,0))</f>
        <v>черный</v>
      </c>
      <c r="Z51" s="93" t="str">
        <f t="shared" ca="1" si="4"/>
        <v>06-429-09-00</v>
      </c>
      <c r="AA51" s="95" t="str">
        <f ca="1">VLOOKUP(C51,Группа!A:B,2,FALSE)</f>
        <v>Бейсболка</v>
      </c>
      <c r="AB51" s="117" t="str">
        <f ca="1">IFERROR(VLOOKUP(R51,Размеры!A:C,3,FALSE),"")</f>
        <v>ONE</v>
      </c>
      <c r="AC51" s="117" t="str">
        <f ca="1">VLOOKUP(I51,ЦветПолный!A:B,2,FALSE)</f>
        <v>09</v>
      </c>
      <c r="AD51" s="117" t="str">
        <f ca="1">IFERROR(VLOOKUP(R51,Размеры!A:D,4,FALSE),"")</f>
        <v>00</v>
      </c>
      <c r="AE51" s="117">
        <f ca="1">IF(LEFT(IFERROR(VLOOKUP(LOOKUP(2,1/SEARCH(B51,Товары!A:A),Товары!A:A),Товары!A:B,2,0),""),6)=MID(Z51,1,6),1,0)</f>
        <v>0</v>
      </c>
      <c r="AG51" s="117">
        <f ca="1">SUMIF(Группа!A:A,C51,Группа!C:C)</f>
        <v>1</v>
      </c>
      <c r="AH51" s="117">
        <f ca="1">SUMIF(Группа!B:B,AA51,Группа!C:C)</f>
        <v>1</v>
      </c>
      <c r="AI51" s="117">
        <f ca="1">SUMIF(Формы!A:A,D51,Формы!B:B)</f>
        <v>1</v>
      </c>
      <c r="AJ51" s="117">
        <f ca="1">SUMIF(Материал!A:A,M51,Материал!B:B)</f>
        <v>1</v>
      </c>
      <c r="AK51" s="117">
        <f ca="1">SUMIF(Размеры!A:A,R51,Размеры!E:E)</f>
        <v>1</v>
      </c>
      <c r="AL51" s="117">
        <f ca="1">SUMIF(Сезон!A:A,F51,Сезон!B:B)</f>
        <v>1</v>
      </c>
      <c r="AM51" s="117">
        <f ca="1">SUMIF(Состав!A:A,J51,Состав!B:B)</f>
        <v>1</v>
      </c>
      <c r="AN51" s="117">
        <f ca="1">SUMIF(ЦветПолный!A:A,I51,ЦветПолный!C:C)</f>
        <v>11</v>
      </c>
      <c r="AO51" s="117">
        <f ca="1">SUMIF(Цвет!A:A,Y51,Цвет!B:B)</f>
        <v>1</v>
      </c>
      <c r="AP51" s="117">
        <f ca="1">SUMIF(Пол!B:B,N51,Пол!C:C)</f>
        <v>1</v>
      </c>
      <c r="AQ51" s="117">
        <f ca="1">SUMIF(Марка!A:A,G51,Марка!B:B)</f>
        <v>1</v>
      </c>
      <c r="AR51" s="117">
        <f ca="1">SUMIF(Страна!A:A,O51,Страна!B:B)</f>
        <v>1</v>
      </c>
      <c r="AS51" s="83" t="e">
        <f ca="1">IF(VLOOKUP(V51,Товары!A:B,2,FALSE)=A51,"Есть в 1С","ERR")</f>
        <v>#N/A</v>
      </c>
      <c r="AT51" s="84" t="e">
        <f ca="1">IF(VLOOKUP(A51,Товары!B:B,1,FALSE)=A51,"Есть в 1С","ERR")</f>
        <v>#N/A</v>
      </c>
      <c r="AU51" s="116" t="e">
        <f ca="1">VLOOKUP(V51,Товары!A:B,2,FALSE)</f>
        <v>#N/A</v>
      </c>
      <c r="AV51" s="114" t="e">
        <f ca="1">VLOOKUP(V51,Товары!A:B,1,FALSE)</f>
        <v>#N/A</v>
      </c>
    </row>
    <row r="52" spans="1:48" x14ac:dyDescent="0.25">
      <c r="A52" s="131" t="str">
        <f ca="1"/>
        <v>06-428-09</v>
      </c>
      <c r="B52" s="128" t="str">
        <f ca="1">_xlfn.XLOOKUP($A52,Строчный!$A:$A,Строчный!B:B,"ERR",0)</f>
        <v>41152A-PCO Phoenix Coyotes Raglan Bones</v>
      </c>
      <c r="C52" s="101" t="str">
        <f ca="1">PROPER(_xlfn.XLOOKUP($A52,Строчный!$A:$A,Строчный!C:C,"ERR",0))</f>
        <v>Бейсболки</v>
      </c>
      <c r="D52" s="101" t="str">
        <f ca="1">_xlfn.LET(_xlpm.DATA,(_xlfn.XLOOKUP($A52,Строчный!$A:$A,Строчный!D:D,"ERR",0)),UPPER(MID(_xlpm.DATA,1,1))&amp;LOWER(MID(_xlpm.DATA,2,LEN(_xlpm.DATA)-1)))</f>
        <v>Бейсболка с прямым козырьком</v>
      </c>
      <c r="E52" s="101" t="str">
        <f ca="1">PROPER(_xlfn.XLOOKUP($A52,Строчный!$A:$A,Строчный!E:E,"ERR",0))</f>
        <v>Sport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AMERICAN NEEDLE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хлопок</v>
      </c>
      <c r="K52" s="101" t="str">
        <f ca="1">_xlfn.LET(_xlpm.RES,_xlfn.XLOOKUP($A52,Строчный!$A:$A,Строчный!R:R,"ERR",0),IF(_xlpm.RES="","",_xlpm.RES))</f>
        <v/>
      </c>
      <c r="L52" s="101" t="str">
        <f ca="1">_xlfn.LET(_xlpm.RES,_xlfn.XLOOKUP($A52,Строчный!$A:$A,Строчный!S:S,"ERR",0),IF(_xlpm.RES="","",_xlpm.RES))</f>
        <v>Phoenix Coyotes</v>
      </c>
      <c r="M52" s="101" t="str">
        <f ca="1">LOWER(_xlfn.XLOOKUP($A52,Строчный!$A:$A,Строчный!K:K,"ERR",0))</f>
        <v>хлопковые</v>
      </c>
      <c r="N52" s="101" t="str">
        <f ca="1">PROPER(_xlfn.XLOOKUP($A52,Строчный!$A:$A,Строчный!L:L,"ERR",0))</f>
        <v>Унисекс</v>
      </c>
      <c r="O52" s="101" t="str">
        <f ca="1">PROPER(_xlfn.XLOOKUP($A52,Строчный!$A:$A,Строчный!M:M,"ERR",0))</f>
        <v>Бангладеш</v>
      </c>
      <c r="P52" s="110">
        <f ca="1">VALUE(_xlfn.XLOOKUP($A52,Строчный!$A:$A,Строчный!N:N,"ERR",0))</f>
        <v>950.38666666666677</v>
      </c>
      <c r="Q52" s="109" t="str">
        <f ca="1">_xlfn.XLOOKUP($G52,Фабрика!A:A,Фабрика!B:B,"ERR",0)</f>
        <v>American Needle, Inc; 1275 Busch Parkway, Buffalo Grove, IL 60089, USA</v>
      </c>
      <c r="R52" s="100" t="str">
        <f ca="1">_xlfn.XLOOKUP($A52,Строчный!$A:$A,Строчный!P:P,"ERR",0)</f>
        <v>ONE</v>
      </c>
      <c r="S52" s="100">
        <f ca="1">VALUE(_xlfn.XLOOKUP($A52,Строчный!$A:$A,Строчный!Q:Q,"ERR",0))</f>
        <v>6</v>
      </c>
      <c r="T52" s="14" t="s">
        <v>283</v>
      </c>
      <c r="U52" s="122" t="str">
        <f t="shared" ca="1" si="5"/>
        <v>Бейсболка AMERICAN NEEDLE арт. 41152A-PCO Phoenix Coyotes Raglan Bones (черный)</v>
      </c>
      <c r="V52" s="121" t="str">
        <f t="shared" ca="1" si="6"/>
        <v>Бейсболка AMERICAN NEEDLE арт. 41152A-PCO Phoenix Coyotes Raglan Bones (черный) {black}</v>
      </c>
      <c r="W52" s="18" t="str">
        <f t="shared" ca="1" si="7"/>
        <v>черный</v>
      </c>
      <c r="X52" s="18" t="str">
        <f t="shared" ca="1" si="8"/>
        <v>черный</v>
      </c>
      <c r="Y52" s="119" t="str">
        <f ca="1">IF(ISERROR(AT52),IFERROR(MID(I52,FIND("-",I52)+1,LEN(I52)),IFERROR(MID(I52,1,FIND("/",I52)-2),I52)),VLOOKUP(A52,'Цвета артикулов'!B:C,2,0))</f>
        <v>черный</v>
      </c>
      <c r="Z52" s="93" t="str">
        <f t="shared" ca="1" si="4"/>
        <v>06-428-09-00</v>
      </c>
      <c r="AA52" s="95" t="str">
        <f ca="1">VLOOKUP(C52,Группа!A:B,2,FALSE)</f>
        <v>Бейсболка</v>
      </c>
      <c r="AB52" s="117" t="str">
        <f ca="1">IFERROR(VLOOKUP(R52,Размеры!A:C,3,FALSE),"")</f>
        <v>ONE</v>
      </c>
      <c r="AC52" s="117" t="str">
        <f ca="1">VLOOKUP(I52,ЦветПолный!A:B,2,FALSE)</f>
        <v>09</v>
      </c>
      <c r="AD52" s="117" t="str">
        <f ca="1">IFERROR(VLOOKUP(R52,Размеры!A:D,4,FALSE),"")</f>
        <v>00</v>
      </c>
      <c r="AE52" s="117">
        <f ca="1">IF(LEFT(IFERROR(VLOOKUP(LOOKUP(2,1/SEARCH(B52,Товары!A:A),Товары!A:A),Товары!A:B,2,0),""),6)=MID(Z52,1,6),1,0)</f>
        <v>0</v>
      </c>
      <c r="AG52" s="117">
        <f ca="1">SUMIF(Группа!A:A,C52,Группа!C:C)</f>
        <v>1</v>
      </c>
      <c r="AH52" s="117">
        <f ca="1">SUMIF(Группа!B:B,AA52,Группа!C:C)</f>
        <v>1</v>
      </c>
      <c r="AI52" s="117">
        <f ca="1">SUMIF(Формы!A:A,D52,Формы!B:B)</f>
        <v>1</v>
      </c>
      <c r="AJ52" s="117">
        <f ca="1">SUMIF(Материал!A:A,M52,Материал!B:B)</f>
        <v>1</v>
      </c>
      <c r="AK52" s="117">
        <f ca="1">SUMIF(Размеры!A:A,R52,Размеры!E:E)</f>
        <v>1</v>
      </c>
      <c r="AL52" s="117">
        <f ca="1">SUMIF(Сезон!A:A,F52,Сезон!B:B)</f>
        <v>1</v>
      </c>
      <c r="AM52" s="117">
        <f ca="1">SUMIF(Состав!A:A,J52,Состав!B:B)</f>
        <v>1</v>
      </c>
      <c r="AN52" s="117">
        <f ca="1">SUMIF(ЦветПолный!A:A,I52,ЦветПолный!C:C)</f>
        <v>11</v>
      </c>
      <c r="AO52" s="117">
        <f ca="1">SUMIF(Цвет!A:A,Y52,Цвет!B:B)</f>
        <v>1</v>
      </c>
      <c r="AP52" s="117">
        <f ca="1">SUMIF(Пол!B:B,N52,Пол!C:C)</f>
        <v>1</v>
      </c>
      <c r="AQ52" s="117">
        <f ca="1">SUMIF(Марка!A:A,G52,Марка!B:B)</f>
        <v>1</v>
      </c>
      <c r="AR52" s="117">
        <f ca="1">SUMIF(Страна!A:A,O52,Страна!B:B)</f>
        <v>1</v>
      </c>
      <c r="AS52" s="83" t="e">
        <f ca="1">IF(VLOOKUP(V52,Товары!A:B,2,FALSE)=A52,"Есть в 1С","ERR")</f>
        <v>#N/A</v>
      </c>
      <c r="AT52" s="84" t="e">
        <f ca="1">IF(VLOOKUP(A52,Товары!B:B,1,FALSE)=A52,"Есть в 1С","ERR")</f>
        <v>#N/A</v>
      </c>
      <c r="AU52" s="116" t="e">
        <f ca="1">VLOOKUP(V52,Товары!A:B,2,FALSE)</f>
        <v>#N/A</v>
      </c>
      <c r="AV52" s="114" t="e">
        <f ca="1">VLOOKUP(V52,Товары!A:B,1,FALSE)</f>
        <v>#N/A</v>
      </c>
    </row>
    <row r="53" spans="1:48" x14ac:dyDescent="0.25">
      <c r="A53" s="131" t="str">
        <f ca="1"/>
        <v>06-427-09</v>
      </c>
      <c r="B53" s="128" t="str">
        <f ca="1">_xlfn.XLOOKUP($A53,Строчный!$A:$A,Строчный!B:B,"ERR",0)</f>
        <v>41152A-COA Colorado Avalanche Raglan Bones</v>
      </c>
      <c r="C53" s="101" t="str">
        <f ca="1">PROPER(_xlfn.XLOOKUP($A53,Строчный!$A:$A,Строчный!C:C,"ERR",0))</f>
        <v>Бейсболки</v>
      </c>
      <c r="D53" s="101" t="str">
        <f ca="1">_xlfn.LET(_xlpm.DATA,(_xlfn.XLOOKUP($A53,Строчный!$A:$A,Строчный!D:D,"ERR",0)),UPPER(MID(_xlpm.DATA,1,1))&amp;LOWER(MID(_xlpm.DATA,2,LEN(_xlpm.DATA)-1)))</f>
        <v>Бейсболка с прямым козырьком</v>
      </c>
      <c r="E53" s="101" t="str">
        <f ca="1">PROPER(_xlfn.XLOOKUP($A53,Строчный!$A:$A,Строчный!E:E,"ERR",0))</f>
        <v>Sport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AMERICAN NEEDLE</v>
      </c>
      <c r="H53" s="101" t="str">
        <f ca="1">LOWER(_xlfn.XLOOKUP($A53,Строчный!$A:$A,Строчный!H:H,"ERR",0))</f>
        <v>black</v>
      </c>
      <c r="I53" s="101" t="str">
        <f ca="1">LOWER(_xlfn.XLOOKUP($A53,Строчный!$A:$A,Строчный!I:I,"ERR",0))</f>
        <v>черный</v>
      </c>
      <c r="J53" s="101" t="str">
        <f ca="1">SUBSTITUTE(LOWER(_xlfn.XLOOKUP($A53,Строчный!$A:$A,Строчный!J:J,"ERR",0)),"подклад","Подклад")</f>
        <v>100% хлопок</v>
      </c>
      <c r="K53" s="101" t="str">
        <f ca="1">_xlfn.LET(_xlpm.RES,_xlfn.XLOOKUP($A53,Строчный!$A:$A,Строчный!R:R,"ERR",0),IF(_xlpm.RES="","",_xlpm.RES))</f>
        <v/>
      </c>
      <c r="L53" s="101" t="str">
        <f ca="1">_xlfn.LET(_xlpm.RES,_xlfn.XLOOKUP($A53,Строчный!$A:$A,Строчный!S:S,"ERR",0),IF(_xlpm.RES="","",_xlpm.RES))</f>
        <v>Colorado Avalanche</v>
      </c>
      <c r="M53" s="101" t="str">
        <f ca="1">LOWER(_xlfn.XLOOKUP($A53,Строчный!$A:$A,Строчный!K:K,"ERR",0))</f>
        <v>хлопковые</v>
      </c>
      <c r="N53" s="101" t="str">
        <f ca="1">PROPER(_xlfn.XLOOKUP($A53,Строчный!$A:$A,Строчный!L:L,"ERR",0))</f>
        <v>Унисекс</v>
      </c>
      <c r="O53" s="101" t="str">
        <f ca="1">PROPER(_xlfn.XLOOKUP($A53,Строчный!$A:$A,Строчный!M:M,"ERR",0))</f>
        <v>Бангладеш</v>
      </c>
      <c r="P53" s="110">
        <f ca="1">VALUE(_xlfn.XLOOKUP($A53,Строчный!$A:$A,Строчный!N:N,"ERR",0))</f>
        <v>950.38666666666677</v>
      </c>
      <c r="Q53" s="109" t="str">
        <f ca="1">_xlfn.XLOOKUP($G53,Фабрика!A:A,Фабрика!B:B,"ERR",0)</f>
        <v>American Needle, Inc; 1275 Busch Parkway, Buffalo Grove, IL 60089, USA</v>
      </c>
      <c r="R53" s="100" t="str">
        <f ca="1">_xlfn.XLOOKUP($A53,Строчный!$A:$A,Строчный!P:P,"ERR",0)</f>
        <v>ONE</v>
      </c>
      <c r="S53" s="100">
        <f ca="1">VALUE(_xlfn.XLOOKUP($A53,Строчный!$A:$A,Строчный!Q:Q,"ERR",0))</f>
        <v>6</v>
      </c>
      <c r="T53" s="14" t="s">
        <v>283</v>
      </c>
      <c r="U53" s="122" t="str">
        <f t="shared" ca="1" si="5"/>
        <v>Бейсболка AMERICAN NEEDLE арт. 41152A-COA Colorado Avalanche Raglan Bones (черный)</v>
      </c>
      <c r="V53" s="121" t="str">
        <f t="shared" ca="1" si="6"/>
        <v>Бейсболка AMERICAN NEEDLE арт. 41152A-COA Colorado Avalanche Raglan Bones (черный) {black}</v>
      </c>
      <c r="W53" s="18" t="str">
        <f t="shared" ca="1" si="7"/>
        <v>черный</v>
      </c>
      <c r="X53" s="18" t="str">
        <f t="shared" ca="1" si="8"/>
        <v>черный</v>
      </c>
      <c r="Y53" s="119" t="str">
        <f ca="1">IF(ISERROR(AT53),IFERROR(MID(I53,FIND("-",I53)+1,LEN(I53)),IFERROR(MID(I53,1,FIND("/",I53)-2),I53)),VLOOKUP(A53,'Цвета артикулов'!B:C,2,0))</f>
        <v>черный</v>
      </c>
      <c r="Z53" s="93" t="str">
        <f t="shared" ca="1" si="4"/>
        <v>06-427-09-00</v>
      </c>
      <c r="AA53" s="95" t="str">
        <f ca="1">VLOOKUP(C53,Группа!A:B,2,FALSE)</f>
        <v>Бейсболка</v>
      </c>
      <c r="AB53" s="117" t="str">
        <f ca="1">IFERROR(VLOOKUP(R53,Размеры!A:C,3,FALSE),"")</f>
        <v>ONE</v>
      </c>
      <c r="AC53" s="117" t="str">
        <f ca="1">VLOOKUP(I53,ЦветПолный!A:B,2,FALSE)</f>
        <v>09</v>
      </c>
      <c r="AD53" s="117" t="str">
        <f ca="1">IFERROR(VLOOKUP(R53,Размеры!A:D,4,FALSE),"")</f>
        <v>00</v>
      </c>
      <c r="AE53" s="117">
        <f ca="1">IF(LEFT(IFERROR(VLOOKUP(LOOKUP(2,1/SEARCH(B53,Товары!A:A),Товары!A:A),Товары!A:B,2,0),""),6)=MID(Z53,1,6),1,0)</f>
        <v>0</v>
      </c>
      <c r="AG53" s="117">
        <f ca="1">SUMIF(Группа!A:A,C53,Группа!C:C)</f>
        <v>1</v>
      </c>
      <c r="AH53" s="117">
        <f ca="1">SUMIF(Группа!B:B,AA53,Группа!C:C)</f>
        <v>1</v>
      </c>
      <c r="AI53" s="117">
        <f ca="1">SUMIF(Формы!A:A,D53,Формы!B:B)</f>
        <v>1</v>
      </c>
      <c r="AJ53" s="117">
        <f ca="1">SUMIF(Материал!A:A,M53,Материал!B:B)</f>
        <v>1</v>
      </c>
      <c r="AK53" s="117">
        <f ca="1">SUMIF(Размеры!A:A,R53,Размеры!E:E)</f>
        <v>1</v>
      </c>
      <c r="AL53" s="117">
        <f ca="1">SUMIF(Сезон!A:A,F53,Сезон!B:B)</f>
        <v>1</v>
      </c>
      <c r="AM53" s="117">
        <f ca="1">SUMIF(Состав!A:A,J53,Состав!B:B)</f>
        <v>1</v>
      </c>
      <c r="AN53" s="117">
        <f ca="1">SUMIF(ЦветПолный!A:A,I53,ЦветПолный!C:C)</f>
        <v>11</v>
      </c>
      <c r="AO53" s="117">
        <f ca="1">SUMIF(Цвет!A:A,Y53,Цвет!B:B)</f>
        <v>1</v>
      </c>
      <c r="AP53" s="117">
        <f ca="1">SUMIF(Пол!B:B,N53,Пол!C:C)</f>
        <v>1</v>
      </c>
      <c r="AQ53" s="117">
        <f ca="1">SUMIF(Марка!A:A,G53,Марка!B:B)</f>
        <v>1</v>
      </c>
      <c r="AR53" s="117">
        <f ca="1">SUMIF(Страна!A:A,O53,Страна!B:B)</f>
        <v>1</v>
      </c>
      <c r="AS53" s="83" t="e">
        <f ca="1">IF(VLOOKUP(V53,Товары!A:B,2,FALSE)=A53,"Есть в 1С","ERR")</f>
        <v>#N/A</v>
      </c>
      <c r="AT53" s="84" t="e">
        <f ca="1">IF(VLOOKUP(A53,Товары!B:B,1,FALSE)=A53,"Есть в 1С","ERR")</f>
        <v>#N/A</v>
      </c>
      <c r="AU53" s="116" t="e">
        <f ca="1">VLOOKUP(V53,Товары!A:B,2,FALSE)</f>
        <v>#N/A</v>
      </c>
      <c r="AV53" s="114" t="e">
        <f ca="1">VLOOKUP(V53,Товары!A:B,1,FALSE)</f>
        <v>#N/A</v>
      </c>
    </row>
    <row r="54" spans="1:48" x14ac:dyDescent="0.25">
      <c r="A54" s="131" t="str">
        <f ca="1"/>
        <v>06-426-09</v>
      </c>
      <c r="B54" s="128" t="str">
        <f ca="1">_xlfn.XLOOKUP($A54,Строчный!$A:$A,Строчный!B:B,"ERR",0)</f>
        <v>40742D-AMD Anaheim Mighty Ducks Blue Line NHL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</v>
      </c>
      <c r="E54" s="101" t="str">
        <f ca="1">PROPER(_xlfn.XLOOKUP($A54,Строчный!$A:$A,Строчный!E:E,"ERR",0))</f>
        <v>Sport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AMERICAN NEEDLE</v>
      </c>
      <c r="H54" s="101" t="str">
        <f ca="1">LOWER(_xlfn.XLOOKUP($A54,Строчный!$A:$A,Строчный!H:H,"ERR",0))</f>
        <v>black</v>
      </c>
      <c r="I54" s="101" t="str">
        <f ca="1">LOWER(_xlfn.XLOOKUP($A54,Строчный!$A:$A,Строчный!I:I,"ERR",0))</f>
        <v>черный</v>
      </c>
      <c r="J54" s="101" t="str">
        <f ca="1">SUBSTITUTE(LOWER(_xlfn.XLOOKUP($A54,Строчный!$A:$A,Строчный!J:J,"ERR",0)),"подклад","Подклад")</f>
        <v>100% хлопок</v>
      </c>
      <c r="K54" s="101" t="str">
        <f ca="1">_xlfn.LET(_xlpm.RES,_xlfn.XLOOKUP($A54,Строчный!$A:$A,Строчный!R:R,"ERR",0),IF(_xlpm.RES="","",_xlpm.RES))</f>
        <v>NHL</v>
      </c>
      <c r="L54" s="101" t="str">
        <f ca="1">_xlfn.LET(_xlpm.RES,_xlfn.XLOOKUP($A54,Строчный!$A:$A,Строчный!S:S,"ERR",0),IF(_xlpm.RES="","",_xlpm.RES))</f>
        <v>Anaheim Mighty Ducks</v>
      </c>
      <c r="M54" s="101" t="str">
        <f ca="1">LOWER(_xlfn.XLOOKUP($A54,Строчный!$A:$A,Строчный!K:K,"ERR",0))</f>
        <v>хлопковые</v>
      </c>
      <c r="N54" s="101" t="str">
        <f ca="1">PROPER(_xlfn.XLOOKUP($A54,Строчный!$A:$A,Строчный!L:L,"ERR",0))</f>
        <v>Унисекс</v>
      </c>
      <c r="O54" s="101" t="str">
        <f ca="1">PROPER(_xlfn.XLOOKUP($A54,Строчный!$A:$A,Строчный!M:M,"ERR",0))</f>
        <v>Бангладеш</v>
      </c>
      <c r="P54" s="110">
        <f ca="1">VALUE(_xlfn.XLOOKUP($A54,Строчный!$A:$A,Строчный!N:N,"ERR",0))</f>
        <v>817.71529411764709</v>
      </c>
      <c r="Q54" s="109" t="str">
        <f ca="1">_xlfn.XLOOKUP($G54,Фабрика!A:A,Фабрика!B:B,"ERR",0)</f>
        <v>American Needle, Inc; 1275 Busch Parkway, Buffalo Grove, IL 60089, USA</v>
      </c>
      <c r="R54" s="100" t="str">
        <f ca="1">_xlfn.XLOOKUP($A54,Строчный!$A:$A,Строчный!P:P,"ERR",0)</f>
        <v>ONE</v>
      </c>
      <c r="S54" s="100">
        <f ca="1">VALUE(_xlfn.XLOOKUP($A54,Строчный!$A:$A,Строчный!Q:Q,"ERR",0))</f>
        <v>34</v>
      </c>
      <c r="T54" s="14" t="s">
        <v>283</v>
      </c>
      <c r="U54" s="122" t="str">
        <f t="shared" ca="1" si="5"/>
        <v>Бейсболка AMERICAN NEEDLE арт. 40742D-AMD Anaheim Mighty Ducks Blue Line NHL (черный)</v>
      </c>
      <c r="V54" s="121" t="str">
        <f t="shared" ca="1" si="6"/>
        <v>Бейсболка AMERICAN NEEDLE арт. 40742D-AMD Anaheim Mighty Ducks Blue Line NHL (черный) {black}</v>
      </c>
      <c r="W54" s="18" t="str">
        <f t="shared" ca="1" si="7"/>
        <v>черный</v>
      </c>
      <c r="X54" s="18" t="str">
        <f t="shared" ca="1" si="8"/>
        <v>черный</v>
      </c>
      <c r="Y54" s="119" t="str">
        <f ca="1">IF(ISERROR(AT54),IFERROR(MID(I54,FIND("-",I54)+1,LEN(I54)),IFERROR(MID(I54,1,FIND("/",I54)-2),I54)),VLOOKUP(A54,'Цвета артикулов'!B:C,2,0))</f>
        <v>черный</v>
      </c>
      <c r="Z54" s="93" t="str">
        <f t="shared" ca="1" si="4"/>
        <v>06-426-09-00</v>
      </c>
      <c r="AA54" s="95" t="str">
        <f ca="1">VLOOKUP(C54,Группа!A:B,2,FALSE)</f>
        <v>Бейсболка</v>
      </c>
      <c r="AB54" s="117" t="str">
        <f ca="1">IFERROR(VLOOKUP(R54,Размеры!A:C,3,FALSE),"")</f>
        <v>ONE</v>
      </c>
      <c r="AC54" s="117" t="str">
        <f ca="1">VLOOKUP(I54,ЦветПолный!A:B,2,FALSE)</f>
        <v>09</v>
      </c>
      <c r="AD54" s="117" t="str">
        <f ca="1">IFERROR(VLOOKUP(R54,Размеры!A:D,4,FALSE),"")</f>
        <v>00</v>
      </c>
      <c r="AE54" s="117">
        <f ca="1">IF(LEFT(IFERROR(VLOOKUP(LOOKUP(2,1/SEARCH(B54,Товары!A:A),Товары!A:A),Товары!A:B,2,0),""),6)=MID(Z54,1,6),1,0)</f>
        <v>0</v>
      </c>
      <c r="AG54" s="117">
        <f ca="1">SUMIF(Группа!A:A,C54,Группа!C:C)</f>
        <v>1</v>
      </c>
      <c r="AH54" s="117">
        <f ca="1">SUMIF(Группа!B:B,AA54,Группа!C:C)</f>
        <v>1</v>
      </c>
      <c r="AI54" s="117">
        <f ca="1">SUMIF(Формы!A:A,D54,Формы!B:B)</f>
        <v>1</v>
      </c>
      <c r="AJ54" s="117">
        <f ca="1">SUMIF(Материал!A:A,M54,Материал!B:B)</f>
        <v>1</v>
      </c>
      <c r="AK54" s="117">
        <f ca="1">SUMIF(Размеры!A:A,R54,Размеры!E:E)</f>
        <v>1</v>
      </c>
      <c r="AL54" s="117">
        <f ca="1">SUMIF(Сезон!A:A,F54,Сезон!B:B)</f>
        <v>1</v>
      </c>
      <c r="AM54" s="117">
        <f ca="1">SUMIF(Состав!A:A,J54,Состав!B:B)</f>
        <v>1</v>
      </c>
      <c r="AN54" s="117">
        <f ca="1">SUMIF(ЦветПолный!A:A,I54,ЦветПолный!C:C)</f>
        <v>11</v>
      </c>
      <c r="AO54" s="117">
        <f ca="1">SUMIF(Цвет!A:A,Y54,Цвет!B:B)</f>
        <v>1</v>
      </c>
      <c r="AP54" s="117">
        <f ca="1">SUMIF(Пол!B:B,N54,Пол!C:C)</f>
        <v>1</v>
      </c>
      <c r="AQ54" s="117">
        <f ca="1">SUMIF(Марка!A:A,G54,Марка!B:B)</f>
        <v>1</v>
      </c>
      <c r="AR54" s="117">
        <f ca="1">SUMIF(Страна!A:A,O54,Страна!B:B)</f>
        <v>1</v>
      </c>
      <c r="AS54" s="83" t="e">
        <f ca="1">IF(VLOOKUP(V54,Товары!A:B,2,FALSE)=A54,"Есть в 1С","ERR")</f>
        <v>#N/A</v>
      </c>
      <c r="AT54" s="84" t="e">
        <f ca="1">IF(VLOOKUP(A54,Товары!B:B,1,FALSE)=A54,"Есть в 1С","ERR")</f>
        <v>#N/A</v>
      </c>
      <c r="AU54" s="116" t="e">
        <f ca="1">VLOOKUP(V54,Товары!A:B,2,FALSE)</f>
        <v>#N/A</v>
      </c>
      <c r="AV54" s="114" t="e">
        <f ca="1">VLOOKUP(V54,Товары!A:B,1,FALSE)</f>
        <v>#N/A</v>
      </c>
    </row>
    <row r="55" spans="1:48" x14ac:dyDescent="0.25">
      <c r="A55" s="131" t="str">
        <f ca="1"/>
        <v>06-425-09</v>
      </c>
      <c r="B55" s="128" t="str">
        <f ca="1">_xlfn.XLOOKUP($A55,Строчный!$A:$A,Строчный!B:B,"ERR",0)</f>
        <v>40742C-DAS Dallas Stars Blue Line NHL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</v>
      </c>
      <c r="E55" s="101" t="str">
        <f ca="1">PROPER(_xlfn.XLOOKUP($A55,Строчный!$A:$A,Строчный!E:E,"ERR",0))</f>
        <v>Sport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AMERICAN NEEDLE</v>
      </c>
      <c r="H55" s="101" t="str">
        <f ca="1">LOWER(_xlfn.XLOOKUP($A55,Строчный!$A:$A,Строчный!H:H,"ERR",0))</f>
        <v>black</v>
      </c>
      <c r="I55" s="101" t="str">
        <f ca="1">LOWER(_xlfn.XLOOKUP($A55,Строчный!$A:$A,Строчный!I:I,"ERR",0))</f>
        <v>черный</v>
      </c>
      <c r="J55" s="101" t="str">
        <f ca="1">SUBSTITUTE(LOWER(_xlfn.XLOOKUP($A55,Строчный!$A:$A,Строчный!J:J,"ERR",0)),"подклад","Подклад")</f>
        <v>100% хлопок</v>
      </c>
      <c r="K55" s="101" t="str">
        <f ca="1">_xlfn.LET(_xlpm.RES,_xlfn.XLOOKUP($A55,Строчный!$A:$A,Строчный!R:R,"ERR",0),IF(_xlpm.RES="","",_xlpm.RES))</f>
        <v>NHL</v>
      </c>
      <c r="L55" s="101" t="str">
        <f ca="1">_xlfn.LET(_xlpm.RES,_xlfn.XLOOKUP($A55,Строчный!$A:$A,Строчный!S:S,"ERR",0),IF(_xlpm.RES="","",_xlpm.RES))</f>
        <v>Dallas Stars</v>
      </c>
      <c r="M55" s="101" t="str">
        <f ca="1">LOWER(_xlfn.XLOOKUP($A55,Строчный!$A:$A,Строчный!K:K,"ERR",0))</f>
        <v>хлопковые</v>
      </c>
      <c r="N55" s="101" t="str">
        <f ca="1">PROPER(_xlfn.XLOOKUP($A55,Строчный!$A:$A,Строчный!L:L,"ERR",0))</f>
        <v>Унисекс</v>
      </c>
      <c r="O55" s="101" t="str">
        <f ca="1">PROPER(_xlfn.XLOOKUP($A55,Строчный!$A:$A,Строчный!M:M,"ERR",0))</f>
        <v>Бангладеш</v>
      </c>
      <c r="P55" s="110">
        <f ca="1">VALUE(_xlfn.XLOOKUP($A55,Строчный!$A:$A,Строчный!N:N,"ERR",0))</f>
        <v>817.73714285714289</v>
      </c>
      <c r="Q55" s="109" t="str">
        <f ca="1">_xlfn.XLOOKUP($G55,Фабрика!A:A,Фабрика!B:B,"ERR",0)</f>
        <v>American Needle, Inc; 1275 Busch Parkway, Buffalo Grove, IL 60089, USA</v>
      </c>
      <c r="R55" s="100" t="str">
        <f ca="1">_xlfn.XLOOKUP($A55,Строчный!$A:$A,Строчный!P:P,"ERR",0)</f>
        <v>ONE</v>
      </c>
      <c r="S55" s="100">
        <f ca="1">VALUE(_xlfn.XLOOKUP($A55,Строчный!$A:$A,Строчный!Q:Q,"ERR",0))</f>
        <v>14</v>
      </c>
      <c r="T55" s="14" t="s">
        <v>283</v>
      </c>
      <c r="U55" s="122" t="str">
        <f t="shared" ca="1" si="5"/>
        <v>Бейсболка AMERICAN NEEDLE арт. 40742C-DAS Dallas Stars Blue Line NHL (черный)</v>
      </c>
      <c r="V55" s="121" t="str">
        <f t="shared" ca="1" si="6"/>
        <v>Бейсболка AMERICAN NEEDLE арт. 40742C-DAS Dallas Stars Blue Line NHL (черный) {black}</v>
      </c>
      <c r="W55" s="18" t="str">
        <f t="shared" ca="1" si="7"/>
        <v>черный</v>
      </c>
      <c r="X55" s="18" t="str">
        <f t="shared" ca="1" si="8"/>
        <v>черный</v>
      </c>
      <c r="Y55" s="119" t="str">
        <f ca="1">IF(ISERROR(AT55),IFERROR(MID(I55,FIND("-",I55)+1,LEN(I55)),IFERROR(MID(I55,1,FIND("/",I55)-2),I55)),VLOOKUP(A55,'Цвета артикулов'!B:C,2,0))</f>
        <v>черный</v>
      </c>
      <c r="Z55" s="93" t="str">
        <f t="shared" ca="1" si="4"/>
        <v>06-425-09-00</v>
      </c>
      <c r="AA55" s="95" t="str">
        <f ca="1">VLOOKUP(C55,Группа!A:B,2,FALSE)</f>
        <v>Бейсболка</v>
      </c>
      <c r="AB55" s="117" t="str">
        <f ca="1">IFERROR(VLOOKUP(R55,Размеры!A:C,3,FALSE),"")</f>
        <v>ONE</v>
      </c>
      <c r="AC55" s="117" t="str">
        <f ca="1">VLOOKUP(I55,ЦветПолный!A:B,2,FALSE)</f>
        <v>09</v>
      </c>
      <c r="AD55" s="117" t="str">
        <f ca="1">IFERROR(VLOOKUP(R55,Размеры!A:D,4,FALSE),"")</f>
        <v>00</v>
      </c>
      <c r="AE55" s="117">
        <f ca="1">IF(LEFT(IFERROR(VLOOKUP(LOOKUP(2,1/SEARCH(B55,Товары!A:A),Товары!A:A),Товары!A:B,2,0),""),6)=MID(Z55,1,6),1,0)</f>
        <v>0</v>
      </c>
      <c r="AG55" s="117">
        <f ca="1">SUMIF(Группа!A:A,C55,Группа!C:C)</f>
        <v>1</v>
      </c>
      <c r="AH55" s="117">
        <f ca="1">SUMIF(Группа!B:B,AA55,Группа!C:C)</f>
        <v>1</v>
      </c>
      <c r="AI55" s="117">
        <f ca="1">SUMIF(Формы!A:A,D55,Формы!B:B)</f>
        <v>1</v>
      </c>
      <c r="AJ55" s="117">
        <f ca="1">SUMIF(Материал!A:A,M55,Материал!B:B)</f>
        <v>1</v>
      </c>
      <c r="AK55" s="117">
        <f ca="1">SUMIF(Размеры!A:A,R55,Размеры!E:E)</f>
        <v>1</v>
      </c>
      <c r="AL55" s="117">
        <f ca="1">SUMIF(Сезон!A:A,F55,Сезон!B:B)</f>
        <v>1</v>
      </c>
      <c r="AM55" s="117">
        <f ca="1">SUMIF(Состав!A:A,J55,Состав!B:B)</f>
        <v>1</v>
      </c>
      <c r="AN55" s="117">
        <f ca="1">SUMIF(ЦветПолный!A:A,I55,ЦветПолный!C:C)</f>
        <v>11</v>
      </c>
      <c r="AO55" s="117">
        <f ca="1">SUMIF(Цвет!A:A,Y55,Цвет!B:B)</f>
        <v>1</v>
      </c>
      <c r="AP55" s="117">
        <f ca="1">SUMIF(Пол!B:B,N55,Пол!C:C)</f>
        <v>1</v>
      </c>
      <c r="AQ55" s="117">
        <f ca="1">SUMIF(Марка!A:A,G55,Марка!B:B)</f>
        <v>1</v>
      </c>
      <c r="AR55" s="117">
        <f ca="1">SUMIF(Страна!A:A,O55,Страна!B:B)</f>
        <v>1</v>
      </c>
      <c r="AS55" s="83" t="e">
        <f ca="1">IF(VLOOKUP(V55,Товары!A:B,2,FALSE)=A55,"Есть в 1С","ERR")</f>
        <v>#N/A</v>
      </c>
      <c r="AT55" s="84" t="e">
        <f ca="1">IF(VLOOKUP(A55,Товары!B:B,1,FALSE)=A55,"Есть в 1С","ERR")</f>
        <v>#N/A</v>
      </c>
      <c r="AU55" s="116" t="e">
        <f ca="1">VLOOKUP(V55,Товары!A:B,2,FALSE)</f>
        <v>#N/A</v>
      </c>
      <c r="AV55" s="114" t="e">
        <f ca="1">VLOOKUP(V55,Товары!A:B,1,FALSE)</f>
        <v>#N/A</v>
      </c>
    </row>
    <row r="56" spans="1:48" x14ac:dyDescent="0.25">
      <c r="A56" s="132" t="str">
        <f ca="1"/>
        <v>06-424-09</v>
      </c>
      <c r="B56" s="128" t="str">
        <f ca="1">_xlfn.XLOOKUP($A56,Строчный!$A:$A,Строчный!B:B,"ERR",0)</f>
        <v>40742B-VAC Van Canucks Blue Line NHL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</v>
      </c>
      <c r="E56" s="101" t="str">
        <f ca="1">PROPER(_xlfn.XLOOKUP($A56,Строчный!$A:$A,Строчный!E:E,"ERR",0))</f>
        <v>Sport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AMERICAN NEEDLE</v>
      </c>
      <c r="H56" s="101" t="str">
        <f ca="1">LOWER(_xlfn.XLOOKUP($A56,Строчный!$A:$A,Строчный!H:H,"ERR",0))</f>
        <v>black</v>
      </c>
      <c r="I56" s="101" t="str">
        <f ca="1">LOWER(_xlfn.XLOOKUP($A56,Строчный!$A:$A,Строчный!I:I,"ERR",0))</f>
        <v>черный</v>
      </c>
      <c r="J56" s="101" t="str">
        <f ca="1">SUBSTITUTE(LOWER(_xlfn.XLOOKUP($A56,Строчный!$A:$A,Строчный!J:J,"ERR",0)),"подклад","Подклад")</f>
        <v>100% хлопок</v>
      </c>
      <c r="K56" s="101" t="str">
        <f ca="1">_xlfn.LET(_xlpm.RES,_xlfn.XLOOKUP($A56,Строчный!$A:$A,Строчный!R:R,"ERR",0),IF(_xlpm.RES="","",_xlpm.RES))</f>
        <v>NHL</v>
      </c>
      <c r="L56" s="101" t="str">
        <f ca="1">_xlfn.LET(_xlpm.RES,_xlfn.XLOOKUP($A56,Строчный!$A:$A,Строчный!S:S,"ERR",0),IF(_xlpm.RES="","",_xlpm.RES))</f>
        <v>Van Canucks</v>
      </c>
      <c r="M56" s="101" t="str">
        <f ca="1">LOWER(_xlfn.XLOOKUP($A56,Строчный!$A:$A,Строчный!K:K,"ERR",0))</f>
        <v>хлопковые</v>
      </c>
      <c r="N56" s="101" t="str">
        <f ca="1">PROPER(_xlfn.XLOOKUP($A56,Строчный!$A:$A,Строчный!L:L,"ERR",0))</f>
        <v>Унисекс</v>
      </c>
      <c r="O56" s="101" t="str">
        <f ca="1">PROPER(_xlfn.XLOOKUP($A56,Строчный!$A:$A,Строчный!M:M,"ERR",0))</f>
        <v>Бангладеш</v>
      </c>
      <c r="P56" s="110">
        <f ca="1">VALUE(_xlfn.XLOOKUP($A56,Строчный!$A:$A,Строчный!N:N,"ERR",0))</f>
        <v>817.6910344827586</v>
      </c>
      <c r="Q56" s="109" t="str">
        <f ca="1">_xlfn.XLOOKUP($G56,Фабрика!A:A,Фабрика!B:B,"ERR",0)</f>
        <v>American Needle, Inc; 1275 Busch Parkway, Buffalo Grove, IL 60089, USA</v>
      </c>
      <c r="R56" s="100" t="str">
        <f ca="1">_xlfn.XLOOKUP($A56,Строчный!$A:$A,Строчный!P:P,"ERR",0)</f>
        <v>ONE</v>
      </c>
      <c r="S56" s="100">
        <f ca="1">VALUE(_xlfn.XLOOKUP($A56,Строчный!$A:$A,Строчный!Q:Q,"ERR",0))</f>
        <v>29</v>
      </c>
      <c r="T56" s="14" t="s">
        <v>283</v>
      </c>
      <c r="U56" s="122" t="str">
        <f t="shared" ca="1" si="5"/>
        <v>Бейсболка AMERICAN NEEDLE арт. 40742B-VAC Van Canucks Blue Line NHL (черный)</v>
      </c>
      <c r="V56" s="121" t="str">
        <f t="shared" ca="1" si="6"/>
        <v>Бейсболка AMERICAN NEEDLE арт. 40742B-VAC Van Canucks Blue Line NHL (черный) {black}</v>
      </c>
      <c r="W56" s="18" t="str">
        <f t="shared" ca="1" si="7"/>
        <v>черный</v>
      </c>
      <c r="X56" s="18" t="str">
        <f t="shared" ca="1" si="8"/>
        <v>черный</v>
      </c>
      <c r="Y56" s="119" t="str">
        <f ca="1">IF(ISERROR(AT56),IFERROR(MID(I56,FIND("-",I56)+1,LEN(I56)),IFERROR(MID(I56,1,FIND("/",I56)-2),I56)),VLOOKUP(A56,'Цвета артикулов'!B:C,2,0))</f>
        <v>черный</v>
      </c>
      <c r="Z56" s="93" t="str">
        <f t="shared" ca="1" si="4"/>
        <v>06-424-09-00</v>
      </c>
      <c r="AA56" s="95" t="str">
        <f ca="1">VLOOKUP(C56,Группа!A:B,2,FALSE)</f>
        <v>Бейсболка</v>
      </c>
      <c r="AB56" s="117" t="str">
        <f ca="1">IFERROR(VLOOKUP(R56,Размеры!A:C,3,FALSE),"")</f>
        <v>ONE</v>
      </c>
      <c r="AC56" s="117" t="str">
        <f ca="1">VLOOKUP(I56,ЦветПолный!A:B,2,FALSE)</f>
        <v>09</v>
      </c>
      <c r="AD56" s="117" t="str">
        <f ca="1">IFERROR(VLOOKUP(R56,Размеры!A:D,4,FALSE),"")</f>
        <v>00</v>
      </c>
      <c r="AE56" s="117">
        <f ca="1">IF(LEFT(IFERROR(VLOOKUP(LOOKUP(2,1/SEARCH(B56,Товары!A:A),Товары!A:A),Товары!A:B,2,0),""),6)=MID(Z56,1,6),1,0)</f>
        <v>0</v>
      </c>
      <c r="AG56" s="117">
        <f ca="1">SUMIF(Группа!A:A,C56,Группа!C:C)</f>
        <v>1</v>
      </c>
      <c r="AH56" s="117">
        <f ca="1">SUMIF(Группа!B:B,AA56,Группа!C:C)</f>
        <v>1</v>
      </c>
      <c r="AI56" s="117">
        <f ca="1">SUMIF(Формы!A:A,D56,Формы!B:B)</f>
        <v>1</v>
      </c>
      <c r="AJ56" s="117">
        <f ca="1">SUMIF(Материал!A:A,M56,Материал!B:B)</f>
        <v>1</v>
      </c>
      <c r="AK56" s="117">
        <f ca="1">SUMIF(Размеры!A:A,R56,Размеры!E:E)</f>
        <v>1</v>
      </c>
      <c r="AL56" s="117">
        <f ca="1">SUMIF(Сезон!A:A,F56,Сезон!B:B)</f>
        <v>1</v>
      </c>
      <c r="AM56" s="117">
        <f ca="1">SUMIF(Состав!A:A,J56,Состав!B:B)</f>
        <v>1</v>
      </c>
      <c r="AN56" s="117">
        <f ca="1">SUMIF(ЦветПолный!A:A,I56,ЦветПолный!C:C)</f>
        <v>11</v>
      </c>
      <c r="AO56" s="117">
        <f ca="1">SUMIF(Цвет!A:A,Y56,Цвет!B:B)</f>
        <v>1</v>
      </c>
      <c r="AP56" s="117">
        <f ca="1">SUMIF(Пол!B:B,N56,Пол!C:C)</f>
        <v>1</v>
      </c>
      <c r="AQ56" s="117">
        <f ca="1">SUMIF(Марка!A:A,G56,Марка!B:B)</f>
        <v>1</v>
      </c>
      <c r="AR56" s="117">
        <f ca="1">SUMIF(Страна!A:A,O56,Страна!B:B)</f>
        <v>1</v>
      </c>
      <c r="AS56" s="83" t="e">
        <f ca="1">IF(VLOOKUP(V56,Товары!A:B,2,FALSE)=A56,"Есть в 1С","ERR")</f>
        <v>#N/A</v>
      </c>
      <c r="AT56" s="84" t="e">
        <f ca="1">IF(VLOOKUP(A56,Товары!B:B,1,FALSE)=A56,"Есть в 1С","ERR")</f>
        <v>#N/A</v>
      </c>
      <c r="AU56" s="116" t="e">
        <f ca="1">VLOOKUP(V56,Товары!A:B,2,FALSE)</f>
        <v>#N/A</v>
      </c>
      <c r="AV56" s="114" t="e">
        <f ca="1">VLOOKUP(V56,Товары!A:B,1,FALSE)</f>
        <v>#N/A</v>
      </c>
    </row>
    <row r="57" spans="1:48" x14ac:dyDescent="0.25">
      <c r="A57" s="132" t="str">
        <f ca="1"/>
        <v>06-423-09</v>
      </c>
      <c r="B57" s="128" t="str">
        <f ca="1">_xlfn.XLOOKUP($A57,Строчный!$A:$A,Строчный!B:B,"ERR",0)</f>
        <v>40742B-PCO Phoenix Coyotes Blue Line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</v>
      </c>
      <c r="E57" s="101" t="str">
        <f ca="1">PROPER(_xlfn.XLOOKUP($A57,Строчный!$A:$A,Строчный!E:E,"ERR",0))</f>
        <v>Sport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AMERICAN NEEDLE</v>
      </c>
      <c r="H57" s="101" t="str">
        <f ca="1">LOWER(_xlfn.XLOOKUP($A57,Строчный!$A:$A,Строчный!H:H,"ERR",0))</f>
        <v>black</v>
      </c>
      <c r="I57" s="101" t="str">
        <f ca="1">LOWER(_xlfn.XLOOKUP($A57,Строчный!$A:$A,Строчный!I:I,"ERR",0))</f>
        <v>черный</v>
      </c>
      <c r="J57" s="101" t="str">
        <f ca="1">SUBSTITUTE(LOWER(_xlfn.XLOOKUP($A57,Строчный!$A:$A,Строчный!J:J,"ERR",0)),"подклад","Подклад")</f>
        <v>100% хлопок</v>
      </c>
      <c r="K57" s="101" t="str">
        <f ca="1">_xlfn.LET(_xlpm.RES,_xlfn.XLOOKUP($A57,Строчный!$A:$A,Строчный!R:R,"ERR",0),IF(_xlpm.RES="","",_xlpm.RES))</f>
        <v/>
      </c>
      <c r="L57" s="101" t="str">
        <f ca="1">_xlfn.LET(_xlpm.RES,_xlfn.XLOOKUP($A57,Строчный!$A:$A,Строчный!S:S,"ERR",0),IF(_xlpm.RES="","",_xlpm.RES))</f>
        <v>Phoenix Coyotes</v>
      </c>
      <c r="M57" s="101" t="str">
        <f ca="1">LOWER(_xlfn.XLOOKUP($A57,Строчный!$A:$A,Строчный!K:K,"ERR",0))</f>
        <v>хлопковые</v>
      </c>
      <c r="N57" s="101" t="str">
        <f ca="1">PROPER(_xlfn.XLOOKUP($A57,Строчный!$A:$A,Строчный!L:L,"ERR",0))</f>
        <v>Унисекс</v>
      </c>
      <c r="O57" s="101" t="str">
        <f ca="1">PROPER(_xlfn.XLOOKUP($A57,Строчный!$A:$A,Строчный!M:M,"ERR",0))</f>
        <v>Бангладеш</v>
      </c>
      <c r="P57" s="110">
        <f ca="1">VALUE(_xlfn.XLOOKUP($A57,Строчный!$A:$A,Строчный!N:N,"ERR",0))</f>
        <v>817.6910344827586</v>
      </c>
      <c r="Q57" s="109" t="str">
        <f ca="1">_xlfn.XLOOKUP($G57,Фабрика!A:A,Фабрика!B:B,"ERR",0)</f>
        <v>American Needle, Inc; 1275 Busch Parkway, Buffalo Grove, IL 60089, USA</v>
      </c>
      <c r="R57" s="100" t="str">
        <f ca="1">_xlfn.XLOOKUP($A57,Строчный!$A:$A,Строчный!P:P,"ERR",0)</f>
        <v>ONE</v>
      </c>
      <c r="S57" s="100">
        <f ca="1">VALUE(_xlfn.XLOOKUP($A57,Строчный!$A:$A,Строчный!Q:Q,"ERR",0))</f>
        <v>29</v>
      </c>
      <c r="T57" s="14" t="s">
        <v>283</v>
      </c>
      <c r="U57" s="122" t="str">
        <f t="shared" ca="1" si="5"/>
        <v>Бейсболка AMERICAN NEEDLE арт. 40742B-PCO Phoenix Coyotes Blue Line (черный)</v>
      </c>
      <c r="V57" s="121" t="str">
        <f t="shared" ca="1" si="6"/>
        <v>Бейсболка AMERICAN NEEDLE арт. 40742B-PCO Phoenix Coyotes Blue Line (черный) {black}</v>
      </c>
      <c r="W57" s="18" t="str">
        <f t="shared" ca="1" si="7"/>
        <v>черный</v>
      </c>
      <c r="X57" s="18" t="str">
        <f t="shared" ca="1" si="8"/>
        <v>черный</v>
      </c>
      <c r="Y57" s="119" t="str">
        <f ca="1">IF(ISERROR(AT57),IFERROR(MID(I57,FIND("-",I57)+1,LEN(I57)),IFERROR(MID(I57,1,FIND("/",I57)-2),I57)),VLOOKUP(A57,'Цвета артикулов'!B:C,2,0))</f>
        <v>черный</v>
      </c>
      <c r="Z57" s="93" t="str">
        <f t="shared" ca="1" si="4"/>
        <v>06-423-09-00</v>
      </c>
      <c r="AA57" s="95" t="str">
        <f ca="1">VLOOKUP(C57,Группа!A:B,2,FALSE)</f>
        <v>Бейсболка</v>
      </c>
      <c r="AB57" s="117" t="str">
        <f ca="1">IFERROR(VLOOKUP(R57,Размеры!A:C,3,FALSE),"")</f>
        <v>ONE</v>
      </c>
      <c r="AC57" s="117" t="str">
        <f ca="1">VLOOKUP(I57,ЦветПолный!A:B,2,FALSE)</f>
        <v>09</v>
      </c>
      <c r="AD57" s="117" t="str">
        <f ca="1">IFERROR(VLOOKUP(R57,Размеры!A:D,4,FALSE),"")</f>
        <v>00</v>
      </c>
      <c r="AE57" s="117">
        <f ca="1">IF(LEFT(IFERROR(VLOOKUP(LOOKUP(2,1/SEARCH(B57,Товары!A:A),Товары!A:A),Товары!A:B,2,0),""),6)=MID(Z57,1,6),1,0)</f>
        <v>0</v>
      </c>
      <c r="AG57" s="117">
        <f ca="1">SUMIF(Группа!A:A,C57,Группа!C:C)</f>
        <v>1</v>
      </c>
      <c r="AH57" s="117">
        <f ca="1">SUMIF(Группа!B:B,AA57,Группа!C:C)</f>
        <v>1</v>
      </c>
      <c r="AI57" s="117">
        <f ca="1">SUMIF(Формы!A:A,D57,Формы!B:B)</f>
        <v>1</v>
      </c>
      <c r="AJ57" s="117">
        <f ca="1">SUMIF(Материал!A:A,M57,Материал!B:B)</f>
        <v>1</v>
      </c>
      <c r="AK57" s="117">
        <f ca="1">SUMIF(Размеры!A:A,R57,Размеры!E:E)</f>
        <v>1</v>
      </c>
      <c r="AL57" s="117">
        <f ca="1">SUMIF(Сезон!A:A,F57,Сезон!B:B)</f>
        <v>1</v>
      </c>
      <c r="AM57" s="117">
        <f ca="1">SUMIF(Состав!A:A,J57,Состав!B:B)</f>
        <v>1</v>
      </c>
      <c r="AN57" s="117">
        <f ca="1">SUMIF(ЦветПолный!A:A,I57,ЦветПолный!C:C)</f>
        <v>11</v>
      </c>
      <c r="AO57" s="117">
        <f ca="1">SUMIF(Цвет!A:A,Y57,Цвет!B:B)</f>
        <v>1</v>
      </c>
      <c r="AP57" s="117">
        <f ca="1">SUMIF(Пол!B:B,N57,Пол!C:C)</f>
        <v>1</v>
      </c>
      <c r="AQ57" s="117">
        <f ca="1">SUMIF(Марка!A:A,G57,Марка!B:B)</f>
        <v>1</v>
      </c>
      <c r="AR57" s="117">
        <f ca="1">SUMIF(Страна!A:A,O57,Страна!B:B)</f>
        <v>1</v>
      </c>
      <c r="AS57" s="83" t="e">
        <f ca="1">IF(VLOOKUP(V57,Товары!A:B,2,FALSE)=A57,"Есть в 1С","ERR")</f>
        <v>#N/A</v>
      </c>
      <c r="AT57" s="84" t="e">
        <f ca="1">IF(VLOOKUP(A57,Товары!B:B,1,FALSE)=A57,"Есть в 1С","ERR")</f>
        <v>#N/A</v>
      </c>
      <c r="AU57" s="116" t="e">
        <f ca="1">VLOOKUP(V57,Товары!A:B,2,FALSE)</f>
        <v>#N/A</v>
      </c>
      <c r="AV57" s="114" t="e">
        <f ca="1">VLOOKUP(V57,Товары!A:B,1,FALSE)</f>
        <v>#N/A</v>
      </c>
    </row>
    <row r="58" spans="1:48" x14ac:dyDescent="0.25">
      <c r="A58" s="131" t="str">
        <f ca="1"/>
        <v>06-422-16</v>
      </c>
      <c r="B58" s="128" t="str">
        <f ca="1">_xlfn.XLOOKUP($A58,Строчный!$A:$A,Строчный!B:B,"ERR",0)</f>
        <v>40742B-EDO Edmonton Oilers Blue Line NHL</v>
      </c>
      <c r="C58" s="101" t="str">
        <f ca="1">PROPER(_xlfn.XLOOKUP($A58,Строчный!$A:$A,Строчный!C:C,"ERR",0))</f>
        <v>Бейсболки</v>
      </c>
      <c r="D58" s="101" t="str">
        <f ca="1">_xlfn.LET(_xlpm.DATA,(_xlfn.XLOOKUP($A58,Строчный!$A:$A,Строчный!D:D,"ERR",0)),UPPER(MID(_xlpm.DATA,1,1))&amp;LOWER(MID(_xlpm.DATA,2,LEN(_xlpm.DATA)-1)))</f>
        <v>Бейсболка</v>
      </c>
      <c r="E58" s="101" t="str">
        <f ca="1">PROPER(_xlfn.XLOOKUP($A58,Строчный!$A:$A,Строчный!E:E,"ERR",0))</f>
        <v>Sport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AMERICAN NEEDLE</v>
      </c>
      <c r="H58" s="101" t="str">
        <f ca="1">LOWER(_xlfn.XLOOKUP($A58,Строчный!$A:$A,Строчный!H:H,"ERR",0))</f>
        <v>navy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100% хлопок</v>
      </c>
      <c r="K58" s="101" t="str">
        <f ca="1">_xlfn.LET(_xlpm.RES,_xlfn.XLOOKUP($A58,Строчный!$A:$A,Строчный!R:R,"ERR",0),IF(_xlpm.RES="","",_xlpm.RES))</f>
        <v>NHL</v>
      </c>
      <c r="L58" s="101" t="str">
        <f ca="1">_xlfn.LET(_xlpm.RES,_xlfn.XLOOKUP($A58,Строчный!$A:$A,Строчный!S:S,"ERR",0),IF(_xlpm.RES="","",_xlpm.RES))</f>
        <v>Edmonton Oilers</v>
      </c>
      <c r="M58" s="101" t="str">
        <f ca="1">LOWER(_xlfn.XLOOKUP($A58,Строчный!$A:$A,Строчный!K:K,"ERR",0))</f>
        <v/>
      </c>
      <c r="N58" s="101" t="str">
        <f ca="1">PROPER(_xlfn.XLOOKUP($A58,Строчный!$A:$A,Строчный!L:L,"ERR",0))</f>
        <v>Унисекс</v>
      </c>
      <c r="O58" s="101" t="str">
        <f ca="1">PROPER(_xlfn.XLOOKUP($A58,Строчный!$A:$A,Строчный!M:M,"ERR",0))</f>
        <v>Бангладеш</v>
      </c>
      <c r="P58" s="110">
        <f ca="1">VALUE(_xlfn.XLOOKUP($A58,Строчный!$A:$A,Строчный!N:N,"ERR",0))</f>
        <v>817.78666666666663</v>
      </c>
      <c r="Q58" s="109" t="str">
        <f ca="1">_xlfn.XLOOKUP($G58,Фабрика!A:A,Фабрика!B:B,"ERR",0)</f>
        <v>American Needle, Inc; 1275 Busch Parkway, Buffalo Grove, IL 60089, USA</v>
      </c>
      <c r="R58" s="100" t="str">
        <f ca="1">_xlfn.XLOOKUP($A58,Строчный!$A:$A,Строчный!P:P,"ERR",0)</f>
        <v>ONE</v>
      </c>
      <c r="S58" s="100">
        <f ca="1">VALUE(_xlfn.XLOOKUP($A58,Строчный!$A:$A,Строчный!Q:Q,"ERR",0))</f>
        <v>6</v>
      </c>
      <c r="T58" s="14" t="s">
        <v>283</v>
      </c>
      <c r="U58" s="122" t="str">
        <f t="shared" ca="1" si="5"/>
        <v>Бейсболка AMERICAN NEEDLE арт. 40742B-EDO Edmonton Oilers Blue Line NHL (темно-синий)</v>
      </c>
      <c r="V58" s="121" t="str">
        <f t="shared" ca="1" si="6"/>
        <v>Бейсболка AMERICAN NEEDLE арт. 40742B-EDO Edmonton Oilers Blue Line NHL (темно-синий) {navy}</v>
      </c>
      <c r="W58" s="18" t="str">
        <f t="shared" ca="1" si="7"/>
        <v>синий</v>
      </c>
      <c r="X58" s="18" t="str">
        <f t="shared" ca="1" si="8"/>
        <v>синий</v>
      </c>
      <c r="Y58" s="119" t="str">
        <f ca="1">IF(ISERROR(AT58),IFERROR(MID(I58,FIND("-",I58)+1,LEN(I58)),IFERROR(MID(I58,1,FIND("/",I58)-2),I58)),VLOOKUP(A58,'Цвета артикулов'!B:C,2,0))</f>
        <v>синий</v>
      </c>
      <c r="Z58" s="93" t="str">
        <f t="shared" ca="1" si="4"/>
        <v>06-422-16-00</v>
      </c>
      <c r="AA58" s="95" t="str">
        <f ca="1">VLOOKUP(C58,Группа!A:B,2,FALSE)</f>
        <v>Бейсболка</v>
      </c>
      <c r="AB58" s="117" t="str">
        <f ca="1">IFERROR(VLOOKUP(R58,Размеры!A:C,3,FALSE),"")</f>
        <v>ONE</v>
      </c>
      <c r="AC58" s="117" t="str">
        <f ca="1">VLOOKUP(I58,ЦветПолный!A:B,2,FALSE)</f>
        <v>16</v>
      </c>
      <c r="AD58" s="117" t="str">
        <f ca="1">IFERROR(VLOOKUP(R58,Размеры!A:D,4,FALSE),"")</f>
        <v>00</v>
      </c>
      <c r="AE58" s="117">
        <f ca="1">IF(LEFT(IFERROR(VLOOKUP(LOOKUP(2,1/SEARCH(B58,Товары!A:A),Товары!A:A),Товары!A:B,2,0),""),6)=MID(Z58,1,6),1,0)</f>
        <v>0</v>
      </c>
      <c r="AG58" s="117">
        <f ca="1">SUMIF(Группа!A:A,C58,Группа!C:C)</f>
        <v>1</v>
      </c>
      <c r="AH58" s="117">
        <f ca="1">SUMIF(Группа!B:B,AA58,Группа!C:C)</f>
        <v>1</v>
      </c>
      <c r="AI58" s="117">
        <f ca="1">SUMIF(Формы!A:A,D58,Формы!B:B)</f>
        <v>1</v>
      </c>
      <c r="AJ58" s="117">
        <f ca="1">SUMIF(Материал!A:A,M58,Материал!B:B)</f>
        <v>0</v>
      </c>
      <c r="AK58" s="117">
        <f ca="1">SUMIF(Размеры!A:A,R58,Размеры!E:E)</f>
        <v>1</v>
      </c>
      <c r="AL58" s="117">
        <f ca="1">SUMIF(Сезон!A:A,F58,Сезон!B:B)</f>
        <v>1</v>
      </c>
      <c r="AM58" s="117">
        <f ca="1">SUMIF(Состав!A:A,J58,Состав!B:B)</f>
        <v>1</v>
      </c>
      <c r="AN58" s="117">
        <f ca="1">SUMIF(ЦветПолный!A:A,I58,ЦветПолный!C:C)</f>
        <v>8</v>
      </c>
      <c r="AO58" s="117">
        <f ca="1">SUMIF(Цвет!A:A,Y58,Цвет!B:B)</f>
        <v>1</v>
      </c>
      <c r="AP58" s="117">
        <f ca="1">SUMIF(Пол!B:B,N58,Пол!C:C)</f>
        <v>1</v>
      </c>
      <c r="AQ58" s="117">
        <f ca="1">SUMIF(Марка!A:A,G58,Марка!B:B)</f>
        <v>1</v>
      </c>
      <c r="AR58" s="117">
        <f ca="1">SUMIF(Страна!A:A,O58,Страна!B:B)</f>
        <v>1</v>
      </c>
      <c r="AS58" s="83" t="e">
        <f ca="1">IF(VLOOKUP(V58,Товары!A:B,2,FALSE)=A58,"Есть в 1С","ERR")</f>
        <v>#N/A</v>
      </c>
      <c r="AT58" s="84" t="e">
        <f ca="1">IF(VLOOKUP(A58,Товары!B:B,1,FALSE)=A58,"Есть в 1С","ERR")</f>
        <v>#N/A</v>
      </c>
      <c r="AU58" s="116" t="e">
        <f ca="1">VLOOKUP(V58,Товары!A:B,2,FALSE)</f>
        <v>#N/A</v>
      </c>
      <c r="AV58" s="114" t="e">
        <f ca="1">VLOOKUP(V58,Товары!A:B,1,FALSE)</f>
        <v>#N/A</v>
      </c>
    </row>
    <row r="59" spans="1:48" x14ac:dyDescent="0.25">
      <c r="A59" s="131" t="str">
        <f ca="1"/>
        <v>06-421-16</v>
      </c>
      <c r="B59" s="128" t="str">
        <f ca="1">_xlfn.XLOOKUP($A59,Строчный!$A:$A,Строчный!B:B,"ERR",0)</f>
        <v>40742B-COA Colorado Avalanche Blue Line NHL</v>
      </c>
      <c r="C59" s="101" t="str">
        <f ca="1">PROPER(_xlfn.XLOOKUP($A59,Строчный!$A:$A,Строчный!C:C,"ERR",0))</f>
        <v>Бейсболки</v>
      </c>
      <c r="D59" s="101" t="str">
        <f ca="1">_xlfn.LET(_xlpm.DATA,(_xlfn.XLOOKUP($A59,Строчный!$A:$A,Строчный!D:D,"ERR",0)),UPPER(MID(_xlpm.DATA,1,1))&amp;LOWER(MID(_xlpm.DATA,2,LEN(_xlpm.DATA)-1)))</f>
        <v>Бейсболка</v>
      </c>
      <c r="E59" s="101" t="str">
        <f ca="1">PROPER(_xlfn.XLOOKUP($A59,Строчный!$A:$A,Строчный!E:E,"ERR",0))</f>
        <v>Sport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AMERICAN NEEDLE</v>
      </c>
      <c r="H59" s="101" t="str">
        <f ca="1">LOWER(_xlfn.XLOOKUP($A59,Строчный!$A:$A,Строчный!H:H,"ERR",0))</f>
        <v>navy</v>
      </c>
      <c r="I59" s="101" t="str">
        <f ca="1">LOWER(_xlfn.XLOOKUP($A59,Строчный!$A:$A,Строчный!I:I,"ERR",0))</f>
        <v>темно-синий</v>
      </c>
      <c r="J59" s="101" t="str">
        <f ca="1">SUBSTITUTE(LOWER(_xlfn.XLOOKUP($A59,Строчный!$A:$A,Строчный!J:J,"ERR",0)),"подклад","Подклад")</f>
        <v>100% хлопок</v>
      </c>
      <c r="K59" s="101" t="str">
        <f ca="1">_xlfn.LET(_xlpm.RES,_xlfn.XLOOKUP($A59,Строчный!$A:$A,Строчный!R:R,"ERR",0),IF(_xlpm.RES="","",_xlpm.RES))</f>
        <v>NHL</v>
      </c>
      <c r="L59" s="101" t="str">
        <f ca="1">_xlfn.LET(_xlpm.RES,_xlfn.XLOOKUP($A59,Строчный!$A:$A,Строчный!S:S,"ERR",0),IF(_xlpm.RES="","",_xlpm.RES))</f>
        <v>Colorado Avalanche</v>
      </c>
      <c r="M59" s="101" t="str">
        <f ca="1">LOWER(_xlfn.XLOOKUP($A59,Строчный!$A:$A,Строчный!K:K,"ERR",0))</f>
        <v/>
      </c>
      <c r="N59" s="101" t="str">
        <f ca="1">PROPER(_xlfn.XLOOKUP($A59,Строчный!$A:$A,Строчный!L:L,"ERR",0))</f>
        <v>Унисекс</v>
      </c>
      <c r="O59" s="101" t="str">
        <f ca="1">PROPER(_xlfn.XLOOKUP($A59,Строчный!$A:$A,Строчный!M:M,"ERR",0))</f>
        <v>Бангладеш</v>
      </c>
      <c r="P59" s="110">
        <f ca="1">VALUE(_xlfn.XLOOKUP($A59,Строчный!$A:$A,Строчный!N:N,"ERR",0))</f>
        <v>817.6910344827586</v>
      </c>
      <c r="Q59" s="109" t="str">
        <f ca="1">_xlfn.XLOOKUP($G59,Фабрика!A:A,Фабрика!B:B,"ERR",0)</f>
        <v>American Needle, Inc; 1275 Busch Parkway, Buffalo Grove, IL 60089, USA</v>
      </c>
      <c r="R59" s="100" t="str">
        <f ca="1">_xlfn.XLOOKUP($A59,Строчный!$A:$A,Строчный!P:P,"ERR",0)</f>
        <v>ONE</v>
      </c>
      <c r="S59" s="100">
        <f ca="1">VALUE(_xlfn.XLOOKUP($A59,Строчный!$A:$A,Строчный!Q:Q,"ERR",0))</f>
        <v>29</v>
      </c>
      <c r="T59" s="14" t="s">
        <v>283</v>
      </c>
      <c r="U59" s="122" t="str">
        <f t="shared" ca="1" si="5"/>
        <v>Бейсболка AMERICAN NEEDLE арт. 40742B-COA Colorado Avalanche Blue Line NHL (темно-синий)</v>
      </c>
      <c r="V59" s="121" t="str">
        <f t="shared" ca="1" si="6"/>
        <v>Бейсболка AMERICAN NEEDLE арт. 40742B-COA Colorado Avalanche Blue Line NHL (темно-синий) {navy}</v>
      </c>
      <c r="W59" s="18" t="str">
        <f t="shared" ca="1" si="7"/>
        <v>синий</v>
      </c>
      <c r="X59" s="18" t="str">
        <f t="shared" ca="1" si="8"/>
        <v>синий</v>
      </c>
      <c r="Y59" s="119" t="str">
        <f ca="1">IF(ISERROR(AT59),IFERROR(MID(I59,FIND("-",I59)+1,LEN(I59)),IFERROR(MID(I59,1,FIND("/",I59)-2),I59)),VLOOKUP(A59,'Цвета артикулов'!B:C,2,0))</f>
        <v>синий</v>
      </c>
      <c r="Z59" s="93" t="str">
        <f t="shared" ca="1" si="4"/>
        <v>06-421-16-00</v>
      </c>
      <c r="AA59" s="95" t="str">
        <f ca="1">VLOOKUP(C59,Группа!A:B,2,FALSE)</f>
        <v>Бейсболка</v>
      </c>
      <c r="AB59" s="117" t="str">
        <f ca="1">IFERROR(VLOOKUP(R59,Размеры!A:C,3,FALSE),"")</f>
        <v>ONE</v>
      </c>
      <c r="AC59" s="117" t="str">
        <f ca="1">VLOOKUP(I59,ЦветПолный!A:B,2,FALSE)</f>
        <v>16</v>
      </c>
      <c r="AD59" s="117" t="str">
        <f ca="1">IFERROR(VLOOKUP(R59,Размеры!A:D,4,FALSE),"")</f>
        <v>00</v>
      </c>
      <c r="AE59" s="117">
        <f ca="1">IF(LEFT(IFERROR(VLOOKUP(LOOKUP(2,1/SEARCH(B59,Товары!A:A),Товары!A:A),Товары!A:B,2,0),""),6)=MID(Z59,1,6),1,0)</f>
        <v>0</v>
      </c>
      <c r="AG59" s="117">
        <f ca="1">SUMIF(Группа!A:A,C59,Группа!C:C)</f>
        <v>1</v>
      </c>
      <c r="AH59" s="117">
        <f ca="1">SUMIF(Группа!B:B,AA59,Группа!C:C)</f>
        <v>1</v>
      </c>
      <c r="AI59" s="117">
        <f ca="1">SUMIF(Формы!A:A,D59,Формы!B:B)</f>
        <v>1</v>
      </c>
      <c r="AJ59" s="117">
        <f ca="1">SUMIF(Материал!A:A,M59,Материал!B:B)</f>
        <v>0</v>
      </c>
      <c r="AK59" s="117">
        <f ca="1">SUMIF(Размеры!A:A,R59,Размеры!E:E)</f>
        <v>1</v>
      </c>
      <c r="AL59" s="117">
        <f ca="1">SUMIF(Сезон!A:A,F59,Сезон!B:B)</f>
        <v>1</v>
      </c>
      <c r="AM59" s="117">
        <f ca="1">SUMIF(Состав!A:A,J59,Состав!B:B)</f>
        <v>1</v>
      </c>
      <c r="AN59" s="117">
        <f ca="1">SUMIF(ЦветПолный!A:A,I59,ЦветПолный!C:C)</f>
        <v>8</v>
      </c>
      <c r="AO59" s="117">
        <f ca="1">SUMIF(Цвет!A:A,Y59,Цвет!B:B)</f>
        <v>1</v>
      </c>
      <c r="AP59" s="117">
        <f ca="1">SUMIF(Пол!B:B,N59,Пол!C:C)</f>
        <v>1</v>
      </c>
      <c r="AQ59" s="117">
        <f ca="1">SUMIF(Марка!A:A,G59,Марка!B:B)</f>
        <v>1</v>
      </c>
      <c r="AR59" s="117">
        <f ca="1">SUMIF(Страна!A:A,O59,Страна!B:B)</f>
        <v>1</v>
      </c>
      <c r="AS59" s="83" t="e">
        <f ca="1">IF(VLOOKUP(V59,Товары!A:B,2,FALSE)=A59,"Есть в 1С","ERR")</f>
        <v>#N/A</v>
      </c>
      <c r="AT59" s="84" t="e">
        <f ca="1">IF(VLOOKUP(A59,Товары!B:B,1,FALSE)=A59,"Есть в 1С","ERR")</f>
        <v>#N/A</v>
      </c>
      <c r="AU59" s="116" t="e">
        <f ca="1">VLOOKUP(V59,Товары!A:B,2,FALSE)</f>
        <v>#N/A</v>
      </c>
      <c r="AV59" s="114" t="e">
        <f ca="1">VLOOKUP(V59,Товары!A:B,1,FALSE)</f>
        <v>#N/A</v>
      </c>
    </row>
    <row r="60" spans="1:48" x14ac:dyDescent="0.25">
      <c r="A60" s="133" t="str">
        <f ca="1"/>
        <v>06-420-07</v>
      </c>
      <c r="B60" s="128" t="str">
        <f ca="1">_xlfn.XLOOKUP($A60,Строчный!$A:$A,Строчный!B:B,"ERR",0)</f>
        <v>40742A-MNW Minnesota Wild Blue Line</v>
      </c>
      <c r="C60" s="101" t="str">
        <f ca="1">PROPER(_xlfn.XLOOKUP($A60,Строчный!$A:$A,Строчный!C:C,"ERR",0))</f>
        <v>Бейсболки</v>
      </c>
      <c r="D60" s="101" t="str">
        <f ca="1">_xlfn.LET(_xlpm.DATA,(_xlfn.XLOOKUP($A60,Строчный!$A:$A,Строчный!D:D,"ERR",0)),UPPER(MID(_xlpm.DATA,1,1))&amp;LOWER(MID(_xlpm.DATA,2,LEN(_xlpm.DATA)-1)))</f>
        <v>Бейсболка</v>
      </c>
      <c r="E60" s="101" t="str">
        <f ca="1">PROPER(_xlfn.XLOOKUP($A60,Строчный!$A:$A,Строчный!E:E,"ERR",0))</f>
        <v>Sport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AMERICAN NEEDLE</v>
      </c>
      <c r="H60" s="101" t="str">
        <f ca="1">LOWER(_xlfn.XLOOKUP($A60,Строчный!$A:$A,Строчный!H:H,"ERR",0))</f>
        <v>forest green</v>
      </c>
      <c r="I60" s="101" t="str">
        <f ca="1">LOWER(_xlfn.XLOOKUP($A60,Строчный!$A:$A,Строчный!I:I,"ERR",0))</f>
        <v>темно-зеленый</v>
      </c>
      <c r="J60" s="101" t="str">
        <f ca="1">SUBSTITUTE(LOWER(_xlfn.XLOOKUP($A60,Строчный!$A:$A,Строчный!J:J,"ERR",0)),"подклад","Подклад")</f>
        <v>100% хлопок</v>
      </c>
      <c r="K60" s="101" t="str">
        <f ca="1">_xlfn.LET(_xlpm.RES,_xlfn.XLOOKUP($A60,Строчный!$A:$A,Строчный!R:R,"ERR",0),IF(_xlpm.RES="","",_xlpm.RES))</f>
        <v/>
      </c>
      <c r="L60" s="101" t="str">
        <f ca="1">_xlfn.LET(_xlpm.RES,_xlfn.XLOOKUP($A60,Строчный!$A:$A,Строчный!S:S,"ERR",0),IF(_xlpm.RES="","",_xlpm.RES))</f>
        <v>Minnesota Wild</v>
      </c>
      <c r="M60" s="101" t="str">
        <f ca="1">LOWER(_xlfn.XLOOKUP($A60,Строчный!$A:$A,Строчный!K:K,"ERR",0))</f>
        <v>хлопковые</v>
      </c>
      <c r="N60" s="101" t="str">
        <f ca="1">PROPER(_xlfn.XLOOKUP($A60,Строчный!$A:$A,Строчный!L:L,"ERR",0))</f>
        <v>Унисекс</v>
      </c>
      <c r="O60" s="101" t="str">
        <f ca="1">PROPER(_xlfn.XLOOKUP($A60,Строчный!$A:$A,Строчный!M:M,"ERR",0))</f>
        <v>Бангладеш</v>
      </c>
      <c r="P60" s="110">
        <f ca="1">VALUE(_xlfn.XLOOKUP($A60,Строчный!$A:$A,Строчный!N:N,"ERR",0))</f>
        <v>817.71130434782606</v>
      </c>
      <c r="Q60" s="109" t="str">
        <f ca="1">_xlfn.XLOOKUP($G60,Фабрика!A:A,Фабрика!B:B,"ERR",0)</f>
        <v>American Needle, Inc; 1275 Busch Parkway, Buffalo Grove, IL 60089, USA</v>
      </c>
      <c r="R60" s="100" t="str">
        <f ca="1">_xlfn.XLOOKUP($A60,Строчный!$A:$A,Строчный!P:P,"ERR",0)</f>
        <v>ONE</v>
      </c>
      <c r="S60" s="100">
        <f ca="1">VALUE(_xlfn.XLOOKUP($A60,Строчный!$A:$A,Строчный!Q:Q,"ERR",0))</f>
        <v>23</v>
      </c>
      <c r="T60" s="14" t="s">
        <v>283</v>
      </c>
      <c r="U60" s="122" t="str">
        <f t="shared" ref="U60:U123" ca="1" si="9">CONCATENATE(AA60," ",G60," арт. ",B60," (",I60,")")</f>
        <v>Бейсболка AMERICAN NEEDLE арт. 40742A-MNW Minnesota Wild Blue Line (темно-зеленый)</v>
      </c>
      <c r="V60" s="121" t="str">
        <f t="shared" ref="V60:V123" ca="1" si="10">CONCATENATE(AA60," ",G60," арт. ",B60," (",I60,") {",H60,"}")</f>
        <v>Бейсболка AMERICAN NEEDLE арт. 40742A-MNW Minnesota Wild Blue Line (темно-зеленый) {forest green}</v>
      </c>
      <c r="W60" s="18" t="str">
        <f t="shared" ref="W60:W123" ca="1" si="11">IFERROR(MID(I60,FIND("-",I60)+1,LEN(I60)),IFERROR(MID(I60,1,FIND("/",I60)-2),I60))</f>
        <v>зеленый</v>
      </c>
      <c r="X60" s="18" t="str">
        <f t="shared" ref="X60:X123" ca="1" si="12">IFERROR(MID(I60,FIND("-",I60)+1,LEN(I60)),IFERROR(MID(I60,FIND("/",I60)+2,LEN(I60)),I60))</f>
        <v>зеленый</v>
      </c>
      <c r="Y60" s="119" t="str">
        <f ca="1">IF(ISERROR(AT60),IFERROR(MID(I60,FIND("-",I60)+1,LEN(I60)),IFERROR(MID(I60,1,FIND("/",I60)-2),I60)),VLOOKUP(A60,'Цвета артикулов'!B:C,2,0))</f>
        <v>зеленый</v>
      </c>
      <c r="Z60" s="93" t="str">
        <f t="shared" ref="Z60:Z123" ca="1" si="13">A60&amp;"-"&amp;IF(R60="ONE","00",R60)</f>
        <v>06-420-07-00</v>
      </c>
      <c r="AA60" s="95" t="str">
        <f ca="1">VLOOKUP(C60,Группа!A:B,2,FALSE)</f>
        <v>Бейсболка</v>
      </c>
      <c r="AB60" s="117" t="str">
        <f ca="1">IFERROR(VLOOKUP(R60,Размеры!A:C,3,FALSE),"")</f>
        <v>ONE</v>
      </c>
      <c r="AC60" s="117" t="str">
        <f ca="1">VLOOKUP(I60,ЦветПолный!A:B,2,FALSE)</f>
        <v>07</v>
      </c>
      <c r="AD60" s="117" t="str">
        <f ca="1">IFERROR(VLOOKUP(R60,Размеры!A:D,4,FALSE),"")</f>
        <v>00</v>
      </c>
      <c r="AE60" s="117">
        <f ca="1">IF(LEFT(IFERROR(VLOOKUP(LOOKUP(2,1/SEARCH(B60,Товары!A:A),Товары!A:A),Товары!A:B,2,0),""),6)=MID(Z60,1,6),1,0)</f>
        <v>0</v>
      </c>
      <c r="AG60" s="117">
        <f ca="1">SUMIF(Группа!A:A,C60,Группа!C:C)</f>
        <v>1</v>
      </c>
      <c r="AH60" s="117">
        <f ca="1">SUMIF(Группа!B:B,AA60,Группа!C:C)</f>
        <v>1</v>
      </c>
      <c r="AI60" s="117">
        <f ca="1">SUMIF(Формы!A:A,D60,Формы!B:B)</f>
        <v>1</v>
      </c>
      <c r="AJ60" s="117">
        <f ca="1">SUMIF(Материал!A:A,M60,Материал!B:B)</f>
        <v>1</v>
      </c>
      <c r="AK60" s="117">
        <f ca="1">SUMIF(Размеры!A:A,R60,Размеры!E:E)</f>
        <v>1</v>
      </c>
      <c r="AL60" s="117">
        <f ca="1">SUMIF(Сезон!A:A,F60,Сезон!B:B)</f>
        <v>1</v>
      </c>
      <c r="AM60" s="117">
        <f ca="1">SUMIF(Состав!A:A,J60,Состав!B:B)</f>
        <v>1</v>
      </c>
      <c r="AN60" s="117">
        <f ca="1">SUMIF(ЦветПолный!A:A,I60,ЦветПолный!C:C)</f>
        <v>6</v>
      </c>
      <c r="AO60" s="117">
        <f ca="1">SUMIF(Цвет!A:A,Y60,Цвет!B:B)</f>
        <v>1</v>
      </c>
      <c r="AP60" s="117">
        <f ca="1">SUMIF(Пол!B:B,N60,Пол!C:C)</f>
        <v>1</v>
      </c>
      <c r="AQ60" s="117">
        <f ca="1">SUMIF(Марка!A:A,G60,Марка!B:B)</f>
        <v>1</v>
      </c>
      <c r="AR60" s="117">
        <f ca="1">SUMIF(Страна!A:A,O60,Страна!B:B)</f>
        <v>1</v>
      </c>
      <c r="AS60" s="83" t="e">
        <f ca="1">IF(VLOOKUP(V60,Товары!A:B,2,FALSE)=A60,"Есть в 1С","ERR")</f>
        <v>#N/A</v>
      </c>
      <c r="AT60" s="84" t="e">
        <f ca="1">IF(VLOOKUP(A60,Товары!B:B,1,FALSE)=A60,"Есть в 1С","ERR")</f>
        <v>#N/A</v>
      </c>
      <c r="AU60" s="116" t="e">
        <f ca="1">VLOOKUP(V60,Товары!A:B,2,FALSE)</f>
        <v>#N/A</v>
      </c>
      <c r="AV60" s="114" t="e">
        <f ca="1">VLOOKUP(V60,Товары!A:B,1,FALSE)</f>
        <v>#N/A</v>
      </c>
    </row>
    <row r="61" spans="1:48" x14ac:dyDescent="0.25">
      <c r="A61" s="133" t="str">
        <f ca="1"/>
        <v>06-419-11</v>
      </c>
      <c r="B61" s="128" t="str">
        <f ca="1">_xlfn.XLOOKUP($A61,Строчный!$A:$A,Строчный!B:B,"ERR",0)</f>
        <v>40742A-HAW Hartford Whalers Blue Line NHL</v>
      </c>
      <c r="C61" s="101" t="str">
        <f ca="1">PROPER(_xlfn.XLOOKUP($A61,Строчный!$A:$A,Строчный!C:C,"ERR",0))</f>
        <v>Бейсболки</v>
      </c>
      <c r="D61" s="101" t="str">
        <f ca="1">_xlfn.LET(_xlpm.DATA,(_xlfn.XLOOKUP($A61,Строчный!$A:$A,Строчный!D:D,"ERR",0)),UPPER(MID(_xlpm.DATA,1,1))&amp;LOWER(MID(_xlpm.DATA,2,LEN(_xlpm.DATA)-1)))</f>
        <v>Бейсболка</v>
      </c>
      <c r="E61" s="101" t="str">
        <f ca="1">PROPER(_xlfn.XLOOKUP($A61,Строчный!$A:$A,Строчный!E:E,"ERR",0))</f>
        <v>Sport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AMERICAN NEEDLE</v>
      </c>
      <c r="H61" s="101" t="str">
        <f ca="1">LOWER(_xlfn.XLOOKUP($A61,Строчный!$A:$A,Строчный!H:H,"ERR",0))</f>
        <v>kelly green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</v>
      </c>
      <c r="K61" s="101" t="str">
        <f ca="1">_xlfn.LET(_xlpm.RES,_xlfn.XLOOKUP($A61,Строчный!$A:$A,Строчный!R:R,"ERR",0),IF(_xlpm.RES="","",_xlpm.RES))</f>
        <v>NHL</v>
      </c>
      <c r="L61" s="101" t="str">
        <f ca="1">_xlfn.LET(_xlpm.RES,_xlfn.XLOOKUP($A61,Строчный!$A:$A,Строчный!S:S,"ERR",0),IF(_xlpm.RES="","",_xlpm.RES))</f>
        <v>Hartford Whalers</v>
      </c>
      <c r="M61" s="101" t="str">
        <f ca="1">LOWER(_xlfn.XLOOKUP($A61,Строчный!$A:$A,Строчный!K:K,"ERR",0))</f>
        <v>хлопковые</v>
      </c>
      <c r="N61" s="101" t="str">
        <f ca="1">PROPER(_xlfn.XLOOKUP($A61,Строчный!$A:$A,Строчный!L:L,"ERR",0))</f>
        <v>Унисекс</v>
      </c>
      <c r="O61" s="101" t="str">
        <f ca="1">PROPER(_xlfn.XLOOKUP($A61,Строчный!$A:$A,Строчный!M:M,"ERR",0))</f>
        <v>Бангладеш</v>
      </c>
      <c r="P61" s="110">
        <f ca="1">VALUE(_xlfn.XLOOKUP($A61,Строчный!$A:$A,Строчный!N:N,"ERR",0))</f>
        <v>817.78666666666663</v>
      </c>
      <c r="Q61" s="109" t="str">
        <f ca="1">_xlfn.XLOOKUP($G61,Фабрика!A:A,Фабрика!B:B,"ERR",0)</f>
        <v>American Needle, Inc; 1275 Busch Parkway, Buffalo Grove, IL 60089, USA</v>
      </c>
      <c r="R61" s="100" t="str">
        <f ca="1">_xlfn.XLOOKUP($A61,Строчный!$A:$A,Строчный!P:P,"ERR",0)</f>
        <v>ONE</v>
      </c>
      <c r="S61" s="100">
        <f ca="1">VALUE(_xlfn.XLOOKUP($A61,Строчный!$A:$A,Строчный!Q:Q,"ERR",0))</f>
        <v>6</v>
      </c>
      <c r="T61" s="14" t="s">
        <v>283</v>
      </c>
      <c r="U61" s="122" t="str">
        <f t="shared" ca="1" si="9"/>
        <v>Бейсболка AMERICAN NEEDLE арт. 40742A-HAW Hartford Whalers Blue Line NHL (зеленый)</v>
      </c>
      <c r="V61" s="121" t="str">
        <f t="shared" ca="1" si="10"/>
        <v>Бейсболка AMERICAN NEEDLE арт. 40742A-HAW Hartford Whalers Blue Line NHL (зеленый) {kelly green}</v>
      </c>
      <c r="W61" s="18" t="str">
        <f t="shared" ca="1" si="11"/>
        <v>зеленый</v>
      </c>
      <c r="X61" s="18" t="str">
        <f t="shared" ca="1" si="12"/>
        <v>зеленый</v>
      </c>
      <c r="Y61" s="119" t="str">
        <f ca="1">IF(ISERROR(AT61),IFERROR(MID(I61,FIND("-",I61)+1,LEN(I61)),IFERROR(MID(I61,1,FIND("/",I61)-2),I61)),VLOOKUP(A61,'Цвета артикулов'!B:C,2,0))</f>
        <v>зеленый</v>
      </c>
      <c r="Z61" s="93" t="str">
        <f t="shared" ca="1" si="13"/>
        <v>06-419-11-00</v>
      </c>
      <c r="AA61" s="95" t="str">
        <f ca="1">VLOOKUP(C61,Группа!A:B,2,FALSE)</f>
        <v>Бейсболка</v>
      </c>
      <c r="AB61" s="117" t="str">
        <f ca="1">IFERROR(VLOOKUP(R61,Размеры!A:C,3,FALSE),"")</f>
        <v>ONE</v>
      </c>
      <c r="AC61" s="117" t="str">
        <f ca="1">VLOOKUP(I61,ЦветПолный!A:B,2,FALSE)</f>
        <v>11</v>
      </c>
      <c r="AD61" s="117" t="str">
        <f ca="1">IFERROR(VLOOKUP(R61,Размеры!A:D,4,FALSE),"")</f>
        <v>00</v>
      </c>
      <c r="AE61" s="117">
        <f ca="1">IF(LEFT(IFERROR(VLOOKUP(LOOKUP(2,1/SEARCH(B61,Товары!A:A),Товары!A:A),Товары!A:B,2,0),""),6)=MID(Z61,1,6),1,0)</f>
        <v>0</v>
      </c>
      <c r="AG61" s="117">
        <f ca="1">SUMIF(Группа!A:A,C61,Группа!C:C)</f>
        <v>1</v>
      </c>
      <c r="AH61" s="117">
        <f ca="1">SUMIF(Группа!B:B,AA61,Группа!C:C)</f>
        <v>1</v>
      </c>
      <c r="AI61" s="117">
        <f ca="1">SUMIF(Формы!A:A,D61,Формы!B:B)</f>
        <v>1</v>
      </c>
      <c r="AJ61" s="117">
        <f ca="1">SUMIF(Материал!A:A,M61,Материал!B:B)</f>
        <v>1</v>
      </c>
      <c r="AK61" s="117">
        <f ca="1">SUMIF(Размеры!A:A,R61,Размеры!E:E)</f>
        <v>1</v>
      </c>
      <c r="AL61" s="117">
        <f ca="1">SUMIF(Сезон!A:A,F61,Сезон!B:B)</f>
        <v>1</v>
      </c>
      <c r="AM61" s="117">
        <f ca="1">SUMIF(Состав!A:A,J61,Состав!B:B)</f>
        <v>1</v>
      </c>
      <c r="AN61" s="117">
        <f ca="1">SUMIF(ЦветПолный!A:A,I61,ЦветПолный!C:C)</f>
        <v>6</v>
      </c>
      <c r="AO61" s="117">
        <f ca="1">SUMIF(Цвет!A:A,Y61,Цвет!B:B)</f>
        <v>1</v>
      </c>
      <c r="AP61" s="117">
        <f ca="1">SUMIF(Пол!B:B,N61,Пол!C:C)</f>
        <v>1</v>
      </c>
      <c r="AQ61" s="117">
        <f ca="1">SUMIF(Марка!A:A,G61,Марка!B:B)</f>
        <v>1</v>
      </c>
      <c r="AR61" s="117">
        <f ca="1">SUMIF(Страна!A:A,O61,Страна!B:B)</f>
        <v>1</v>
      </c>
      <c r="AS61" s="83" t="e">
        <f ca="1">IF(VLOOKUP(V61,Товары!A:B,2,FALSE)=A61,"Есть в 1С","ERR")</f>
        <v>#N/A</v>
      </c>
      <c r="AT61" s="84" t="e">
        <f ca="1">IF(VLOOKUP(A61,Товары!B:B,1,FALSE)=A61,"Есть в 1С","ERR")</f>
        <v>#N/A</v>
      </c>
      <c r="AU61" s="116" t="e">
        <f ca="1">VLOOKUP(V61,Товары!A:B,2,FALSE)</f>
        <v>#N/A</v>
      </c>
      <c r="AV61" s="114" t="e">
        <f ca="1">VLOOKUP(V61,Товары!A:B,1,FALSE)</f>
        <v>#N/A</v>
      </c>
    </row>
    <row r="62" spans="1:48" x14ac:dyDescent="0.25">
      <c r="A62" s="133" t="str">
        <f ca="1"/>
        <v>06-418-16</v>
      </c>
      <c r="B62" s="128" t="str">
        <f ca="1">_xlfn.XLOOKUP($A62,Строчный!$A:$A,Строчный!B:B,"ERR",0)</f>
        <v>400A1V-CHF Chicago Federals Replica Wool</v>
      </c>
      <c r="C62" s="101" t="str">
        <f ca="1">PROPER(_xlfn.XLOOKUP($A62,Строчный!$A:$A,Строчный!C:C,"ERR",0))</f>
        <v>Бейсболки</v>
      </c>
      <c r="D62" s="101" t="str">
        <f ca="1">_xlfn.LET(_xlpm.DATA,(_xlfn.XLOOKUP($A62,Строчный!$A:$A,Строчный!D:D,"ERR",0)),UPPER(MID(_xlpm.DATA,1,1))&amp;LOWER(MID(_xlpm.DATA,2,LEN(_xlpm.DATA)-1)))</f>
        <v>Бейсболка с прямым козырьком</v>
      </c>
      <c r="E62" s="101" t="str">
        <f ca="1">PROPER(_xlfn.XLOOKUP($A62,Строчный!$A:$A,Строчный!E:E,"ERR",0))</f>
        <v>Sport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AMERICAN NEEDLE</v>
      </c>
      <c r="H62" s="101" t="str">
        <f ca="1">LOWER(_xlfn.XLOOKUP($A62,Строчный!$A:$A,Строчный!H:H,"ERR",0))</f>
        <v>navy</v>
      </c>
      <c r="I62" s="101" t="str">
        <f ca="1">LOWER(_xlfn.XLOOKUP($A62,Строчный!$A:$A,Строчный!I:I,"ERR",0))</f>
        <v>темно-синий</v>
      </c>
      <c r="J62" s="101" t="str">
        <f ca="1">SUBSTITUTE(LOWER(_xlfn.XLOOKUP($A62,Строчный!$A:$A,Строчный!J:J,"ERR",0)),"подклад","Подклад")</f>
        <v>80% акрил - 20% шерсть</v>
      </c>
      <c r="K62" s="101" t="str">
        <f ca="1">_xlfn.LET(_xlpm.RES,_xlfn.XLOOKUP($A62,Строчный!$A:$A,Строчный!R:R,"ERR",0),IF(_xlpm.RES="","",_xlpm.RES))</f>
        <v/>
      </c>
      <c r="L62" s="101" t="str">
        <f ca="1">_xlfn.LET(_xlpm.RES,_xlfn.XLOOKUP($A62,Строчный!$A:$A,Строчный!S:S,"ERR",0),IF(_xlpm.RES="","",_xlpm.RES))</f>
        <v>Chicago Federals Replica Wool</v>
      </c>
      <c r="M62" s="101" t="str">
        <f ca="1">LOWER(_xlfn.XLOOKUP($A62,Строчный!$A:$A,Строчный!K:K,"ERR",0))</f>
        <v>шерстяные</v>
      </c>
      <c r="N62" s="101" t="str">
        <f ca="1">PROPER(_xlfn.XLOOKUP($A62,Строчный!$A:$A,Строчный!L:L,"ERR",0))</f>
        <v>Унисекс</v>
      </c>
      <c r="O62" s="101" t="str">
        <f ca="1">PROPER(_xlfn.XLOOKUP($A62,Строчный!$A:$A,Строчный!M:M,"ERR",0))</f>
        <v>Бангладеш</v>
      </c>
      <c r="P62" s="110">
        <f ca="1">VALUE(_xlfn.XLOOKUP($A62,Строчный!$A:$A,Строчный!N:N,"ERR",0))</f>
        <v>1016.6000000000001</v>
      </c>
      <c r="Q62" s="109" t="str">
        <f ca="1">_xlfn.XLOOKUP($G62,Фабрика!A:A,Фабрика!B:B,"ERR",0)</f>
        <v>American Needle, Inc; 1275 Busch Parkway, Buffalo Grove, IL 60089, USA</v>
      </c>
      <c r="R62" s="100" t="str">
        <f ca="1">_xlfn.XLOOKUP($A62,Строчный!$A:$A,Строчный!P:P,"ERR",0)</f>
        <v>ONE</v>
      </c>
      <c r="S62" s="100">
        <f ca="1">VALUE(_xlfn.XLOOKUP($A62,Строчный!$A:$A,Строчный!Q:Q,"ERR",0))</f>
        <v>6</v>
      </c>
      <c r="T62" s="14" t="s">
        <v>283</v>
      </c>
      <c r="U62" s="122" t="str">
        <f t="shared" ca="1" si="9"/>
        <v>Бейсболка AMERICAN NEEDLE арт. 400A1V-CHF Chicago Federals Replica Wool (темно-синий)</v>
      </c>
      <c r="V62" s="121" t="str">
        <f t="shared" ca="1" si="10"/>
        <v>Бейсболка AMERICAN NEEDLE арт. 400A1V-CHF Chicago Federals Replica Wool (темно-синий) {navy}</v>
      </c>
      <c r="W62" s="18" t="str">
        <f t="shared" ca="1" si="11"/>
        <v>синий</v>
      </c>
      <c r="X62" s="18" t="str">
        <f t="shared" ca="1" si="12"/>
        <v>синий</v>
      </c>
      <c r="Y62" s="119" t="str">
        <f ca="1">IF(ISERROR(AT62),IFERROR(MID(I62,FIND("-",I62)+1,LEN(I62)),IFERROR(MID(I62,1,FIND("/",I62)-2),I62)),VLOOKUP(A62,'Цвета артикулов'!B:C,2,0))</f>
        <v>синий</v>
      </c>
      <c r="Z62" s="93" t="str">
        <f t="shared" ca="1" si="13"/>
        <v>06-418-16-00</v>
      </c>
      <c r="AA62" s="95" t="str">
        <f ca="1">VLOOKUP(C62,Группа!A:B,2,FALSE)</f>
        <v>Бейсболка</v>
      </c>
      <c r="AB62" s="117" t="str">
        <f ca="1">IFERROR(VLOOKUP(R62,Размеры!A:C,3,FALSE),"")</f>
        <v>ONE</v>
      </c>
      <c r="AC62" s="117" t="str">
        <f ca="1">VLOOKUP(I62,ЦветПолный!A:B,2,FALSE)</f>
        <v>16</v>
      </c>
      <c r="AD62" s="117" t="str">
        <f ca="1">IFERROR(VLOOKUP(R62,Размеры!A:D,4,FALSE),"")</f>
        <v>00</v>
      </c>
      <c r="AE62" s="117">
        <f ca="1">IF(LEFT(IFERROR(VLOOKUP(LOOKUP(2,1/SEARCH(B62,Товары!A:A),Товары!A:A),Товары!A:B,2,0),""),6)=MID(Z62,1,6),1,0)</f>
        <v>0</v>
      </c>
      <c r="AG62" s="117">
        <f ca="1">SUMIF(Группа!A:A,C62,Группа!C:C)</f>
        <v>1</v>
      </c>
      <c r="AH62" s="117">
        <f ca="1">SUMIF(Группа!B:B,AA62,Группа!C:C)</f>
        <v>1</v>
      </c>
      <c r="AI62" s="117">
        <f ca="1">SUMIF(Формы!A:A,D62,Формы!B:B)</f>
        <v>1</v>
      </c>
      <c r="AJ62" s="117">
        <f ca="1">SUMIF(Материал!A:A,M62,Материал!B:B)</f>
        <v>1</v>
      </c>
      <c r="AK62" s="117">
        <f ca="1">SUMIF(Размеры!A:A,R62,Размеры!E:E)</f>
        <v>1</v>
      </c>
      <c r="AL62" s="117">
        <f ca="1">SUMIF(Сезон!A:A,F62,Сезон!B:B)</f>
        <v>1</v>
      </c>
      <c r="AM62" s="117">
        <f ca="1">SUMIF(Состав!A:A,J62,Состав!B:B)</f>
        <v>1</v>
      </c>
      <c r="AN62" s="117">
        <f ca="1">SUMIF(ЦветПолный!A:A,I62,ЦветПолный!C:C)</f>
        <v>8</v>
      </c>
      <c r="AO62" s="117">
        <f ca="1">SUMIF(Цвет!A:A,Y62,Цвет!B:B)</f>
        <v>1</v>
      </c>
      <c r="AP62" s="117">
        <f ca="1">SUMIF(Пол!B:B,N62,Пол!C:C)</f>
        <v>1</v>
      </c>
      <c r="AQ62" s="117">
        <f ca="1">SUMIF(Марка!A:A,G62,Марка!B:B)</f>
        <v>1</v>
      </c>
      <c r="AR62" s="117">
        <f ca="1">SUMIF(Страна!A:A,O62,Страна!B:B)</f>
        <v>1</v>
      </c>
      <c r="AS62" s="83" t="e">
        <f ca="1">IF(VLOOKUP(V62,Товары!A:B,2,FALSE)=A62,"Есть в 1С","ERR")</f>
        <v>#N/A</v>
      </c>
      <c r="AT62" s="84" t="e">
        <f ca="1">IF(VLOOKUP(A62,Товары!B:B,1,FALSE)=A62,"Есть в 1С","ERR")</f>
        <v>#N/A</v>
      </c>
      <c r="AU62" s="116" t="e">
        <f ca="1">VLOOKUP(V62,Товары!A:B,2,FALSE)</f>
        <v>#N/A</v>
      </c>
      <c r="AV62" s="114" t="e">
        <f ca="1">VLOOKUP(V62,Товары!A:B,1,FALSE)</f>
        <v>#N/A</v>
      </c>
    </row>
    <row r="63" spans="1:48" x14ac:dyDescent="0.25">
      <c r="A63" s="133" t="str">
        <f ca="1"/>
        <v>06-417-09</v>
      </c>
      <c r="B63" s="128" t="str">
        <f ca="1">_xlfn.XLOOKUP($A63,Строчный!$A:$A,Строчный!B:B,"ERR",0)</f>
        <v>36672A-SJS San Jose Sharks New Raglin NHL</v>
      </c>
      <c r="C63" s="101" t="str">
        <f ca="1">PROPER(_xlfn.XLOOKUP($A63,Строчный!$A:$A,Строчный!C:C,"ERR",0))</f>
        <v>Бейсболки</v>
      </c>
      <c r="D63" s="101" t="str">
        <f ca="1">_xlfn.LET(_xlpm.DATA,(_xlfn.XLOOKUP($A63,Строчный!$A:$A,Строчный!D:D,"ERR",0)),UPPER(MID(_xlpm.DATA,1,1))&amp;LOWER(MID(_xlpm.DATA,2,LEN(_xlpm.DATA)-1)))</f>
        <v>Бейсболка</v>
      </c>
      <c r="E63" s="101" t="str">
        <f ca="1">PROPER(_xlfn.XLOOKUP($A63,Строчный!$A:$A,Строчный!E:E,"ERR",0))</f>
        <v>Sport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AMERICAN NEEDLE</v>
      </c>
      <c r="H63" s="101" t="str">
        <f ca="1">LOWER(_xlfn.XLOOKUP($A63,Строчный!$A:$A,Строчный!H:H,"ERR",0))</f>
        <v>black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</v>
      </c>
      <c r="K63" s="101" t="str">
        <f ca="1">_xlfn.LET(_xlpm.RES,_xlfn.XLOOKUP($A63,Строчный!$A:$A,Строчный!R:R,"ERR",0),IF(_xlpm.RES="","",_xlpm.RES))</f>
        <v>NHL</v>
      </c>
      <c r="L63" s="101" t="str">
        <f ca="1">_xlfn.LET(_xlpm.RES,_xlfn.XLOOKUP($A63,Строчный!$A:$A,Строчный!S:S,"ERR",0),IF(_xlpm.RES="","",_xlpm.RES))</f>
        <v>San Jose Sharks</v>
      </c>
      <c r="M63" s="101" t="str">
        <f ca="1">LOWER(_xlfn.XLOOKUP($A63,Строчный!$A:$A,Строчный!K:K,"ERR",0))</f>
        <v>хлопковые</v>
      </c>
      <c r="N63" s="101" t="str">
        <f ca="1">PROPER(_xlfn.XLOOKUP($A63,Строчный!$A:$A,Строчный!L:L,"ERR",0))</f>
        <v>Унисекс</v>
      </c>
      <c r="O63" s="101" t="str">
        <f ca="1">PROPER(_xlfn.XLOOKUP($A63,Строчный!$A:$A,Строчный!M:M,"ERR",0))</f>
        <v>Бангладеш</v>
      </c>
      <c r="P63" s="110">
        <f ca="1">VALUE(_xlfn.XLOOKUP($A63,Строчный!$A:$A,Строчный!N:N,"ERR",0))</f>
        <v>994.49103448275878</v>
      </c>
      <c r="Q63" s="109" t="str">
        <f ca="1">_xlfn.XLOOKUP($G63,Фабрика!A:A,Фабрика!B:B,"ERR",0)</f>
        <v>American Needle, Inc; 1275 Busch Parkway, Buffalo Grove, IL 60089, USA</v>
      </c>
      <c r="R63" s="100" t="str">
        <f ca="1">_xlfn.XLOOKUP($A63,Строчный!$A:$A,Строчный!P:P,"ERR",0)</f>
        <v>ONE</v>
      </c>
      <c r="S63" s="100">
        <f ca="1">VALUE(_xlfn.XLOOKUP($A63,Строчный!$A:$A,Строчный!Q:Q,"ERR",0))</f>
        <v>29</v>
      </c>
      <c r="T63" s="14" t="s">
        <v>283</v>
      </c>
      <c r="U63" s="122" t="str">
        <f t="shared" ca="1" si="9"/>
        <v>Бейсболка AMERICAN NEEDLE арт. 36672A-SJS San Jose Sharks New Raglin NHL (черный)</v>
      </c>
      <c r="V63" s="121" t="str">
        <f t="shared" ca="1" si="10"/>
        <v>Бейсболка AMERICAN NEEDLE арт. 36672A-SJS San Jose Sharks New Raglin NHL (черный) {black}</v>
      </c>
      <c r="W63" s="18" t="str">
        <f t="shared" ca="1" si="11"/>
        <v>черный</v>
      </c>
      <c r="X63" s="18" t="str">
        <f t="shared" ca="1" si="12"/>
        <v>черный</v>
      </c>
      <c r="Y63" s="119" t="str">
        <f ca="1">IF(ISERROR(AT63),IFERROR(MID(I63,FIND("-",I63)+1,LEN(I63)),IFERROR(MID(I63,1,FIND("/",I63)-2),I63)),VLOOKUP(A63,'Цвета артикулов'!B:C,2,0))</f>
        <v>черный</v>
      </c>
      <c r="Z63" s="93" t="str">
        <f t="shared" ca="1" si="13"/>
        <v>06-417-09-00</v>
      </c>
      <c r="AA63" s="95" t="str">
        <f ca="1">VLOOKUP(C63,Группа!A:B,2,FALSE)</f>
        <v>Бейсболка</v>
      </c>
      <c r="AB63" s="117" t="str">
        <f ca="1">IFERROR(VLOOKUP(R63,Размеры!A:C,3,FALSE),"")</f>
        <v>ONE</v>
      </c>
      <c r="AC63" s="117" t="str">
        <f ca="1">VLOOKUP(I63,ЦветПолный!A:B,2,FALSE)</f>
        <v>09</v>
      </c>
      <c r="AD63" s="117" t="str">
        <f ca="1">IFERROR(VLOOKUP(R63,Размеры!A:D,4,FALSE),"")</f>
        <v>00</v>
      </c>
      <c r="AE63" s="117">
        <f ca="1">IF(LEFT(IFERROR(VLOOKUP(LOOKUP(2,1/SEARCH(B63,Товары!A:A),Товары!A:A),Товары!A:B,2,0),""),6)=MID(Z63,1,6),1,0)</f>
        <v>0</v>
      </c>
      <c r="AG63" s="117">
        <f ca="1">SUMIF(Группа!A:A,C63,Группа!C:C)</f>
        <v>1</v>
      </c>
      <c r="AH63" s="117">
        <f ca="1">SUMIF(Группа!B:B,AA63,Группа!C:C)</f>
        <v>1</v>
      </c>
      <c r="AI63" s="117">
        <f ca="1">SUMIF(Формы!A:A,D63,Формы!B:B)</f>
        <v>1</v>
      </c>
      <c r="AJ63" s="117">
        <f ca="1">SUMIF(Материал!A:A,M63,Материал!B:B)</f>
        <v>1</v>
      </c>
      <c r="AK63" s="117">
        <f ca="1">SUMIF(Размеры!A:A,R63,Размеры!E:E)</f>
        <v>1</v>
      </c>
      <c r="AL63" s="117">
        <f ca="1">SUMIF(Сезон!A:A,F63,Сезон!B:B)</f>
        <v>1</v>
      </c>
      <c r="AM63" s="117">
        <f ca="1">SUMIF(Состав!A:A,J63,Состав!B:B)</f>
        <v>1</v>
      </c>
      <c r="AN63" s="117">
        <f ca="1">SUMIF(ЦветПолный!A:A,I63,ЦветПолный!C:C)</f>
        <v>11</v>
      </c>
      <c r="AO63" s="117">
        <f ca="1">SUMIF(Цвет!A:A,Y63,Цвет!B:B)</f>
        <v>1</v>
      </c>
      <c r="AP63" s="117">
        <f ca="1">SUMIF(Пол!B:B,N63,Пол!C:C)</f>
        <v>1</v>
      </c>
      <c r="AQ63" s="117">
        <f ca="1">SUMIF(Марка!A:A,G63,Марка!B:B)</f>
        <v>1</v>
      </c>
      <c r="AR63" s="117">
        <f ca="1">SUMIF(Страна!A:A,O63,Страна!B:B)</f>
        <v>1</v>
      </c>
      <c r="AS63" s="83" t="e">
        <f ca="1">IF(VLOOKUP(V63,Товары!A:B,2,FALSE)=A63,"Есть в 1С","ERR")</f>
        <v>#N/A</v>
      </c>
      <c r="AT63" s="84" t="e">
        <f ca="1">IF(VLOOKUP(A63,Товары!B:B,1,FALSE)=A63,"Есть в 1С","ERR")</f>
        <v>#N/A</v>
      </c>
      <c r="AU63" s="116" t="e">
        <f ca="1">VLOOKUP(V63,Товары!A:B,2,FALSE)</f>
        <v>#N/A</v>
      </c>
      <c r="AV63" s="114" t="e">
        <f ca="1">VLOOKUP(V63,Товары!A:B,1,FALSE)</f>
        <v>#N/A</v>
      </c>
    </row>
    <row r="64" spans="1:48" x14ac:dyDescent="0.25">
      <c r="A64" s="133" t="str">
        <f ca="1"/>
        <v>06-416-11</v>
      </c>
      <c r="B64" s="128" t="str">
        <f ca="1">_xlfn.XLOOKUP($A64,Строчный!$A:$A,Строчный!B:B,"ERR",0)</f>
        <v>36672A-MNW Minnesota Wild New Raglin</v>
      </c>
      <c r="C64" s="101" t="str">
        <f ca="1">PROPER(_xlfn.XLOOKUP($A64,Строчный!$A:$A,Строчный!C:C,"ERR",0))</f>
        <v>Бейсболки</v>
      </c>
      <c r="D64" s="101" t="str">
        <f ca="1">_xlfn.LET(_xlpm.DATA,(_xlfn.XLOOKUP($A64,Строчный!$A:$A,Строчный!D:D,"ERR",0)),UPPER(MID(_xlpm.DATA,1,1))&amp;LOWER(MID(_xlpm.DATA,2,LEN(_xlpm.DATA)-1)))</f>
        <v>Бейсболка</v>
      </c>
      <c r="E64" s="101" t="str">
        <f ca="1">PROPER(_xlfn.XLOOKUP($A64,Строчный!$A:$A,Строчный!E:E,"ERR",0))</f>
        <v>Sport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AMERICAN NEEDLE</v>
      </c>
      <c r="H64" s="101" t="str">
        <f ca="1">LOWER(_xlfn.XLOOKUP($A64,Строчный!$A:$A,Строчный!H:H,"ERR",0))</f>
        <v>green</v>
      </c>
      <c r="I64" s="101" t="str">
        <f ca="1">LOWER(_xlfn.XLOOKUP($A64,Строчный!$A:$A,Строчный!I:I,"ERR",0))</f>
        <v>зеленый</v>
      </c>
      <c r="J64" s="101" t="str">
        <f ca="1">SUBSTITUTE(LOWER(_xlfn.XLOOKUP($A64,Строчный!$A:$A,Строчный!J:J,"ERR",0)),"подклад","Подклад")</f>
        <v>100% хлопок</v>
      </c>
      <c r="K64" s="101" t="str">
        <f ca="1">_xlfn.LET(_xlpm.RES,_xlfn.XLOOKUP($A64,Строчный!$A:$A,Строчный!R:R,"ERR",0),IF(_xlpm.RES="","",_xlpm.RES))</f>
        <v/>
      </c>
      <c r="L64" s="101" t="str">
        <f ca="1">_xlfn.LET(_xlpm.RES,_xlfn.XLOOKUP($A64,Строчный!$A:$A,Строчный!S:S,"ERR",0),IF(_xlpm.RES="","",_xlpm.RES))</f>
        <v>Minnesota Wild</v>
      </c>
      <c r="M64" s="101" t="str">
        <f ca="1">LOWER(_xlfn.XLOOKUP($A64,Строчный!$A:$A,Строчный!K:K,"ERR",0))</f>
        <v>хлопковые</v>
      </c>
      <c r="N64" s="101" t="str">
        <f ca="1">PROPER(_xlfn.XLOOKUP($A64,Строчный!$A:$A,Строчный!L:L,"ERR",0))</f>
        <v>Унисекс</v>
      </c>
      <c r="O64" s="101" t="str">
        <f ca="1">PROPER(_xlfn.XLOOKUP($A64,Строчный!$A:$A,Строчный!M:M,"ERR",0))</f>
        <v>Бангладеш</v>
      </c>
      <c r="P64" s="110">
        <f ca="1">VALUE(_xlfn.XLOOKUP($A64,Строчный!$A:$A,Строчный!N:N,"ERR",0))</f>
        <v>994.52888888888879</v>
      </c>
      <c r="Q64" s="109" t="str">
        <f ca="1">_xlfn.XLOOKUP($G64,Фабрика!A:A,Фабрика!B:B,"ERR",0)</f>
        <v>American Needle, Inc; 1275 Busch Parkway, Buffalo Grove, IL 60089, USA</v>
      </c>
      <c r="R64" s="100" t="str">
        <f ca="1">_xlfn.XLOOKUP($A64,Строчный!$A:$A,Строчный!P:P,"ERR",0)</f>
        <v>ONE</v>
      </c>
      <c r="S64" s="100">
        <f ca="1">VALUE(_xlfn.XLOOKUP($A64,Строчный!$A:$A,Строчный!Q:Q,"ERR",0))</f>
        <v>18</v>
      </c>
      <c r="T64" s="14" t="s">
        <v>283</v>
      </c>
      <c r="U64" s="122" t="str">
        <f t="shared" ca="1" si="9"/>
        <v>Бейсболка AMERICAN NEEDLE арт. 36672A-MNW Minnesota Wild New Raglin (зеленый)</v>
      </c>
      <c r="V64" s="121" t="str">
        <f t="shared" ca="1" si="10"/>
        <v>Бейсболка AMERICAN NEEDLE арт. 36672A-MNW Minnesota Wild New Raglin (зеленый) {green}</v>
      </c>
      <c r="W64" s="18" t="str">
        <f t="shared" ca="1" si="11"/>
        <v>зеленый</v>
      </c>
      <c r="X64" s="18" t="str">
        <f t="shared" ca="1" si="12"/>
        <v>зеленый</v>
      </c>
      <c r="Y64" s="119" t="str">
        <f ca="1">IF(ISERROR(AT64),IFERROR(MID(I64,FIND("-",I64)+1,LEN(I64)),IFERROR(MID(I64,1,FIND("/",I64)-2),I64)),VLOOKUP(A64,'Цвета артикулов'!B:C,2,0))</f>
        <v>зеленый</v>
      </c>
      <c r="Z64" s="93" t="str">
        <f t="shared" ca="1" si="13"/>
        <v>06-416-11-00</v>
      </c>
      <c r="AA64" s="95" t="str">
        <f ca="1">VLOOKUP(C64,Группа!A:B,2,FALSE)</f>
        <v>Бейсболка</v>
      </c>
      <c r="AB64" s="117" t="str">
        <f ca="1">IFERROR(VLOOKUP(R64,Размеры!A:C,3,FALSE),"")</f>
        <v>ONE</v>
      </c>
      <c r="AC64" s="117" t="str">
        <f ca="1">VLOOKUP(I64,ЦветПолный!A:B,2,FALSE)</f>
        <v>11</v>
      </c>
      <c r="AD64" s="117" t="str">
        <f ca="1">IFERROR(VLOOKUP(R64,Размеры!A:D,4,FALSE),"")</f>
        <v>00</v>
      </c>
      <c r="AE64" s="117">
        <f ca="1">IF(LEFT(IFERROR(VLOOKUP(LOOKUP(2,1/SEARCH(B64,Товары!A:A),Товары!A:A),Товары!A:B,2,0),""),6)=MID(Z64,1,6),1,0)</f>
        <v>0</v>
      </c>
      <c r="AG64" s="117">
        <f ca="1">SUMIF(Группа!A:A,C64,Группа!C:C)</f>
        <v>1</v>
      </c>
      <c r="AH64" s="117">
        <f ca="1">SUMIF(Группа!B:B,AA64,Группа!C:C)</f>
        <v>1</v>
      </c>
      <c r="AI64" s="117">
        <f ca="1">SUMIF(Формы!A:A,D64,Формы!B:B)</f>
        <v>1</v>
      </c>
      <c r="AJ64" s="117">
        <f ca="1">SUMIF(Материал!A:A,M64,Материал!B:B)</f>
        <v>1</v>
      </c>
      <c r="AK64" s="117">
        <f ca="1">SUMIF(Размеры!A:A,R64,Размеры!E:E)</f>
        <v>1</v>
      </c>
      <c r="AL64" s="117">
        <f ca="1">SUMIF(Сезон!A:A,F64,Сезон!B:B)</f>
        <v>1</v>
      </c>
      <c r="AM64" s="117">
        <f ca="1">SUMIF(Состав!A:A,J64,Состав!B:B)</f>
        <v>1</v>
      </c>
      <c r="AN64" s="117">
        <f ca="1">SUMIF(ЦветПолный!A:A,I64,ЦветПолный!C:C)</f>
        <v>6</v>
      </c>
      <c r="AO64" s="117">
        <f ca="1">SUMIF(Цвет!A:A,Y64,Цвет!B:B)</f>
        <v>1</v>
      </c>
      <c r="AP64" s="117">
        <f ca="1">SUMIF(Пол!B:B,N64,Пол!C:C)</f>
        <v>1</v>
      </c>
      <c r="AQ64" s="117">
        <f ca="1">SUMIF(Марка!A:A,G64,Марка!B:B)</f>
        <v>1</v>
      </c>
      <c r="AR64" s="117">
        <f ca="1">SUMIF(Страна!A:A,O64,Страна!B:B)</f>
        <v>1</v>
      </c>
      <c r="AS64" s="83" t="e">
        <f ca="1">IF(VLOOKUP(V64,Товары!A:B,2,FALSE)=A64,"Есть в 1С","ERR")</f>
        <v>#N/A</v>
      </c>
      <c r="AT64" s="84" t="e">
        <f ca="1">IF(VLOOKUP(A64,Товары!B:B,1,FALSE)=A64,"Есть в 1С","ERR")</f>
        <v>#N/A</v>
      </c>
      <c r="AU64" s="116" t="e">
        <f ca="1">VLOOKUP(V64,Товары!A:B,2,FALSE)</f>
        <v>#N/A</v>
      </c>
      <c r="AV64" s="114" t="e">
        <f ca="1">VLOOKUP(V64,Товары!A:B,1,FALSE)</f>
        <v>#N/A</v>
      </c>
    </row>
    <row r="65" spans="1:48" x14ac:dyDescent="0.25">
      <c r="A65" s="133" t="str">
        <f ca="1"/>
        <v>06-415-09</v>
      </c>
      <c r="B65" s="128" t="str">
        <f ca="1">_xlfn.XLOOKUP($A65,Строчный!$A:$A,Строчный!B:B,"ERR",0)</f>
        <v>36672A-LAK Los Angeles Kings New Raglin</v>
      </c>
      <c r="C65" s="101" t="str">
        <f ca="1">PROPER(_xlfn.XLOOKUP($A65,Строчный!$A:$A,Строчный!C:C,"ERR",0))</f>
        <v>Бейсболки</v>
      </c>
      <c r="D65" s="101" t="str">
        <f ca="1">_xlfn.LET(_xlpm.DATA,(_xlfn.XLOOKUP($A65,Строчный!$A:$A,Строчный!D:D,"ERR",0)),UPPER(MID(_xlpm.DATA,1,1))&amp;LOWER(MID(_xlpm.DATA,2,LEN(_xlpm.DATA)-1)))</f>
        <v>Бейсболка</v>
      </c>
      <c r="E65" s="101" t="str">
        <f ca="1">PROPER(_xlfn.XLOOKUP($A65,Строчный!$A:$A,Строчный!E:E,"ERR",0))</f>
        <v>Sport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AMERICAN NEEDLE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</v>
      </c>
      <c r="K65" s="101" t="str">
        <f ca="1">_xlfn.LET(_xlpm.RES,_xlfn.XLOOKUP($A65,Строчный!$A:$A,Строчный!R:R,"ERR",0),IF(_xlpm.RES="","",_xlpm.RES))</f>
        <v/>
      </c>
      <c r="L65" s="101" t="str">
        <f ca="1">_xlfn.LET(_xlpm.RES,_xlfn.XLOOKUP($A65,Строчный!$A:$A,Строчный!S:S,"ERR",0),IF(_xlpm.RES="","",_xlpm.RES))</f>
        <v>Los Angeles Kings</v>
      </c>
      <c r="M65" s="101" t="str">
        <f ca="1">LOWER(_xlfn.XLOOKUP($A65,Строчный!$A:$A,Строчный!K:K,"ERR",0))</f>
        <v>хлопковые</v>
      </c>
      <c r="N65" s="101" t="str">
        <f ca="1">PROPER(_xlfn.XLOOKUP($A65,Строчный!$A:$A,Строчный!L:L,"ERR",0))</f>
        <v>Унисекс</v>
      </c>
      <c r="O65" s="101" t="str">
        <f ca="1">PROPER(_xlfn.XLOOKUP($A65,Строчный!$A:$A,Строчный!M:M,"ERR",0))</f>
        <v>Бангладеш</v>
      </c>
      <c r="P65" s="110">
        <f ca="1">VALUE(_xlfn.XLOOKUP($A65,Строчный!$A:$A,Строчный!N:N,"ERR",0))</f>
        <v>994.49103448275878</v>
      </c>
      <c r="Q65" s="109" t="str">
        <f ca="1">_xlfn.XLOOKUP($G65,Фабрика!A:A,Фабрика!B:B,"ERR",0)</f>
        <v>American Needle, Inc; 1275 Busch Parkway, Buffalo Grove, IL 60089, USA</v>
      </c>
      <c r="R65" s="100" t="str">
        <f ca="1">_xlfn.XLOOKUP($A65,Строчный!$A:$A,Строчный!P:P,"ERR",0)</f>
        <v>ONE</v>
      </c>
      <c r="S65" s="100">
        <f ca="1">VALUE(_xlfn.XLOOKUP($A65,Строчный!$A:$A,Строчный!Q:Q,"ERR",0))</f>
        <v>29</v>
      </c>
      <c r="T65" s="14" t="s">
        <v>283</v>
      </c>
      <c r="U65" s="122" t="str">
        <f t="shared" ca="1" si="9"/>
        <v>Бейсболка AMERICAN NEEDLE арт. 36672A-LAK Los Angeles Kings New Raglin (черный)</v>
      </c>
      <c r="V65" s="121" t="str">
        <f t="shared" ca="1" si="10"/>
        <v>Бейсболка AMERICAN NEEDLE арт. 36672A-LAK Los Angeles Kings New Raglin (черный) {black}</v>
      </c>
      <c r="W65" s="18" t="str">
        <f t="shared" ca="1" si="11"/>
        <v>черный</v>
      </c>
      <c r="X65" s="18" t="str">
        <f t="shared" ca="1" si="12"/>
        <v>черный</v>
      </c>
      <c r="Y65" s="119" t="str">
        <f ca="1">IF(ISERROR(AT65),IFERROR(MID(I65,FIND("-",I65)+1,LEN(I65)),IFERROR(MID(I65,1,FIND("/",I65)-2),I65)),VLOOKUP(A65,'Цвета артикулов'!B:C,2,0))</f>
        <v>черный</v>
      </c>
      <c r="Z65" s="93" t="str">
        <f t="shared" ca="1" si="13"/>
        <v>06-415-09-00</v>
      </c>
      <c r="AA65" s="95" t="str">
        <f ca="1">VLOOKUP(C65,Группа!A:B,2,FALSE)</f>
        <v>Бейсболка</v>
      </c>
      <c r="AB65" s="117" t="str">
        <f ca="1">IFERROR(VLOOKUP(R65,Размеры!A:C,3,FALSE),"")</f>
        <v>ONE</v>
      </c>
      <c r="AC65" s="117" t="str">
        <f ca="1">VLOOKUP(I65,ЦветПолный!A:B,2,FALSE)</f>
        <v>09</v>
      </c>
      <c r="AD65" s="117" t="str">
        <f ca="1">IFERROR(VLOOKUP(R65,Размеры!A:D,4,FALSE),"")</f>
        <v>00</v>
      </c>
      <c r="AE65" s="117">
        <f ca="1">IF(LEFT(IFERROR(VLOOKUP(LOOKUP(2,1/SEARCH(B65,Товары!A:A),Товары!A:A),Товары!A:B,2,0),""),6)=MID(Z65,1,6),1,0)</f>
        <v>0</v>
      </c>
      <c r="AG65" s="117">
        <f ca="1">SUMIF(Группа!A:A,C65,Группа!C:C)</f>
        <v>1</v>
      </c>
      <c r="AH65" s="117">
        <f ca="1">SUMIF(Группа!B:B,AA65,Группа!C:C)</f>
        <v>1</v>
      </c>
      <c r="AI65" s="117">
        <f ca="1">SUMIF(Формы!A:A,D65,Формы!B:B)</f>
        <v>1</v>
      </c>
      <c r="AJ65" s="117">
        <f ca="1">SUMIF(Материал!A:A,M65,Материал!B:B)</f>
        <v>1</v>
      </c>
      <c r="AK65" s="117">
        <f ca="1">SUMIF(Размеры!A:A,R65,Размеры!E:E)</f>
        <v>1</v>
      </c>
      <c r="AL65" s="117">
        <f ca="1">SUMIF(Сезон!A:A,F65,Сезон!B:B)</f>
        <v>1</v>
      </c>
      <c r="AM65" s="117">
        <f ca="1">SUMIF(Состав!A:A,J65,Состав!B:B)</f>
        <v>1</v>
      </c>
      <c r="AN65" s="117">
        <f ca="1">SUMIF(ЦветПолный!A:A,I65,ЦветПолный!C:C)</f>
        <v>11</v>
      </c>
      <c r="AO65" s="117">
        <f ca="1">SUMIF(Цвет!A:A,Y65,Цвет!B:B)</f>
        <v>1</v>
      </c>
      <c r="AP65" s="117">
        <f ca="1">SUMIF(Пол!B:B,N65,Пол!C:C)</f>
        <v>1</v>
      </c>
      <c r="AQ65" s="117">
        <f ca="1">SUMIF(Марка!A:A,G65,Марка!B:B)</f>
        <v>1</v>
      </c>
      <c r="AR65" s="117">
        <f ca="1">SUMIF(Страна!A:A,O65,Страна!B:B)</f>
        <v>1</v>
      </c>
      <c r="AS65" s="83" t="e">
        <f ca="1">IF(VLOOKUP(V65,Товары!A:B,2,FALSE)=A65,"Есть в 1С","ERR")</f>
        <v>#N/A</v>
      </c>
      <c r="AT65" s="84" t="e">
        <f ca="1">IF(VLOOKUP(A65,Товары!B:B,1,FALSE)=A65,"Есть в 1С","ERR")</f>
        <v>#N/A</v>
      </c>
      <c r="AU65" s="116" t="e">
        <f ca="1">VLOOKUP(V65,Товары!A:B,2,FALSE)</f>
        <v>#N/A</v>
      </c>
      <c r="AV65" s="114" t="e">
        <f ca="1">VLOOKUP(V65,Товары!A:B,1,FALSE)</f>
        <v>#N/A</v>
      </c>
    </row>
    <row r="66" spans="1:48" x14ac:dyDescent="0.25">
      <c r="A66" s="133" t="str">
        <f ca="1"/>
        <v>06-414-09</v>
      </c>
      <c r="B66" s="128" t="str">
        <f ca="1">_xlfn.XLOOKUP($A66,Строчный!$A:$A,Строчный!B:B,"ERR",0)</f>
        <v>36670A-SBEAR Smokey Bear New Raglin</v>
      </c>
      <c r="C66" s="101" t="str">
        <f ca="1">PROPER(_xlfn.XLOOKUP($A66,Строчный!$A:$A,Строчный!C:C,"ERR",0))</f>
        <v>Бейсболки</v>
      </c>
      <c r="D66" s="101" t="str">
        <f ca="1">_xlfn.LET(_xlpm.DATA,(_xlfn.XLOOKUP($A66,Строчный!$A:$A,Строчный!D:D,"ERR",0)),UPPER(MID(_xlpm.DATA,1,1))&amp;LOWER(MID(_xlpm.DATA,2,LEN(_xlpm.DATA)-1)))</f>
        <v>Бейсболка</v>
      </c>
      <c r="E66" s="101" t="str">
        <f ca="1">PROPER(_xlfn.XLOOKUP($A66,Строчный!$A:$A,Строчный!E:E,"ERR",0))</f>
        <v>Mascot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AMERICAN NEEDLE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</v>
      </c>
      <c r="K66" s="101" t="str">
        <f ca="1">_xlfn.LET(_xlpm.RES,_xlfn.XLOOKUP($A66,Строчный!$A:$A,Строчный!R:R,"ERR",0),IF(_xlpm.RES="","",_xlpm.RES))</f>
        <v/>
      </c>
      <c r="L66" s="101" t="str">
        <f ca="1">_xlfn.LET(_xlpm.RES,_xlfn.XLOOKUP($A66,Строчный!$A:$A,Строчный!S:S,"ERR",0),IF(_xlpm.RES="","",_xlpm.RES))</f>
        <v>Smokey Bear</v>
      </c>
      <c r="M66" s="101" t="str">
        <f ca="1">LOWER(_xlfn.XLOOKUP($A66,Строчный!$A:$A,Строчный!K:K,"ERR",0))</f>
        <v>хлопковые</v>
      </c>
      <c r="N66" s="101" t="str">
        <f ca="1">PROPER(_xlfn.XLOOKUP($A66,Строчный!$A:$A,Строчный!L:L,"ERR",0))</f>
        <v>Унисекс</v>
      </c>
      <c r="O66" s="101" t="str">
        <f ca="1">PROPER(_xlfn.XLOOKUP($A66,Строчный!$A:$A,Строчный!M:M,"ERR",0))</f>
        <v>Бангладеш</v>
      </c>
      <c r="P66" s="110">
        <f ca="1">VALUE(_xlfn.XLOOKUP($A66,Строчный!$A:$A,Строчный!N:N,"ERR",0))</f>
        <v>950.3089655172414</v>
      </c>
      <c r="Q66" s="109" t="str">
        <f ca="1">_xlfn.XLOOKUP($G66,Фабрика!A:A,Фабрика!B:B,"ERR",0)</f>
        <v>American Needle, Inc; 1275 Busch Parkway, Buffalo Grove, IL 60089, USA</v>
      </c>
      <c r="R66" s="100" t="str">
        <f ca="1">_xlfn.XLOOKUP($A66,Строчный!$A:$A,Строчный!P:P,"ERR",0)</f>
        <v>ONE</v>
      </c>
      <c r="S66" s="100">
        <f ca="1">VALUE(_xlfn.XLOOKUP($A66,Строчный!$A:$A,Строчный!Q:Q,"ERR",0))</f>
        <v>29</v>
      </c>
      <c r="T66" s="14" t="s">
        <v>283</v>
      </c>
      <c r="U66" s="122" t="str">
        <f t="shared" ca="1" si="9"/>
        <v>Бейсболка AMERICAN NEEDLE арт. 36670A-SBEAR Smokey Bear New Raglin (черный)</v>
      </c>
      <c r="V66" s="121" t="str">
        <f t="shared" ca="1" si="10"/>
        <v>Бейсболка AMERICAN NEEDLE арт. 36670A-SBEAR Smokey Bear New Raglin (черный) {black}</v>
      </c>
      <c r="W66" s="18" t="str">
        <f t="shared" ca="1" si="11"/>
        <v>черный</v>
      </c>
      <c r="X66" s="18" t="str">
        <f t="shared" ca="1" si="12"/>
        <v>черный</v>
      </c>
      <c r="Y66" s="119" t="str">
        <f ca="1">IF(ISERROR(AT66),IFERROR(MID(I66,FIND("-",I66)+1,LEN(I66)),IFERROR(MID(I66,1,FIND("/",I66)-2),I66)),VLOOKUP(A66,'Цвета артикулов'!B:C,2,0))</f>
        <v>черный</v>
      </c>
      <c r="Z66" s="93" t="str">
        <f t="shared" ca="1" si="13"/>
        <v>06-414-09-00</v>
      </c>
      <c r="AA66" s="95" t="str">
        <f ca="1">VLOOKUP(C66,Группа!A:B,2,FALSE)</f>
        <v>Бейсболка</v>
      </c>
      <c r="AB66" s="117" t="str">
        <f ca="1">IFERROR(VLOOKUP(R66,Размеры!A:C,3,FALSE),"")</f>
        <v>ONE</v>
      </c>
      <c r="AC66" s="117" t="str">
        <f ca="1">VLOOKUP(I66,ЦветПолный!A:B,2,FALSE)</f>
        <v>09</v>
      </c>
      <c r="AD66" s="117" t="str">
        <f ca="1">IFERROR(VLOOKUP(R66,Размеры!A:D,4,FALSE),"")</f>
        <v>00</v>
      </c>
      <c r="AE66" s="117">
        <f ca="1">IF(LEFT(IFERROR(VLOOKUP(LOOKUP(2,1/SEARCH(B66,Товары!A:A),Товары!A:A),Товары!A:B,2,0),""),6)=MID(Z66,1,6),1,0)</f>
        <v>0</v>
      </c>
      <c r="AG66" s="117">
        <f ca="1">SUMIF(Группа!A:A,C66,Группа!C:C)</f>
        <v>1</v>
      </c>
      <c r="AH66" s="117">
        <f ca="1">SUMIF(Группа!B:B,AA66,Группа!C:C)</f>
        <v>1</v>
      </c>
      <c r="AI66" s="117">
        <f ca="1">SUMIF(Формы!A:A,D66,Формы!B:B)</f>
        <v>1</v>
      </c>
      <c r="AJ66" s="117">
        <f ca="1">SUMIF(Материал!A:A,M66,Материал!B:B)</f>
        <v>1</v>
      </c>
      <c r="AK66" s="117">
        <f ca="1">SUMIF(Размеры!A:A,R66,Размеры!E:E)</f>
        <v>1</v>
      </c>
      <c r="AL66" s="117">
        <f ca="1">SUMIF(Сезон!A:A,F66,Сезон!B:B)</f>
        <v>1</v>
      </c>
      <c r="AM66" s="117">
        <f ca="1">SUMIF(Состав!A:A,J66,Состав!B:B)</f>
        <v>1</v>
      </c>
      <c r="AN66" s="117">
        <f ca="1">SUMIF(ЦветПолный!A:A,I66,ЦветПолный!C:C)</f>
        <v>11</v>
      </c>
      <c r="AO66" s="117">
        <f ca="1">SUMIF(Цвет!A:A,Y66,Цвет!B:B)</f>
        <v>1</v>
      </c>
      <c r="AP66" s="117">
        <f ca="1">SUMIF(Пол!B:B,N66,Пол!C:C)</f>
        <v>1</v>
      </c>
      <c r="AQ66" s="117">
        <f ca="1">SUMIF(Марка!A:A,G66,Марка!B:B)</f>
        <v>1</v>
      </c>
      <c r="AR66" s="117">
        <f ca="1">SUMIF(Страна!A:A,O66,Страна!B:B)</f>
        <v>1</v>
      </c>
      <c r="AS66" s="83" t="e">
        <f ca="1">IF(VLOOKUP(V66,Товары!A:B,2,FALSE)=A66,"Есть в 1С","ERR")</f>
        <v>#N/A</v>
      </c>
      <c r="AT66" s="84" t="e">
        <f ca="1">IF(VLOOKUP(A66,Товары!B:B,1,FALSE)=A66,"Есть в 1С","ERR")</f>
        <v>#N/A</v>
      </c>
      <c r="AU66" s="116" t="e">
        <f ca="1">VLOOKUP(V66,Товары!A:B,2,FALSE)</f>
        <v>#N/A</v>
      </c>
      <c r="AV66" s="114" t="e">
        <f ca="1">VLOOKUP(V66,Товары!A:B,1,FALSE)</f>
        <v>#N/A</v>
      </c>
    </row>
    <row r="67" spans="1:48" x14ac:dyDescent="0.25">
      <c r="A67" s="133" t="str">
        <f ca="1"/>
        <v>06-413-09</v>
      </c>
      <c r="B67" s="128" t="str">
        <f ca="1">_xlfn.XLOOKUP($A67,Строчный!$A:$A,Строчный!B:B,"ERR",0)</f>
        <v>21021A-DVNP Death Valley Canopy NP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</v>
      </c>
      <c r="E67" s="101" t="str">
        <f ca="1">PROPER(_xlfn.XLOOKUP($A67,Строчный!$A:$A,Строчный!E:E,"ERR",0))</f>
        <v>State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AMERICAN NEEDLE</v>
      </c>
      <c r="H67" s="101" t="str">
        <f ca="1">LOWER(_xlfn.XLOOKUP($A67,Строчный!$A:$A,Строчный!H:H,"ERR",0))</f>
        <v>black</v>
      </c>
      <c r="I67" s="101" t="str">
        <f ca="1">LOWER(_xlfn.XLOOKUP($A67,Строчный!$A:$A,Строчный!I:I,"ERR",0))</f>
        <v>черный</v>
      </c>
      <c r="J67" s="101" t="str">
        <f ca="1">SUBSTITUTE(LOWER(_xlfn.XLOOKUP($A67,Строчный!$A:$A,Строчный!J:J,"ERR",0)),"подклад","Подклад")</f>
        <v>40% акрил - 30% полиэстер - 30% хлопок</v>
      </c>
      <c r="K67" s="101" t="str">
        <f ca="1">_xlfn.LET(_xlpm.RES,_xlfn.XLOOKUP($A67,Строчный!$A:$A,Строчный!R:R,"ERR",0),IF(_xlpm.RES="","",_xlpm.RES))</f>
        <v>NP</v>
      </c>
      <c r="L67" s="101" t="str">
        <f ca="1">_xlfn.LET(_xlpm.RES,_xlfn.XLOOKUP($A67,Строчный!$A:$A,Строчный!S:S,"ERR",0),IF(_xlpm.RES="","",_xlpm.RES))</f>
        <v>Death Valley Canopy</v>
      </c>
      <c r="M67" s="101" t="str">
        <f ca="1">LOWER(_xlfn.XLOOKUP($A67,Строчный!$A:$A,Строчный!K:K,"ERR",0))</f>
        <v>акриловые</v>
      </c>
      <c r="N67" s="101" t="str">
        <f ca="1">PROPER(_xlfn.XLOOKUP($A67,Строчный!$A:$A,Строчный!L:L,"ERR",0))</f>
        <v>Унисекс</v>
      </c>
      <c r="O67" s="101" t="str">
        <f ca="1">PROPER(_xlfn.XLOOKUP($A67,Строчный!$A:$A,Строчный!M:M,"ERR",0))</f>
        <v>Китай</v>
      </c>
      <c r="P67" s="110">
        <f ca="1">VALUE(_xlfn.XLOOKUP($A67,Строчный!$A:$A,Строчный!N:N,"ERR",0))</f>
        <v>839.80000000000018</v>
      </c>
      <c r="Q67" s="109" t="str">
        <f ca="1">_xlfn.XLOOKUP($G67,Фабрика!A:A,Фабрика!B:B,"ERR",0)</f>
        <v>American Needle, Inc; 1275 Busch Parkway, Buffalo Grove, IL 60089, USA</v>
      </c>
      <c r="R67" s="100" t="str">
        <f ca="1">_xlfn.XLOOKUP($A67,Строчный!$A:$A,Строчный!P:P,"ERR",0)</f>
        <v>ONE</v>
      </c>
      <c r="S67" s="100">
        <f ca="1">VALUE(_xlfn.XLOOKUP($A67,Строчный!$A:$A,Строчный!Q:Q,"ERR",0))</f>
        <v>12</v>
      </c>
      <c r="T67" s="14" t="s">
        <v>283</v>
      </c>
      <c r="U67" s="122" t="str">
        <f t="shared" ca="1" si="9"/>
        <v>Бейсболка AMERICAN NEEDLE арт. 21021A-DVNP Death Valley Canopy NP (черный)</v>
      </c>
      <c r="V67" s="121" t="str">
        <f t="shared" ca="1" si="10"/>
        <v>Бейсболка AMERICAN NEEDLE арт. 21021A-DVNP Death Valley Canopy NP (черный) {black}</v>
      </c>
      <c r="W67" s="18" t="str">
        <f t="shared" ca="1" si="11"/>
        <v>черный</v>
      </c>
      <c r="X67" s="18" t="str">
        <f t="shared" ca="1" si="12"/>
        <v>черный</v>
      </c>
      <c r="Y67" s="119" t="str">
        <f ca="1">IF(ISERROR(AT67),IFERROR(MID(I67,FIND("-",I67)+1,LEN(I67)),IFERROR(MID(I67,1,FIND("/",I67)-2),I67)),VLOOKUP(A67,'Цвета артикулов'!B:C,2,0))</f>
        <v>черный</v>
      </c>
      <c r="Z67" s="93" t="str">
        <f t="shared" ca="1" si="13"/>
        <v>06-413-09-00</v>
      </c>
      <c r="AA67" s="95" t="str">
        <f ca="1">VLOOKUP(C67,Группа!A:B,2,FALSE)</f>
        <v>Бейсболка</v>
      </c>
      <c r="AB67" s="117" t="str">
        <f ca="1">IFERROR(VLOOKUP(R67,Размеры!A:C,3,FALSE),"")</f>
        <v>ONE</v>
      </c>
      <c r="AC67" s="117" t="str">
        <f ca="1">VLOOKUP(I67,ЦветПолный!A:B,2,FALSE)</f>
        <v>09</v>
      </c>
      <c r="AD67" s="117" t="str">
        <f ca="1">IFERROR(VLOOKUP(R67,Размеры!A:D,4,FALSE),"")</f>
        <v>00</v>
      </c>
      <c r="AE67" s="117">
        <f ca="1">IF(LEFT(IFERROR(VLOOKUP(LOOKUP(2,1/SEARCH(B67,Товары!A:A),Товары!A:A),Товары!A:B,2,0),""),6)=MID(Z67,1,6),1,0)</f>
        <v>0</v>
      </c>
      <c r="AG67" s="117">
        <f ca="1">SUMIF(Группа!A:A,C67,Группа!C:C)</f>
        <v>1</v>
      </c>
      <c r="AH67" s="117">
        <f ca="1">SUMIF(Группа!B:B,AA67,Группа!C:C)</f>
        <v>1</v>
      </c>
      <c r="AI67" s="117">
        <f ca="1">SUMIF(Формы!A:A,D67,Формы!B:B)</f>
        <v>1</v>
      </c>
      <c r="AJ67" s="117">
        <f ca="1">SUMIF(Материал!A:A,M67,Материал!B:B)</f>
        <v>1</v>
      </c>
      <c r="AK67" s="117">
        <f ca="1">SUMIF(Размеры!A:A,R67,Размеры!E:E)</f>
        <v>1</v>
      </c>
      <c r="AL67" s="117">
        <f ca="1">SUMIF(Сезон!A:A,F67,Сезон!B:B)</f>
        <v>1</v>
      </c>
      <c r="AM67" s="117">
        <f ca="1">SUMIF(Состав!A:A,J67,Состав!B:B)</f>
        <v>0</v>
      </c>
      <c r="AN67" s="117">
        <f ca="1">SUMIF(ЦветПолный!A:A,I67,ЦветПолный!C:C)</f>
        <v>11</v>
      </c>
      <c r="AO67" s="117">
        <f ca="1">SUMIF(Цвет!A:A,Y67,Цвет!B:B)</f>
        <v>1</v>
      </c>
      <c r="AP67" s="117">
        <f ca="1">SUMIF(Пол!B:B,N67,Пол!C:C)</f>
        <v>1</v>
      </c>
      <c r="AQ67" s="117">
        <f ca="1">SUMIF(Марка!A:A,G67,Марка!B:B)</f>
        <v>1</v>
      </c>
      <c r="AR67" s="117">
        <f ca="1">SUMIF(Страна!A:A,O67,Страна!B:B)</f>
        <v>1</v>
      </c>
      <c r="AS67" s="83" t="e">
        <f ca="1">IF(VLOOKUP(V67,Товары!A:B,2,FALSE)=A67,"Есть в 1С","ERR")</f>
        <v>#N/A</v>
      </c>
      <c r="AT67" s="84" t="e">
        <f ca="1">IF(VLOOKUP(A67,Товары!B:B,1,FALSE)=A67,"Есть в 1С","ERR")</f>
        <v>#N/A</v>
      </c>
      <c r="AU67" s="116" t="e">
        <f ca="1">VLOOKUP(V67,Товары!A:B,2,FALSE)</f>
        <v>#N/A</v>
      </c>
      <c r="AV67" s="114" t="e">
        <f ca="1">VLOOKUP(V67,Товары!A:B,1,FALSE)</f>
        <v>#N/A</v>
      </c>
    </row>
    <row r="68" spans="1:48" x14ac:dyDescent="0.25">
      <c r="A68" s="133" t="str">
        <f ca="1"/>
        <v>06-412-16</v>
      </c>
      <c r="B68" s="128" t="str">
        <f ca="1">_xlfn.XLOOKUP($A68,Строчный!$A:$A,Строчный!B:B,"ERR",0)</f>
        <v>21019B-NASA NASA Cuffed Knit</v>
      </c>
      <c r="C68" s="101" t="str">
        <f ca="1">PROPER(_xlfn.XLOOKUP($A68,Строчный!$A:$A,Строчный!C:C,"ERR",0))</f>
        <v>Шапки</v>
      </c>
      <c r="D68" s="101" t="str">
        <f ca="1">_xlfn.LET(_xlpm.DATA,(_xlfn.XLOOKUP($A68,Строчный!$A:$A,Строчный!D:D,"ERR",0)),UPPER(MID(_xlpm.DATA,1,1))&amp;LOWER(MID(_xlpm.DATA,2,LEN(_xlpm.DATA)-1)))</f>
        <v>Шапка вязаная</v>
      </c>
      <c r="E68" s="101" t="str">
        <f ca="1">PROPER(_xlfn.XLOOKUP($A68,Строчный!$A:$A,Строчный!E:E,"ERR",0))</f>
        <v>Space</v>
      </c>
      <c r="F68" s="101" t="str">
        <f ca="1">LOWER(_xlfn.XLOOKUP($A68,Строчный!$A:$A,Строчный!F:F,"ERR",0))</f>
        <v>зимний</v>
      </c>
      <c r="G68" s="101" t="str">
        <f ca="1">UPPER(_xlfn.XLOOKUP($A68,Строчный!$A:$A,Строчный!G:G,"ERR",0))</f>
        <v>AMERICAN NEEDLE</v>
      </c>
      <c r="H68" s="101" t="str">
        <f ca="1">LOWER(_xlfn.XLOOKUP($A68,Строчный!$A:$A,Строчный!H:H,"ERR",0))</f>
        <v>navy</v>
      </c>
      <c r="I68" s="101" t="str">
        <f ca="1">LOWER(_xlfn.XLOOKUP($A68,Строчный!$A:$A,Строчный!I:I,"ERR",0))</f>
        <v>темно-синий</v>
      </c>
      <c r="J68" s="101" t="str">
        <f ca="1">SUBSTITUTE(LOWER(_xlfn.XLOOKUP($A68,Строчный!$A:$A,Строчный!J:J,"ERR",0)),"подклад","Подклад")</f>
        <v>100% акрил</v>
      </c>
      <c r="K68" s="101" t="str">
        <f ca="1">_xlfn.LET(_xlpm.RES,_xlfn.XLOOKUP($A68,Строчный!$A:$A,Строчный!R:R,"ERR",0),IF(_xlpm.RES="","",_xlpm.RES))</f>
        <v/>
      </c>
      <c r="L68" s="101" t="str">
        <f ca="1">_xlfn.LET(_xlpm.RES,_xlfn.XLOOKUP($A68,Строчный!$A:$A,Строчный!S:S,"ERR",0),IF(_xlpm.RES="","",_xlpm.RES))</f>
        <v>NASA</v>
      </c>
      <c r="M68" s="101" t="str">
        <f ca="1">LOWER(_xlfn.XLOOKUP($A68,Строчный!$A:$A,Строчный!K:K,"ERR",0))</f>
        <v>акриловые</v>
      </c>
      <c r="N68" s="101" t="str">
        <f ca="1">PROPER(_xlfn.XLOOKUP($A68,Строчный!$A:$A,Строчный!L:L,"ERR",0))</f>
        <v>Унисекс</v>
      </c>
      <c r="O68" s="101" t="str">
        <f ca="1">PROPER(_xlfn.XLOOKUP($A68,Строчный!$A:$A,Строчный!M:M,"ERR",0))</f>
        <v>Китай</v>
      </c>
      <c r="P68" s="110">
        <f ca="1">VALUE(_xlfn.XLOOKUP($A68,Строчный!$A:$A,Строчный!N:N,"ERR",0))</f>
        <v>486.25777777777779</v>
      </c>
      <c r="Q68" s="109" t="str">
        <f ca="1">_xlfn.XLOOKUP($G68,Фабрика!A:A,Фабрика!B:B,"ERR",0)</f>
        <v>American Needle, Inc; 1275 Busch Parkway, Buffalo Grove, IL 60089, USA</v>
      </c>
      <c r="R68" s="100" t="str">
        <f ca="1">_xlfn.XLOOKUP($A68,Строчный!$A:$A,Строчный!P:P,"ERR",0)</f>
        <v>ONE</v>
      </c>
      <c r="S68" s="100">
        <f ca="1">VALUE(_xlfn.XLOOKUP($A68,Строчный!$A:$A,Строчный!Q:Q,"ERR",0))</f>
        <v>9</v>
      </c>
      <c r="T68" s="14" t="s">
        <v>283</v>
      </c>
      <c r="U68" s="122" t="str">
        <f t="shared" ca="1" si="9"/>
        <v>Шапка AMERICAN NEEDLE арт. 21019B-NASA NASA Cuffed Knit (темно-синий)</v>
      </c>
      <c r="V68" s="121" t="str">
        <f t="shared" ca="1" si="10"/>
        <v>Шапка AMERICAN NEEDLE арт. 21019B-NASA NASA Cuffed Knit (темно-синий) {navy}</v>
      </c>
      <c r="W68" s="18" t="str">
        <f t="shared" ca="1" si="11"/>
        <v>синий</v>
      </c>
      <c r="X68" s="18" t="str">
        <f t="shared" ca="1" si="12"/>
        <v>синий</v>
      </c>
      <c r="Y68" s="119" t="str">
        <f ca="1">IF(ISERROR(AT68),IFERROR(MID(I68,FIND("-",I68)+1,LEN(I68)),IFERROR(MID(I68,1,FIND("/",I68)-2),I68)),VLOOKUP(A68,'Цвета артикулов'!B:C,2,0))</f>
        <v>синий</v>
      </c>
      <c r="Z68" s="93" t="str">
        <f t="shared" ca="1" si="13"/>
        <v>06-412-16-00</v>
      </c>
      <c r="AA68" s="95" t="str">
        <f ca="1">VLOOKUP(C68,Группа!A:B,2,FALSE)</f>
        <v>Шапка</v>
      </c>
      <c r="AB68" s="117" t="str">
        <f ca="1">IFERROR(VLOOKUP(R68,Размеры!A:C,3,FALSE),"")</f>
        <v>ONE</v>
      </c>
      <c r="AC68" s="117" t="str">
        <f ca="1">VLOOKUP(I68,ЦветПолный!A:B,2,FALSE)</f>
        <v>16</v>
      </c>
      <c r="AD68" s="117" t="str">
        <f ca="1">IFERROR(VLOOKUP(R68,Размеры!A:D,4,FALSE),"")</f>
        <v>00</v>
      </c>
      <c r="AE68" s="117">
        <f ca="1">IF(LEFT(IFERROR(VLOOKUP(LOOKUP(2,1/SEARCH(B68,Товары!A:A),Товары!A:A),Товары!A:B,2,0),""),6)=MID(Z68,1,6),1,0)</f>
        <v>0</v>
      </c>
      <c r="AG68" s="117">
        <f ca="1">SUMIF(Группа!A:A,C68,Группа!C:C)</f>
        <v>1</v>
      </c>
      <c r="AH68" s="117">
        <f ca="1">SUMIF(Группа!B:B,AA68,Группа!C:C)</f>
        <v>1</v>
      </c>
      <c r="AI68" s="117">
        <f ca="1">SUMIF(Формы!A:A,D68,Формы!B:B)</f>
        <v>1</v>
      </c>
      <c r="AJ68" s="117">
        <f ca="1">SUMIF(Материал!A:A,M68,Материал!B:B)</f>
        <v>1</v>
      </c>
      <c r="AK68" s="117">
        <f ca="1">SUMIF(Размеры!A:A,R68,Размеры!E:E)</f>
        <v>1</v>
      </c>
      <c r="AL68" s="117">
        <f ca="1">SUMIF(Сезон!A:A,F68,Сезон!B:B)</f>
        <v>1</v>
      </c>
      <c r="AM68" s="117">
        <f ca="1">SUMIF(Состав!A:A,J68,Состав!B:B)</f>
        <v>1</v>
      </c>
      <c r="AN68" s="117">
        <f ca="1">SUMIF(ЦветПолный!A:A,I68,ЦветПолный!C:C)</f>
        <v>8</v>
      </c>
      <c r="AO68" s="117">
        <f ca="1">SUMIF(Цвет!A:A,Y68,Цвет!B:B)</f>
        <v>1</v>
      </c>
      <c r="AP68" s="117">
        <f ca="1">SUMIF(Пол!B:B,N68,Пол!C:C)</f>
        <v>1</v>
      </c>
      <c r="AQ68" s="117">
        <f ca="1">SUMIF(Марка!A:A,G68,Марка!B:B)</f>
        <v>1</v>
      </c>
      <c r="AR68" s="117">
        <f ca="1">SUMIF(Страна!A:A,O68,Страна!B:B)</f>
        <v>1</v>
      </c>
      <c r="AS68" s="83" t="e">
        <f ca="1">IF(VLOOKUP(V68,Товары!A:B,2,FALSE)=A68,"Есть в 1С","ERR")</f>
        <v>#N/A</v>
      </c>
      <c r="AT68" s="84" t="e">
        <f ca="1">IF(VLOOKUP(A68,Товары!B:B,1,FALSE)=A68,"Есть в 1С","ERR")</f>
        <v>#N/A</v>
      </c>
      <c r="AU68" s="116" t="e">
        <f ca="1">VLOOKUP(V68,Товары!A:B,2,FALSE)</f>
        <v>#N/A</v>
      </c>
      <c r="AV68" s="114" t="e">
        <f ca="1">VLOOKUP(V68,Товары!A:B,1,FALSE)</f>
        <v>#N/A</v>
      </c>
    </row>
    <row r="69" spans="1:48" x14ac:dyDescent="0.25">
      <c r="A69" s="133" t="str">
        <f ca="1"/>
        <v>06-411-09</v>
      </c>
      <c r="B69" s="128" t="str">
        <f ca="1">_xlfn.XLOOKUP($A69,Строчный!$A:$A,Строчный!B:B,"ERR",0)</f>
        <v>21019A-YOG Yomiuri Giants Cuffed Knit NPN</v>
      </c>
      <c r="C69" s="101" t="str">
        <f ca="1">PROPER(_xlfn.XLOOKUP($A69,Строчный!$A:$A,Строчный!C:C,"ERR",0))</f>
        <v>Шапки</v>
      </c>
      <c r="D69" s="101" t="str">
        <f ca="1">_xlfn.LET(_xlpm.DATA,(_xlfn.XLOOKUP($A69,Строчный!$A:$A,Строчный!D:D,"ERR",0)),UPPER(MID(_xlpm.DATA,1,1))&amp;LOWER(MID(_xlpm.DATA,2,LEN(_xlpm.DATA)-1)))</f>
        <v>Шапка вязаная</v>
      </c>
      <c r="E69" s="101" t="str">
        <f ca="1">PROPER(_xlfn.XLOOKUP($A69,Строчный!$A:$A,Строчный!E:E,"ERR",0))</f>
        <v>Sport</v>
      </c>
      <c r="F69" s="101" t="str">
        <f ca="1">LOWER(_xlfn.XLOOKUP($A69,Строчный!$A:$A,Строчный!F:F,"ERR",0))</f>
        <v>зимний</v>
      </c>
      <c r="G69" s="101" t="str">
        <f ca="1">UPPER(_xlfn.XLOOKUP($A69,Строчный!$A:$A,Строчный!G:G,"ERR",0))</f>
        <v>AMERICAN NEEDLE</v>
      </c>
      <c r="H69" s="101" t="str">
        <f ca="1">LOWER(_xlfn.XLOOKUP($A69,Строчный!$A:$A,Строчный!H:H,"ERR",0))</f>
        <v>black</v>
      </c>
      <c r="I69" s="101" t="str">
        <f ca="1">LOWER(_xlfn.XLOOKUP($A69,Строчный!$A:$A,Строчный!I:I,"ERR",0))</f>
        <v>черный</v>
      </c>
      <c r="J69" s="101" t="str">
        <f ca="1">SUBSTITUTE(LOWER(_xlfn.XLOOKUP($A69,Строчный!$A:$A,Строчный!J:J,"ERR",0)),"подклад","Подклад")</f>
        <v>100% акрил</v>
      </c>
      <c r="K69" s="101" t="str">
        <f ca="1">_xlfn.LET(_xlpm.RES,_xlfn.XLOOKUP($A69,Строчный!$A:$A,Строчный!R:R,"ERR",0),IF(_xlpm.RES="","",_xlpm.RES))</f>
        <v>NPN</v>
      </c>
      <c r="L69" s="101" t="str">
        <f ca="1">_xlfn.LET(_xlpm.RES,_xlfn.XLOOKUP($A69,Строчный!$A:$A,Строчный!S:S,"ERR",0),IF(_xlpm.RES="","",_xlpm.RES))</f>
        <v>Yomiuri Giants</v>
      </c>
      <c r="M69" s="101" t="str">
        <f ca="1">LOWER(_xlfn.XLOOKUP($A69,Строчный!$A:$A,Строчный!K:K,"ERR",0))</f>
        <v>акриловые</v>
      </c>
      <c r="N69" s="101" t="str">
        <f ca="1">PROPER(_xlfn.XLOOKUP($A69,Строчный!$A:$A,Строчный!L:L,"ERR",0))</f>
        <v>Унисекс</v>
      </c>
      <c r="O69" s="101" t="str">
        <f ca="1">PROPER(_xlfn.XLOOKUP($A69,Строчный!$A:$A,Строчный!M:M,"ERR",0))</f>
        <v>Китай</v>
      </c>
      <c r="P69" s="110">
        <f ca="1">VALUE(_xlfn.XLOOKUP($A69,Строчный!$A:$A,Строчный!N:N,"ERR",0))</f>
        <v>729.30000000000007</v>
      </c>
      <c r="Q69" s="109" t="str">
        <f ca="1">_xlfn.XLOOKUP($G69,Фабрика!A:A,Фабрика!B:B,"ERR",0)</f>
        <v>American Needle, Inc; 1275 Busch Parkway, Buffalo Grove, IL 60089, USA</v>
      </c>
      <c r="R69" s="100" t="str">
        <f ca="1">_xlfn.XLOOKUP($A69,Строчный!$A:$A,Строчный!P:P,"ERR",0)</f>
        <v>ONE</v>
      </c>
      <c r="S69" s="100">
        <f ca="1">VALUE(_xlfn.XLOOKUP($A69,Строчный!$A:$A,Строчный!Q:Q,"ERR",0))</f>
        <v>24</v>
      </c>
      <c r="T69" s="14" t="s">
        <v>283</v>
      </c>
      <c r="U69" s="122" t="str">
        <f t="shared" ca="1" si="9"/>
        <v>Шапка AMERICAN NEEDLE арт. 21019A-YOG Yomiuri Giants Cuffed Knit NPN (черный)</v>
      </c>
      <c r="V69" s="121" t="str">
        <f t="shared" ca="1" si="10"/>
        <v>Шапка AMERICAN NEEDLE арт. 21019A-YOG Yomiuri Giants Cuffed Knit NPN (черный) {black}</v>
      </c>
      <c r="W69" s="18" t="str">
        <f t="shared" ca="1" si="11"/>
        <v>черный</v>
      </c>
      <c r="X69" s="18" t="str">
        <f t="shared" ca="1" si="12"/>
        <v>черный</v>
      </c>
      <c r="Y69" s="119" t="str">
        <f ca="1">IF(ISERROR(AT69),IFERROR(MID(I69,FIND("-",I69)+1,LEN(I69)),IFERROR(MID(I69,1,FIND("/",I69)-2),I69)),VLOOKUP(A69,'Цвета артикулов'!B:C,2,0))</f>
        <v>черный</v>
      </c>
      <c r="Z69" s="93" t="str">
        <f t="shared" ca="1" si="13"/>
        <v>06-411-09-00</v>
      </c>
      <c r="AA69" s="95" t="str">
        <f ca="1">VLOOKUP(C69,Группа!A:B,2,FALSE)</f>
        <v>Шапка</v>
      </c>
      <c r="AB69" s="117" t="str">
        <f ca="1">IFERROR(VLOOKUP(R69,Размеры!A:C,3,FALSE),"")</f>
        <v>ONE</v>
      </c>
      <c r="AC69" s="117" t="str">
        <f ca="1">VLOOKUP(I69,ЦветПолный!A:B,2,FALSE)</f>
        <v>09</v>
      </c>
      <c r="AD69" s="117" t="str">
        <f ca="1">IFERROR(VLOOKUP(R69,Размеры!A:D,4,FALSE),"")</f>
        <v>00</v>
      </c>
      <c r="AE69" s="117">
        <f ca="1">IF(LEFT(IFERROR(VLOOKUP(LOOKUP(2,1/SEARCH(B69,Товары!A:A),Товары!A:A),Товары!A:B,2,0),""),6)=MID(Z69,1,6),1,0)</f>
        <v>0</v>
      </c>
      <c r="AG69" s="117">
        <f ca="1">SUMIF(Группа!A:A,C69,Группа!C:C)</f>
        <v>1</v>
      </c>
      <c r="AH69" s="117">
        <f ca="1">SUMIF(Группа!B:B,AA69,Группа!C:C)</f>
        <v>1</v>
      </c>
      <c r="AI69" s="117">
        <f ca="1">SUMIF(Формы!A:A,D69,Формы!B:B)</f>
        <v>1</v>
      </c>
      <c r="AJ69" s="117">
        <f ca="1">SUMIF(Материал!A:A,M69,Материал!B:B)</f>
        <v>1</v>
      </c>
      <c r="AK69" s="117">
        <f ca="1">SUMIF(Размеры!A:A,R69,Размеры!E:E)</f>
        <v>1</v>
      </c>
      <c r="AL69" s="117">
        <f ca="1">SUMIF(Сезон!A:A,F69,Сезон!B:B)</f>
        <v>1</v>
      </c>
      <c r="AM69" s="117">
        <f ca="1">SUMIF(Состав!A:A,J69,Состав!B:B)</f>
        <v>1</v>
      </c>
      <c r="AN69" s="117">
        <f ca="1">SUMIF(ЦветПолный!A:A,I69,ЦветПолный!C:C)</f>
        <v>11</v>
      </c>
      <c r="AO69" s="117">
        <f ca="1">SUMIF(Цвет!A:A,Y69,Цвет!B:B)</f>
        <v>1</v>
      </c>
      <c r="AP69" s="117">
        <f ca="1">SUMIF(Пол!B:B,N69,Пол!C:C)</f>
        <v>1</v>
      </c>
      <c r="AQ69" s="117">
        <f ca="1">SUMIF(Марка!A:A,G69,Марка!B:B)</f>
        <v>1</v>
      </c>
      <c r="AR69" s="117">
        <f ca="1">SUMIF(Страна!A:A,O69,Страна!B:B)</f>
        <v>1</v>
      </c>
      <c r="AS69" s="83" t="e">
        <f ca="1">IF(VLOOKUP(V69,Товары!A:B,2,FALSE)=A69,"Есть в 1С","ERR")</f>
        <v>#N/A</v>
      </c>
      <c r="AT69" s="84" t="e">
        <f ca="1">IF(VLOOKUP(A69,Товары!B:B,1,FALSE)=A69,"Есть в 1С","ERR")</f>
        <v>#N/A</v>
      </c>
      <c r="AU69" s="116" t="e">
        <f ca="1">VLOOKUP(V69,Товары!A:B,2,FALSE)</f>
        <v>#N/A</v>
      </c>
      <c r="AV69" s="114" t="e">
        <f ca="1">VLOOKUP(V69,Товары!A:B,1,FALSE)</f>
        <v>#N/A</v>
      </c>
    </row>
    <row r="70" spans="1:48" x14ac:dyDescent="0.25">
      <c r="A70" s="133" t="str">
        <f ca="1"/>
        <v>06-410-09</v>
      </c>
      <c r="B70" s="128" t="str">
        <f ca="1">_xlfn.XLOOKUP($A70,Строчный!$A:$A,Строчный!B:B,"ERR",0)</f>
        <v>21019A-VGK Vegas Golden Knights Cuffed Knit NHL</v>
      </c>
      <c r="C70" s="101" t="str">
        <f ca="1">PROPER(_xlfn.XLOOKUP($A70,Строчный!$A:$A,Строчный!C:C,"ERR",0))</f>
        <v>Шапки</v>
      </c>
      <c r="D70" s="101" t="str">
        <f ca="1">_xlfn.LET(_xlpm.DATA,(_xlfn.XLOOKUP($A70,Строчный!$A:$A,Строчный!D:D,"ERR",0)),UPPER(MID(_xlpm.DATA,1,1))&amp;LOWER(MID(_xlpm.DATA,2,LEN(_xlpm.DATA)-1)))</f>
        <v>Шапка вязаная</v>
      </c>
      <c r="E70" s="101" t="str">
        <f ca="1">PROPER(_xlfn.XLOOKUP($A70,Строчный!$A:$A,Строчный!E:E,"ERR",0))</f>
        <v>Sport</v>
      </c>
      <c r="F70" s="101" t="str">
        <f ca="1">LOWER(_xlfn.XLOOKUP($A70,Строчный!$A:$A,Строчный!F:F,"ERR",0))</f>
        <v>зимний</v>
      </c>
      <c r="G70" s="101" t="str">
        <f ca="1">UPPER(_xlfn.XLOOKUP($A70,Строчный!$A:$A,Строчный!G:G,"ERR",0))</f>
        <v>AMERICAN NEEDLE</v>
      </c>
      <c r="H70" s="101" t="str">
        <f ca="1">LOWER(_xlfn.XLOOKUP($A70,Строчный!$A:$A,Строчный!H:H,"ERR",0))</f>
        <v>black</v>
      </c>
      <c r="I70" s="101" t="str">
        <f ca="1">LOWER(_xlfn.XLOOKUP($A70,Строчный!$A:$A,Строчный!I:I,"ERR",0))</f>
        <v>черный</v>
      </c>
      <c r="J70" s="101" t="str">
        <f ca="1">SUBSTITUTE(LOWER(_xlfn.XLOOKUP($A70,Строчный!$A:$A,Строчный!J:J,"ERR",0)),"подклад","Подклад")</f>
        <v>100% акрил</v>
      </c>
      <c r="K70" s="101" t="str">
        <f ca="1">_xlfn.LET(_xlpm.RES,_xlfn.XLOOKUP($A70,Строчный!$A:$A,Строчный!R:R,"ERR",0),IF(_xlpm.RES="","",_xlpm.RES))</f>
        <v>NHL</v>
      </c>
      <c r="L70" s="101" t="str">
        <f ca="1">_xlfn.LET(_xlpm.RES,_xlfn.XLOOKUP($A70,Строчный!$A:$A,Строчный!S:S,"ERR",0),IF(_xlpm.RES="","",_xlpm.RES))</f>
        <v>Vegas Golden Knights</v>
      </c>
      <c r="M70" s="101" t="str">
        <f ca="1">LOWER(_xlfn.XLOOKUP($A70,Строчный!$A:$A,Строчный!K:K,"ERR",0))</f>
        <v>акриловые</v>
      </c>
      <c r="N70" s="101" t="str">
        <f ca="1">PROPER(_xlfn.XLOOKUP($A70,Строчный!$A:$A,Строчный!L:L,"ERR",0))</f>
        <v>Унисекс</v>
      </c>
      <c r="O70" s="101" t="str">
        <f ca="1">PROPER(_xlfn.XLOOKUP($A70,Строчный!$A:$A,Строчный!M:M,"ERR",0))</f>
        <v>Китай</v>
      </c>
      <c r="P70" s="110">
        <f ca="1">VALUE(_xlfn.XLOOKUP($A70,Строчный!$A:$A,Строчный!N:N,"ERR",0))</f>
        <v>729.31733333333329</v>
      </c>
      <c r="Q70" s="109" t="str">
        <f ca="1">_xlfn.XLOOKUP($G70,Фабрика!A:A,Фабрика!B:B,"ERR",0)</f>
        <v>American Needle, Inc; 1275 Busch Parkway, Buffalo Grove, IL 60089, USA</v>
      </c>
      <c r="R70" s="100" t="str">
        <f ca="1">_xlfn.XLOOKUP($A70,Строчный!$A:$A,Строчный!P:P,"ERR",0)</f>
        <v>ONE</v>
      </c>
      <c r="S70" s="100">
        <f ca="1">VALUE(_xlfn.XLOOKUP($A70,Строчный!$A:$A,Строчный!Q:Q,"ERR",0))</f>
        <v>15</v>
      </c>
      <c r="T70" s="14" t="s">
        <v>283</v>
      </c>
      <c r="U70" s="122" t="str">
        <f t="shared" ca="1" si="9"/>
        <v>Шапка AMERICAN NEEDLE арт. 21019A-VGK Vegas Golden Knights Cuffed Knit NHL (черный)</v>
      </c>
      <c r="V70" s="121" t="str">
        <f t="shared" ca="1" si="10"/>
        <v>Шапка AMERICAN NEEDLE арт. 21019A-VGK Vegas Golden Knights Cuffed Knit NHL (черный) {black}</v>
      </c>
      <c r="W70" s="18" t="str">
        <f t="shared" ca="1" si="11"/>
        <v>черный</v>
      </c>
      <c r="X70" s="18" t="str">
        <f t="shared" ca="1" si="12"/>
        <v>черный</v>
      </c>
      <c r="Y70" s="119" t="str">
        <f ca="1">IF(ISERROR(AT70),IFERROR(MID(I70,FIND("-",I70)+1,LEN(I70)),IFERROR(MID(I70,1,FIND("/",I70)-2),I70)),VLOOKUP(A70,'Цвета артикулов'!B:C,2,0))</f>
        <v>черный</v>
      </c>
      <c r="Z70" s="93" t="str">
        <f t="shared" ca="1" si="13"/>
        <v>06-410-09-00</v>
      </c>
      <c r="AA70" s="95" t="str">
        <f ca="1">VLOOKUP(C70,Группа!A:B,2,FALSE)</f>
        <v>Шапка</v>
      </c>
      <c r="AB70" s="117" t="str">
        <f ca="1">IFERROR(VLOOKUP(R70,Размеры!A:C,3,FALSE),"")</f>
        <v>ONE</v>
      </c>
      <c r="AC70" s="117" t="str">
        <f ca="1">VLOOKUP(I70,ЦветПолный!A:B,2,FALSE)</f>
        <v>09</v>
      </c>
      <c r="AD70" s="117" t="str">
        <f ca="1">IFERROR(VLOOKUP(R70,Размеры!A:D,4,FALSE),"")</f>
        <v>00</v>
      </c>
      <c r="AE70" s="117">
        <f ca="1">IF(LEFT(IFERROR(VLOOKUP(LOOKUP(2,1/SEARCH(B70,Товары!A:A),Товары!A:A),Товары!A:B,2,0),""),6)=MID(Z70,1,6),1,0)</f>
        <v>0</v>
      </c>
      <c r="AG70" s="117">
        <f ca="1">SUMIF(Группа!A:A,C70,Группа!C:C)</f>
        <v>1</v>
      </c>
      <c r="AH70" s="117">
        <f ca="1">SUMIF(Группа!B:B,AA70,Группа!C:C)</f>
        <v>1</v>
      </c>
      <c r="AI70" s="117">
        <f ca="1">SUMIF(Формы!A:A,D70,Формы!B:B)</f>
        <v>1</v>
      </c>
      <c r="AJ70" s="117">
        <f ca="1">SUMIF(Материал!A:A,M70,Материал!B:B)</f>
        <v>1</v>
      </c>
      <c r="AK70" s="117">
        <f ca="1">SUMIF(Размеры!A:A,R70,Размеры!E:E)</f>
        <v>1</v>
      </c>
      <c r="AL70" s="117">
        <f ca="1">SUMIF(Сезон!A:A,F70,Сезон!B:B)</f>
        <v>1</v>
      </c>
      <c r="AM70" s="117">
        <f ca="1">SUMIF(Состав!A:A,J70,Состав!B:B)</f>
        <v>1</v>
      </c>
      <c r="AN70" s="117">
        <f ca="1">SUMIF(ЦветПолный!A:A,I70,ЦветПолный!C:C)</f>
        <v>11</v>
      </c>
      <c r="AO70" s="117">
        <f ca="1">SUMIF(Цвет!A:A,Y70,Цвет!B:B)</f>
        <v>1</v>
      </c>
      <c r="AP70" s="117">
        <f ca="1">SUMIF(Пол!B:B,N70,Пол!C:C)</f>
        <v>1</v>
      </c>
      <c r="AQ70" s="117">
        <f ca="1">SUMIF(Марка!A:A,G70,Марка!B:B)</f>
        <v>1</v>
      </c>
      <c r="AR70" s="117">
        <f ca="1">SUMIF(Страна!A:A,O70,Страна!B:B)</f>
        <v>1</v>
      </c>
      <c r="AS70" s="83" t="e">
        <f ca="1">IF(VLOOKUP(V70,Товары!A:B,2,FALSE)=A70,"Есть в 1С","ERR")</f>
        <v>#N/A</v>
      </c>
      <c r="AT70" s="84" t="e">
        <f ca="1">IF(VLOOKUP(A70,Товары!B:B,1,FALSE)=A70,"Есть в 1С","ERR")</f>
        <v>#N/A</v>
      </c>
      <c r="AU70" s="116" t="e">
        <f ca="1">VLOOKUP(V70,Товары!A:B,2,FALSE)</f>
        <v>#N/A</v>
      </c>
      <c r="AV70" s="114" t="e">
        <f ca="1">VLOOKUP(V70,Товары!A:B,1,FALSE)</f>
        <v>#N/A</v>
      </c>
    </row>
    <row r="71" spans="1:48" x14ac:dyDescent="0.25">
      <c r="A71" s="133" t="str">
        <f ca="1"/>
        <v>06-409-09</v>
      </c>
      <c r="B71" s="128" t="str">
        <f ca="1">_xlfn.XLOOKUP($A71,Строчный!$A:$A,Строчный!B:B,"ERR",0)</f>
        <v>21019A-VAC Van Canucks Cuffed Knit NHL</v>
      </c>
      <c r="C71" s="101" t="str">
        <f ca="1">PROPER(_xlfn.XLOOKUP($A71,Строчный!$A:$A,Строчный!C:C,"ERR",0))</f>
        <v>Шапки</v>
      </c>
      <c r="D71" s="101" t="str">
        <f ca="1">_xlfn.LET(_xlpm.DATA,(_xlfn.XLOOKUP($A71,Строчный!$A:$A,Строчный!D:D,"ERR",0)),UPPER(MID(_xlpm.DATA,1,1))&amp;LOWER(MID(_xlpm.DATA,2,LEN(_xlpm.DATA)-1)))</f>
        <v>Шапка вязаная</v>
      </c>
      <c r="E71" s="101" t="str">
        <f ca="1">PROPER(_xlfn.XLOOKUP($A71,Строчный!$A:$A,Строчный!E:E,"ERR",0))</f>
        <v>Sport</v>
      </c>
      <c r="F71" s="101" t="str">
        <f ca="1">LOWER(_xlfn.XLOOKUP($A71,Строчный!$A:$A,Строчный!F:F,"ERR",0))</f>
        <v>зимний</v>
      </c>
      <c r="G71" s="101" t="str">
        <f ca="1">UPPER(_xlfn.XLOOKUP($A71,Строчный!$A:$A,Строчный!G:G,"ERR",0))</f>
        <v>AMERICAN NEEDLE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акрил</v>
      </c>
      <c r="K71" s="101" t="str">
        <f ca="1">_xlfn.LET(_xlpm.RES,_xlfn.XLOOKUP($A71,Строчный!$A:$A,Строчный!R:R,"ERR",0),IF(_xlpm.RES="","",_xlpm.RES))</f>
        <v>NHL</v>
      </c>
      <c r="L71" s="101" t="str">
        <f ca="1">_xlfn.LET(_xlpm.RES,_xlfn.XLOOKUP($A71,Строчный!$A:$A,Строчный!S:S,"ERR",0),IF(_xlpm.RES="","",_xlpm.RES))</f>
        <v>Van Canucks</v>
      </c>
      <c r="M71" s="101" t="str">
        <f ca="1">LOWER(_xlfn.XLOOKUP($A71,Строчный!$A:$A,Строчный!K:K,"ERR",0))</f>
        <v>акриловые</v>
      </c>
      <c r="N71" s="101" t="str">
        <f ca="1">PROPER(_xlfn.XLOOKUP($A71,Строчный!$A:$A,Строчный!L:L,"ERR",0))</f>
        <v>Унисекс</v>
      </c>
      <c r="O71" s="101" t="str">
        <f ca="1">PROPER(_xlfn.XLOOKUP($A71,Строчный!$A:$A,Строчный!M:M,"ERR",0))</f>
        <v>Китай</v>
      </c>
      <c r="P71" s="110">
        <f ca="1">VALUE(_xlfn.XLOOKUP($A71,Строчный!$A:$A,Строчный!N:N,"ERR",0))</f>
        <v>729.30000000000007</v>
      </c>
      <c r="Q71" s="109" t="str">
        <f ca="1">_xlfn.XLOOKUP($G71,Фабрика!A:A,Фабрика!B:B,"ERR",0)</f>
        <v>American Needle, Inc; 1275 Busch Parkway, Buffalo Grove, IL 60089, USA</v>
      </c>
      <c r="R71" s="100" t="str">
        <f ca="1">_xlfn.XLOOKUP($A71,Строчный!$A:$A,Строчный!P:P,"ERR",0)</f>
        <v>ONE</v>
      </c>
      <c r="S71" s="100">
        <f ca="1">VALUE(_xlfn.XLOOKUP($A71,Строчный!$A:$A,Строчный!Q:Q,"ERR",0))</f>
        <v>12</v>
      </c>
      <c r="T71" s="14" t="s">
        <v>283</v>
      </c>
      <c r="U71" s="122" t="str">
        <f t="shared" ca="1" si="9"/>
        <v>Шапка AMERICAN NEEDLE арт. 21019A-VAC Van Canucks Cuffed Knit NHL (черный)</v>
      </c>
      <c r="V71" s="121" t="str">
        <f t="shared" ca="1" si="10"/>
        <v>Шапка AMERICAN NEEDLE арт. 21019A-VAC Van Canucks Cuffed Knit NHL (черный) {black}</v>
      </c>
      <c r="W71" s="18" t="str">
        <f t="shared" ca="1" si="11"/>
        <v>черный</v>
      </c>
      <c r="X71" s="18" t="str">
        <f t="shared" ca="1" si="12"/>
        <v>черный</v>
      </c>
      <c r="Y71" s="119" t="str">
        <f ca="1">IF(ISERROR(AT71),IFERROR(MID(I71,FIND("-",I71)+1,LEN(I71)),IFERROR(MID(I71,1,FIND("/",I71)-2),I71)),VLOOKUP(A71,'Цвета артикулов'!B:C,2,0))</f>
        <v>черный</v>
      </c>
      <c r="Z71" s="93" t="str">
        <f t="shared" ca="1" si="13"/>
        <v>06-409-09-00</v>
      </c>
      <c r="AA71" s="95" t="str">
        <f ca="1">VLOOKUP(C71,Группа!A:B,2,FALSE)</f>
        <v>Шапка</v>
      </c>
      <c r="AB71" s="117" t="str">
        <f ca="1">IFERROR(VLOOKUP(R71,Размеры!A:C,3,FALSE),"")</f>
        <v>ONE</v>
      </c>
      <c r="AC71" s="117" t="str">
        <f ca="1">VLOOKUP(I71,ЦветПолный!A:B,2,FALSE)</f>
        <v>09</v>
      </c>
      <c r="AD71" s="117" t="str">
        <f ca="1">IFERROR(VLOOKUP(R71,Размеры!A:D,4,FALSE),"")</f>
        <v>00</v>
      </c>
      <c r="AE71" s="117">
        <f ca="1">IF(LEFT(IFERROR(VLOOKUP(LOOKUP(2,1/SEARCH(B71,Товары!A:A),Товары!A:A),Товары!A:B,2,0),""),6)=MID(Z71,1,6),1,0)</f>
        <v>0</v>
      </c>
      <c r="AG71" s="117">
        <f ca="1">SUMIF(Группа!A:A,C71,Группа!C:C)</f>
        <v>1</v>
      </c>
      <c r="AH71" s="117">
        <f ca="1">SUMIF(Группа!B:B,AA71,Группа!C:C)</f>
        <v>1</v>
      </c>
      <c r="AI71" s="117">
        <f ca="1">SUMIF(Формы!A:A,D71,Формы!B:B)</f>
        <v>1</v>
      </c>
      <c r="AJ71" s="117">
        <f ca="1">SUMIF(Материал!A:A,M71,Материал!B:B)</f>
        <v>1</v>
      </c>
      <c r="AK71" s="117">
        <f ca="1">SUMIF(Размеры!A:A,R71,Размеры!E:E)</f>
        <v>1</v>
      </c>
      <c r="AL71" s="117">
        <f ca="1">SUMIF(Сезон!A:A,F71,Сезон!B:B)</f>
        <v>1</v>
      </c>
      <c r="AM71" s="117">
        <f ca="1">SUMIF(Состав!A:A,J71,Состав!B:B)</f>
        <v>1</v>
      </c>
      <c r="AN71" s="117">
        <f ca="1">SUMIF(ЦветПолный!A:A,I71,ЦветПолный!C:C)</f>
        <v>11</v>
      </c>
      <c r="AO71" s="117">
        <f ca="1">SUMIF(Цвет!A:A,Y71,Цвет!B:B)</f>
        <v>1</v>
      </c>
      <c r="AP71" s="117">
        <f ca="1">SUMIF(Пол!B:B,N71,Пол!C:C)</f>
        <v>1</v>
      </c>
      <c r="AQ71" s="117">
        <f ca="1">SUMIF(Марка!A:A,G71,Марка!B:B)</f>
        <v>1</v>
      </c>
      <c r="AR71" s="117">
        <f ca="1">SUMIF(Страна!A:A,O71,Страна!B:B)</f>
        <v>1</v>
      </c>
      <c r="AS71" s="83" t="e">
        <f ca="1">IF(VLOOKUP(V71,Товары!A:B,2,FALSE)=A71,"Есть в 1С","ERR")</f>
        <v>#N/A</v>
      </c>
      <c r="AT71" s="84" t="e">
        <f ca="1">IF(VLOOKUP(A71,Товары!B:B,1,FALSE)=A71,"Есть в 1С","ERR")</f>
        <v>#N/A</v>
      </c>
      <c r="AU71" s="116" t="e">
        <f ca="1">VLOOKUP(V71,Товары!A:B,2,FALSE)</f>
        <v>#N/A</v>
      </c>
      <c r="AV71" s="114" t="e">
        <f ca="1">VLOOKUP(V71,Товары!A:B,1,FALSE)</f>
        <v>#N/A</v>
      </c>
    </row>
    <row r="72" spans="1:48" x14ac:dyDescent="0.25">
      <c r="A72" s="133" t="str">
        <f ca="1"/>
        <v>06-408-09</v>
      </c>
      <c r="B72" s="128" t="str">
        <f ca="1">_xlfn.XLOOKUP($A72,Строчный!$A:$A,Строчный!B:B,"ERR",0)</f>
        <v>21019A-USA United States Cuffed Knit</v>
      </c>
      <c r="C72" s="101" t="str">
        <f ca="1">PROPER(_xlfn.XLOOKUP($A72,Строчный!$A:$A,Строчный!C:C,"ERR",0))</f>
        <v>Шапки</v>
      </c>
      <c r="D72" s="101" t="str">
        <f ca="1">_xlfn.LET(_xlpm.DATA,(_xlfn.XLOOKUP($A72,Строчный!$A:$A,Строчный!D:D,"ERR",0)),UPPER(MID(_xlpm.DATA,1,1))&amp;LOWER(MID(_xlpm.DATA,2,LEN(_xlpm.DATA)-1)))</f>
        <v>Шапка вязаная</v>
      </c>
      <c r="E72" s="101" t="str">
        <f ca="1">PROPER(_xlfn.XLOOKUP($A72,Строчный!$A:$A,Строчный!E:E,"ERR",0))</f>
        <v>State</v>
      </c>
      <c r="F72" s="101" t="str">
        <f ca="1">LOWER(_xlfn.XLOOKUP($A72,Строчный!$A:$A,Строчный!F:F,"ERR",0))</f>
        <v>зимний</v>
      </c>
      <c r="G72" s="101" t="str">
        <f ca="1">UPPER(_xlfn.XLOOKUP($A72,Строчный!$A:$A,Строчный!G:G,"ERR",0))</f>
        <v>AMERICAN NEEDLE</v>
      </c>
      <c r="H72" s="101" t="str">
        <f ca="1">LOWER(_xlfn.XLOOKUP($A72,Строчный!$A:$A,Строчный!H:H,"ERR",0))</f>
        <v>black</v>
      </c>
      <c r="I72" s="101" t="str">
        <f ca="1">LOWER(_xlfn.XLOOKUP($A72,Строчный!$A:$A,Строчный!I:I,"ERR",0))</f>
        <v>черный</v>
      </c>
      <c r="J72" s="101" t="str">
        <f ca="1">SUBSTITUTE(LOWER(_xlfn.XLOOKUP($A72,Строчный!$A:$A,Строчный!J:J,"ERR",0)),"подклад","Подклад")</f>
        <v>100% акрил</v>
      </c>
      <c r="K72" s="101" t="str">
        <f ca="1">_xlfn.LET(_xlpm.RES,_xlfn.XLOOKUP($A72,Строчный!$A:$A,Строчный!R:R,"ERR",0),IF(_xlpm.RES="","",_xlpm.RES))</f>
        <v/>
      </c>
      <c r="L72" s="101" t="str">
        <f ca="1">_xlfn.LET(_xlpm.RES,_xlfn.XLOOKUP($A72,Строчный!$A:$A,Строчный!S:S,"ERR",0),IF(_xlpm.RES="","",_xlpm.RES))</f>
        <v>United States</v>
      </c>
      <c r="M72" s="101" t="str">
        <f ca="1">LOWER(_xlfn.XLOOKUP($A72,Строчный!$A:$A,Строчный!K:K,"ERR",0))</f>
        <v>акриловые</v>
      </c>
      <c r="N72" s="101" t="str">
        <f ca="1">PROPER(_xlfn.XLOOKUP($A72,Строчный!$A:$A,Строчный!L:L,"ERR",0))</f>
        <v>Унисекс</v>
      </c>
      <c r="O72" s="101" t="str">
        <f ca="1">PROPER(_xlfn.XLOOKUP($A72,Строчный!$A:$A,Строчный!M:M,"ERR",0))</f>
        <v>Китай</v>
      </c>
      <c r="P72" s="110">
        <f ca="1">VALUE(_xlfn.XLOOKUP($A72,Строчный!$A:$A,Строчный!N:N,"ERR",0))</f>
        <v>486.2000000000001</v>
      </c>
      <c r="Q72" s="109" t="str">
        <f ca="1">_xlfn.XLOOKUP($G72,Фабрика!A:A,Фабрика!B:B,"ERR",0)</f>
        <v>American Needle, Inc; 1275 Busch Parkway, Buffalo Grove, IL 60089, USA</v>
      </c>
      <c r="R72" s="100" t="str">
        <f ca="1">_xlfn.XLOOKUP($A72,Строчный!$A:$A,Строчный!P:P,"ERR",0)</f>
        <v>ONE</v>
      </c>
      <c r="S72" s="100">
        <f ca="1">VALUE(_xlfn.XLOOKUP($A72,Строчный!$A:$A,Строчный!Q:Q,"ERR",0))</f>
        <v>36</v>
      </c>
      <c r="T72" s="14" t="s">
        <v>283</v>
      </c>
      <c r="U72" s="122" t="str">
        <f t="shared" ca="1" si="9"/>
        <v>Шапка AMERICAN NEEDLE арт. 21019A-USA United States Cuffed Knit (черный)</v>
      </c>
      <c r="V72" s="121" t="str">
        <f t="shared" ca="1" si="10"/>
        <v>Шапка AMERICAN NEEDLE арт. 21019A-USA United States Cuffed Knit (черный) {black}</v>
      </c>
      <c r="W72" s="18" t="str">
        <f t="shared" ca="1" si="11"/>
        <v>черный</v>
      </c>
      <c r="X72" s="18" t="str">
        <f t="shared" ca="1" si="12"/>
        <v>черный</v>
      </c>
      <c r="Y72" s="119" t="str">
        <f ca="1">IF(ISERROR(AT72),IFERROR(MID(I72,FIND("-",I72)+1,LEN(I72)),IFERROR(MID(I72,1,FIND("/",I72)-2),I72)),VLOOKUP(A72,'Цвета артикулов'!B:C,2,0))</f>
        <v>черный</v>
      </c>
      <c r="Z72" s="93" t="str">
        <f t="shared" ca="1" si="13"/>
        <v>06-408-09-00</v>
      </c>
      <c r="AA72" s="95" t="str">
        <f ca="1">VLOOKUP(C72,Группа!A:B,2,FALSE)</f>
        <v>Шапка</v>
      </c>
      <c r="AB72" s="117" t="str">
        <f ca="1">IFERROR(VLOOKUP(R72,Размеры!A:C,3,FALSE),"")</f>
        <v>ONE</v>
      </c>
      <c r="AC72" s="117" t="str">
        <f ca="1">VLOOKUP(I72,ЦветПолный!A:B,2,FALSE)</f>
        <v>09</v>
      </c>
      <c r="AD72" s="117" t="str">
        <f ca="1">IFERROR(VLOOKUP(R72,Размеры!A:D,4,FALSE),"")</f>
        <v>00</v>
      </c>
      <c r="AE72" s="117">
        <f ca="1">IF(LEFT(IFERROR(VLOOKUP(LOOKUP(2,1/SEARCH(B72,Товары!A:A),Товары!A:A),Товары!A:B,2,0),""),6)=MID(Z72,1,6),1,0)</f>
        <v>0</v>
      </c>
      <c r="AG72" s="117">
        <f ca="1">SUMIF(Группа!A:A,C72,Группа!C:C)</f>
        <v>1</v>
      </c>
      <c r="AH72" s="117">
        <f ca="1">SUMIF(Группа!B:B,AA72,Группа!C:C)</f>
        <v>1</v>
      </c>
      <c r="AI72" s="117">
        <f ca="1">SUMIF(Формы!A:A,D72,Формы!B:B)</f>
        <v>1</v>
      </c>
      <c r="AJ72" s="117">
        <f ca="1">SUMIF(Материал!A:A,M72,Материал!B:B)</f>
        <v>1</v>
      </c>
      <c r="AK72" s="117">
        <f ca="1">SUMIF(Размеры!A:A,R72,Размеры!E:E)</f>
        <v>1</v>
      </c>
      <c r="AL72" s="117">
        <f ca="1">SUMIF(Сезон!A:A,F72,Сезон!B:B)</f>
        <v>1</v>
      </c>
      <c r="AM72" s="117">
        <f ca="1">SUMIF(Состав!A:A,J72,Состав!B:B)</f>
        <v>1</v>
      </c>
      <c r="AN72" s="117">
        <f ca="1">SUMIF(ЦветПолный!A:A,I72,ЦветПолный!C:C)</f>
        <v>11</v>
      </c>
      <c r="AO72" s="117">
        <f ca="1">SUMIF(Цвет!A:A,Y72,Цвет!B:B)</f>
        <v>1</v>
      </c>
      <c r="AP72" s="117">
        <f ca="1">SUMIF(Пол!B:B,N72,Пол!C:C)</f>
        <v>1</v>
      </c>
      <c r="AQ72" s="117">
        <f ca="1">SUMIF(Марка!A:A,G72,Марка!B:B)</f>
        <v>1</v>
      </c>
      <c r="AR72" s="117">
        <f ca="1">SUMIF(Страна!A:A,O72,Страна!B:B)</f>
        <v>1</v>
      </c>
      <c r="AS72" s="83" t="e">
        <f ca="1">IF(VLOOKUP(V72,Товары!A:B,2,FALSE)=A72,"Есть в 1С","ERR")</f>
        <v>#N/A</v>
      </c>
      <c r="AT72" s="84" t="e">
        <f ca="1">IF(VLOOKUP(A72,Товары!B:B,1,FALSE)=A72,"Есть в 1С","ERR")</f>
        <v>#N/A</v>
      </c>
      <c r="AU72" s="116" t="e">
        <f ca="1">VLOOKUP(V72,Товары!A:B,2,FALSE)</f>
        <v>#N/A</v>
      </c>
      <c r="AV72" s="114" t="e">
        <f ca="1">VLOOKUP(V72,Товары!A:B,1,FALSE)</f>
        <v>#N/A</v>
      </c>
    </row>
    <row r="73" spans="1:48" x14ac:dyDescent="0.25">
      <c r="A73" s="133" t="str">
        <f ca="1"/>
        <v>06-407-06</v>
      </c>
      <c r="B73" s="128" t="str">
        <f ca="1">_xlfn.XLOOKUP($A73,Строчный!$A:$A,Строчный!B:B,"ERR",0)</f>
        <v>21019A-TML Toronto Maple Leafs Cuffed Knit NH</v>
      </c>
      <c r="C73" s="101" t="str">
        <f ca="1">PROPER(_xlfn.XLOOKUP($A73,Строчный!$A:$A,Строчный!C:C,"ERR",0))</f>
        <v>Шапки</v>
      </c>
      <c r="D73" s="101" t="str">
        <f ca="1">_xlfn.LET(_xlpm.DATA,(_xlfn.XLOOKUP($A73,Строчный!$A:$A,Строчный!D:D,"ERR",0)),UPPER(MID(_xlpm.DATA,1,1))&amp;LOWER(MID(_xlpm.DATA,2,LEN(_xlpm.DATA)-1)))</f>
        <v>Шапка вязаная</v>
      </c>
      <c r="E73" s="101" t="str">
        <f ca="1">PROPER(_xlfn.XLOOKUP($A73,Строчный!$A:$A,Строчный!E:E,"ERR",0))</f>
        <v>Sport</v>
      </c>
      <c r="F73" s="101" t="str">
        <f ca="1">LOWER(_xlfn.XLOOKUP($A73,Строчный!$A:$A,Строчный!F:F,"ERR",0))</f>
        <v>зимний</v>
      </c>
      <c r="G73" s="101" t="str">
        <f ca="1">UPPER(_xlfn.XLOOKUP($A73,Строчный!$A:$A,Строчный!G:G,"ERR",0))</f>
        <v>AMERICAN NEEDLE</v>
      </c>
      <c r="H73" s="101" t="str">
        <f ca="1">LOWER(_xlfn.XLOOKUP($A73,Строчный!$A:$A,Строчный!H:H,"ERR",0))</f>
        <v>royal</v>
      </c>
      <c r="I73" s="101" t="str">
        <f ca="1">LOWER(_xlfn.XLOOKUP($A73,Строчный!$A:$A,Строчный!I:I,"ERR",0))</f>
        <v>синий</v>
      </c>
      <c r="J73" s="101" t="str">
        <f ca="1">SUBSTITUTE(LOWER(_xlfn.XLOOKUP($A73,Строчный!$A:$A,Строчный!J:J,"ERR",0)),"подклад","Подклад")</f>
        <v>100% акрил</v>
      </c>
      <c r="K73" s="101" t="str">
        <f ca="1">_xlfn.LET(_xlpm.RES,_xlfn.XLOOKUP($A73,Строчный!$A:$A,Строчный!R:R,"ERR",0),IF(_xlpm.RES="","",_xlpm.RES))</f>
        <v/>
      </c>
      <c r="L73" s="101" t="str">
        <f ca="1">_xlfn.LET(_xlpm.RES,_xlfn.XLOOKUP($A73,Строчный!$A:$A,Строчный!S:S,"ERR",0),IF(_xlpm.RES="","",_xlpm.RES))</f>
        <v>Toronto Maple Leafs</v>
      </c>
      <c r="M73" s="101" t="str">
        <f ca="1">LOWER(_xlfn.XLOOKUP($A73,Строчный!$A:$A,Строчный!K:K,"ERR",0))</f>
        <v>акриловые</v>
      </c>
      <c r="N73" s="101" t="str">
        <f ca="1">PROPER(_xlfn.XLOOKUP($A73,Строчный!$A:$A,Строчный!L:L,"ERR",0))</f>
        <v>Унисекс</v>
      </c>
      <c r="O73" s="101" t="str">
        <f ca="1">PROPER(_xlfn.XLOOKUP($A73,Строчный!$A:$A,Строчный!M:M,"ERR",0))</f>
        <v>Китай</v>
      </c>
      <c r="P73" s="110">
        <f ca="1">VALUE(_xlfn.XLOOKUP($A73,Строчный!$A:$A,Строчный!N:N,"ERR",0))</f>
        <v>729.30000000000007</v>
      </c>
      <c r="Q73" s="109" t="str">
        <f ca="1">_xlfn.XLOOKUP($G73,Фабрика!A:A,Фабрика!B:B,"ERR",0)</f>
        <v>American Needle, Inc; 1275 Busch Parkway, Buffalo Grove, IL 60089, USA</v>
      </c>
      <c r="R73" s="100" t="str">
        <f ca="1">_xlfn.XLOOKUP($A73,Строчный!$A:$A,Строчный!P:P,"ERR",0)</f>
        <v>ONE</v>
      </c>
      <c r="S73" s="100">
        <f ca="1">VALUE(_xlfn.XLOOKUP($A73,Строчный!$A:$A,Строчный!Q:Q,"ERR",0))</f>
        <v>12</v>
      </c>
      <c r="T73" s="14" t="s">
        <v>283</v>
      </c>
      <c r="U73" s="122" t="str">
        <f t="shared" ca="1" si="9"/>
        <v>Шапка AMERICAN NEEDLE арт. 21019A-TML Toronto Maple Leafs Cuffed Knit NH (синий)</v>
      </c>
      <c r="V73" s="121" t="str">
        <f t="shared" ca="1" si="10"/>
        <v>Шапка AMERICAN NEEDLE арт. 21019A-TML Toronto Maple Leafs Cuffed Knit NH (синий) {royal}</v>
      </c>
      <c r="W73" s="18" t="str">
        <f t="shared" ca="1" si="11"/>
        <v>синий</v>
      </c>
      <c r="X73" s="18" t="str">
        <f t="shared" ca="1" si="12"/>
        <v>синий</v>
      </c>
      <c r="Y73" s="119" t="str">
        <f ca="1">IF(ISERROR(AT73),IFERROR(MID(I73,FIND("-",I73)+1,LEN(I73)),IFERROR(MID(I73,1,FIND("/",I73)-2),I73)),VLOOKUP(A73,'Цвета артикулов'!B:C,2,0))</f>
        <v>синий</v>
      </c>
      <c r="Z73" s="93" t="str">
        <f t="shared" ca="1" si="13"/>
        <v>06-407-06-00</v>
      </c>
      <c r="AA73" s="95" t="str">
        <f ca="1">VLOOKUP(C73,Группа!A:B,2,FALSE)</f>
        <v>Шапка</v>
      </c>
      <c r="AB73" s="117" t="str">
        <f ca="1">IFERROR(VLOOKUP(R73,Размеры!A:C,3,FALSE),"")</f>
        <v>ONE</v>
      </c>
      <c r="AC73" s="117" t="str">
        <f ca="1">VLOOKUP(I73,ЦветПолный!A:B,2,FALSE)</f>
        <v>06</v>
      </c>
      <c r="AD73" s="117" t="str">
        <f ca="1">IFERROR(VLOOKUP(R73,Размеры!A:D,4,FALSE),"")</f>
        <v>00</v>
      </c>
      <c r="AE73" s="117">
        <f ca="1">IF(LEFT(IFERROR(VLOOKUP(LOOKUP(2,1/SEARCH(B73,Товары!A:A),Товары!A:A),Товары!A:B,2,0),""),6)=MID(Z73,1,6),1,0)</f>
        <v>0</v>
      </c>
      <c r="AG73" s="117">
        <f ca="1">SUMIF(Группа!A:A,C73,Группа!C:C)</f>
        <v>1</v>
      </c>
      <c r="AH73" s="117">
        <f ca="1">SUMIF(Группа!B:B,AA73,Группа!C:C)</f>
        <v>1</v>
      </c>
      <c r="AI73" s="117">
        <f ca="1">SUMIF(Формы!A:A,D73,Формы!B:B)</f>
        <v>1</v>
      </c>
      <c r="AJ73" s="117">
        <f ca="1">SUMIF(Материал!A:A,M73,Материал!B:B)</f>
        <v>1</v>
      </c>
      <c r="AK73" s="117">
        <f ca="1">SUMIF(Размеры!A:A,R73,Размеры!E:E)</f>
        <v>1</v>
      </c>
      <c r="AL73" s="117">
        <f ca="1">SUMIF(Сезон!A:A,F73,Сезон!B:B)</f>
        <v>1</v>
      </c>
      <c r="AM73" s="117">
        <f ca="1">SUMIF(Состав!A:A,J73,Состав!B:B)</f>
        <v>1</v>
      </c>
      <c r="AN73" s="117">
        <f ca="1">SUMIF(ЦветПолный!A:A,I73,ЦветПолный!C:C)</f>
        <v>8</v>
      </c>
      <c r="AO73" s="117">
        <f ca="1">SUMIF(Цвет!A:A,Y73,Цвет!B:B)</f>
        <v>1</v>
      </c>
      <c r="AP73" s="117">
        <f ca="1">SUMIF(Пол!B:B,N73,Пол!C:C)</f>
        <v>1</v>
      </c>
      <c r="AQ73" s="117">
        <f ca="1">SUMIF(Марка!A:A,G73,Марка!B:B)</f>
        <v>1</v>
      </c>
      <c r="AR73" s="117">
        <f ca="1">SUMIF(Страна!A:A,O73,Страна!B:B)</f>
        <v>1</v>
      </c>
      <c r="AS73" s="83" t="e">
        <f ca="1">IF(VLOOKUP(V73,Товары!A:B,2,FALSE)=A73,"Есть в 1С","ERR")</f>
        <v>#N/A</v>
      </c>
      <c r="AT73" s="84" t="e">
        <f ca="1">IF(VLOOKUP(A73,Товары!B:B,1,FALSE)=A73,"Есть в 1С","ERR")</f>
        <v>#N/A</v>
      </c>
      <c r="AU73" s="116" t="e">
        <f ca="1">VLOOKUP(V73,Товары!A:B,2,FALSE)</f>
        <v>#N/A</v>
      </c>
      <c r="AV73" s="114" t="e">
        <f ca="1">VLOOKUP(V73,Товары!A:B,1,FALSE)</f>
        <v>#N/A</v>
      </c>
    </row>
    <row r="74" spans="1:48" x14ac:dyDescent="0.25">
      <c r="A74" s="133" t="str">
        <f ca="1"/>
        <v>06-406-03</v>
      </c>
      <c r="B74" s="128" t="str">
        <f ca="1">_xlfn.XLOOKUP($A74,Строчный!$A:$A,Строчный!B:B,"ERR",0)</f>
        <v>21019A-SBEAR Smokey Bear Cuffed Knit</v>
      </c>
      <c r="C74" s="101" t="str">
        <f ca="1">PROPER(_xlfn.XLOOKUP($A74,Строчный!$A:$A,Строчный!C:C,"ERR",0))</f>
        <v>Шапки</v>
      </c>
      <c r="D74" s="101" t="str">
        <f ca="1">_xlfn.LET(_xlpm.DATA,(_xlfn.XLOOKUP($A74,Строчный!$A:$A,Строчный!D:D,"ERR",0)),UPPER(MID(_xlpm.DATA,1,1))&amp;LOWER(MID(_xlpm.DATA,2,LEN(_xlpm.DATA)-1)))</f>
        <v>Шапка вязаная</v>
      </c>
      <c r="E74" s="101" t="str">
        <f ca="1">PROPER(_xlfn.XLOOKUP($A74,Строчный!$A:$A,Строчный!E:E,"ERR",0))</f>
        <v>Mascot</v>
      </c>
      <c r="F74" s="101" t="str">
        <f ca="1">LOWER(_xlfn.XLOOKUP($A74,Строчный!$A:$A,Строчный!F:F,"ERR",0))</f>
        <v>зимний</v>
      </c>
      <c r="G74" s="101" t="str">
        <f ca="1">UPPER(_xlfn.XLOOKUP($A74,Строчный!$A:$A,Строчный!G:G,"ERR",0))</f>
        <v>AMERICAN NEEDLE</v>
      </c>
      <c r="H74" s="101" t="str">
        <f ca="1">LOWER(_xlfn.XLOOKUP($A74,Строчный!$A:$A,Строчный!H:H,"ERR",0))</f>
        <v>olive</v>
      </c>
      <c r="I74" s="101" t="str">
        <f ca="1">LOWER(_xlfn.XLOOKUP($A74,Строчный!$A:$A,Строчный!I:I,"ERR",0))</f>
        <v>оливковый</v>
      </c>
      <c r="J74" s="101" t="str">
        <f ca="1">SUBSTITUTE(LOWER(_xlfn.XLOOKUP($A74,Строчный!$A:$A,Строчный!J:J,"ERR",0)),"подклад","Подклад")</f>
        <v>100% акрил</v>
      </c>
      <c r="K74" s="101" t="str">
        <f ca="1">_xlfn.LET(_xlpm.RES,_xlfn.XLOOKUP($A74,Строчный!$A:$A,Строчный!R:R,"ERR",0),IF(_xlpm.RES="","",_xlpm.RES))</f>
        <v/>
      </c>
      <c r="L74" s="101" t="str">
        <f ca="1">_xlfn.LET(_xlpm.RES,_xlfn.XLOOKUP($A74,Строчный!$A:$A,Строчный!S:S,"ERR",0),IF(_xlpm.RES="","",_xlpm.RES))</f>
        <v>Smokey Bear</v>
      </c>
      <c r="M74" s="101" t="str">
        <f ca="1">LOWER(_xlfn.XLOOKUP($A74,Строчный!$A:$A,Строчный!K:K,"ERR",0))</f>
        <v>акриловые</v>
      </c>
      <c r="N74" s="101" t="str">
        <f ca="1">PROPER(_xlfn.XLOOKUP($A74,Строчный!$A:$A,Строчный!L:L,"ERR",0))</f>
        <v>Унисекс</v>
      </c>
      <c r="O74" s="101" t="str">
        <f ca="1">PROPER(_xlfn.XLOOKUP($A74,Строчный!$A:$A,Строчный!M:M,"ERR",0))</f>
        <v>Китай</v>
      </c>
      <c r="P74" s="110">
        <f ca="1">VALUE(_xlfn.XLOOKUP($A74,Строчный!$A:$A,Строчный!N:N,"ERR",0))</f>
        <v>640.90000000000009</v>
      </c>
      <c r="Q74" s="109" t="str">
        <f ca="1">_xlfn.XLOOKUP($G74,Фабрика!A:A,Фабрика!B:B,"ERR",0)</f>
        <v>American Needle, Inc; 1275 Busch Parkway, Buffalo Grove, IL 60089, USA</v>
      </c>
      <c r="R74" s="100" t="str">
        <f ca="1">_xlfn.XLOOKUP($A74,Строчный!$A:$A,Строчный!P:P,"ERR",0)</f>
        <v>ONE</v>
      </c>
      <c r="S74" s="100">
        <f ca="1">VALUE(_xlfn.XLOOKUP($A74,Строчный!$A:$A,Строчный!Q:Q,"ERR",0))</f>
        <v>24</v>
      </c>
      <c r="T74" s="14" t="s">
        <v>283</v>
      </c>
      <c r="U74" s="122" t="str">
        <f t="shared" ca="1" si="9"/>
        <v>Шапка AMERICAN NEEDLE арт. 21019A-SBEAR Smokey Bear Cuffed Knit (оливковый)</v>
      </c>
      <c r="V74" s="121" t="str">
        <f t="shared" ca="1" si="10"/>
        <v>Шапка AMERICAN NEEDLE арт. 21019A-SBEAR Smokey Bear Cuffed Knit (оливковый) {olive}</v>
      </c>
      <c r="W74" s="18" t="str">
        <f t="shared" ca="1" si="11"/>
        <v>оливковый</v>
      </c>
      <c r="X74" s="18" t="str">
        <f t="shared" ca="1" si="12"/>
        <v>оливковый</v>
      </c>
      <c r="Y74" s="119" t="str">
        <f ca="1">IF(ISERROR(AT74),IFERROR(MID(I74,FIND("-",I74)+1,LEN(I74)),IFERROR(MID(I74,1,FIND("/",I74)-2),I74)),VLOOKUP(A74,'Цвета артикулов'!B:C,2,0))</f>
        <v>оливковый</v>
      </c>
      <c r="Z74" s="93" t="str">
        <f t="shared" ca="1" si="13"/>
        <v>06-406-03-00</v>
      </c>
      <c r="AA74" s="95" t="str">
        <f ca="1">VLOOKUP(C74,Группа!A:B,2,FALSE)</f>
        <v>Шапка</v>
      </c>
      <c r="AB74" s="117" t="str">
        <f ca="1">IFERROR(VLOOKUP(R74,Размеры!A:C,3,FALSE),"")</f>
        <v>ONE</v>
      </c>
      <c r="AC74" s="117" t="str">
        <f ca="1">VLOOKUP(I74,ЦветПолный!A:B,2,FALSE)</f>
        <v>03</v>
      </c>
      <c r="AD74" s="117" t="str">
        <f ca="1">IFERROR(VLOOKUP(R74,Размеры!A:D,4,FALSE),"")</f>
        <v>00</v>
      </c>
      <c r="AE74" s="117">
        <f ca="1">IF(LEFT(IFERROR(VLOOKUP(LOOKUP(2,1/SEARCH(B74,Товары!A:A),Товары!A:A),Товары!A:B,2,0),""),6)=MID(Z74,1,6),1,0)</f>
        <v>0</v>
      </c>
      <c r="AG74" s="117">
        <f ca="1">SUMIF(Группа!A:A,C74,Группа!C:C)</f>
        <v>1</v>
      </c>
      <c r="AH74" s="117">
        <f ca="1">SUMIF(Группа!B:B,AA74,Группа!C:C)</f>
        <v>1</v>
      </c>
      <c r="AI74" s="117">
        <f ca="1">SUMIF(Формы!A:A,D74,Формы!B:B)</f>
        <v>1</v>
      </c>
      <c r="AJ74" s="117">
        <f ca="1">SUMIF(Материал!A:A,M74,Материал!B:B)</f>
        <v>1</v>
      </c>
      <c r="AK74" s="117">
        <f ca="1">SUMIF(Размеры!A:A,R74,Размеры!E:E)</f>
        <v>1</v>
      </c>
      <c r="AL74" s="117">
        <f ca="1">SUMIF(Сезон!A:A,F74,Сезон!B:B)</f>
        <v>1</v>
      </c>
      <c r="AM74" s="117">
        <f ca="1">SUMIF(Состав!A:A,J74,Состав!B:B)</f>
        <v>1</v>
      </c>
      <c r="AN74" s="117">
        <f ca="1">SUMIF(ЦветПолный!A:A,I74,ЦветПолный!C:C)</f>
        <v>7</v>
      </c>
      <c r="AO74" s="117">
        <f ca="1">SUMIF(Цвет!A:A,Y74,Цвет!B:B)</f>
        <v>1</v>
      </c>
      <c r="AP74" s="117">
        <f ca="1">SUMIF(Пол!B:B,N74,Пол!C:C)</f>
        <v>1</v>
      </c>
      <c r="AQ74" s="117">
        <f ca="1">SUMIF(Марка!A:A,G74,Марка!B:B)</f>
        <v>1</v>
      </c>
      <c r="AR74" s="117">
        <f ca="1">SUMIF(Страна!A:A,O74,Страна!B:B)</f>
        <v>1</v>
      </c>
      <c r="AS74" s="83" t="e">
        <f ca="1">IF(VLOOKUP(V74,Товары!A:B,2,FALSE)=A74,"Есть в 1С","ERR")</f>
        <v>#N/A</v>
      </c>
      <c r="AT74" s="84" t="e">
        <f ca="1">IF(VLOOKUP(A74,Товары!B:B,1,FALSE)=A74,"Есть в 1С","ERR")</f>
        <v>#N/A</v>
      </c>
      <c r="AU74" s="116" t="e">
        <f ca="1">VLOOKUP(V74,Товары!A:B,2,FALSE)</f>
        <v>#N/A</v>
      </c>
      <c r="AV74" s="114" t="e">
        <f ca="1">VLOOKUP(V74,Товары!A:B,1,FALSE)</f>
        <v>#N/A</v>
      </c>
    </row>
    <row r="75" spans="1:48" x14ac:dyDescent="0.25">
      <c r="A75" s="133" t="str">
        <f ca="1"/>
        <v>06-405-16</v>
      </c>
      <c r="B75" s="128" t="str">
        <f ca="1">_xlfn.XLOOKUP($A75,Строчный!$A:$A,Строчный!B:B,"ERR",0)</f>
        <v>21019A-SAF San Francisco Seals Cuffed Knit MILB</v>
      </c>
      <c r="C75" s="101" t="str">
        <f ca="1">PROPER(_xlfn.XLOOKUP($A75,Строчный!$A:$A,Строчный!C:C,"ERR",0))</f>
        <v>Шапки</v>
      </c>
      <c r="D75" s="101" t="str">
        <f ca="1">_xlfn.LET(_xlpm.DATA,(_xlfn.XLOOKUP($A75,Строчный!$A:$A,Строчный!D:D,"ERR",0)),UPPER(MID(_xlpm.DATA,1,1))&amp;LOWER(MID(_xlpm.DATA,2,LEN(_xlpm.DATA)-1)))</f>
        <v>Шапка вязаная</v>
      </c>
      <c r="E75" s="101" t="str">
        <f ca="1">PROPER(_xlfn.XLOOKUP($A75,Строчный!$A:$A,Строчный!E:E,"ERR",0))</f>
        <v>Sport</v>
      </c>
      <c r="F75" s="101" t="str">
        <f ca="1">LOWER(_xlfn.XLOOKUP($A75,Строчный!$A:$A,Строчный!F:F,"ERR",0))</f>
        <v>зимний</v>
      </c>
      <c r="G75" s="101" t="str">
        <f ca="1">UPPER(_xlfn.XLOOKUP($A75,Строчный!$A:$A,Строчный!G:G,"ERR",0))</f>
        <v>AMERICAN NEEDLE</v>
      </c>
      <c r="H75" s="101" t="str">
        <f ca="1">LOWER(_xlfn.XLOOKUP($A75,Строчный!$A:$A,Строчный!H:H,"ERR",0))</f>
        <v>navy</v>
      </c>
      <c r="I75" s="101" t="str">
        <f ca="1">LOWER(_xlfn.XLOOKUP($A75,Строчный!$A:$A,Строчный!I:I,"ERR",0))</f>
        <v>темно-синий</v>
      </c>
      <c r="J75" s="101" t="str">
        <f ca="1">SUBSTITUTE(LOWER(_xlfn.XLOOKUP($A75,Строчный!$A:$A,Строчный!J:J,"ERR",0)),"подклад","Подклад")</f>
        <v>100% акрил</v>
      </c>
      <c r="K75" s="101" t="str">
        <f ca="1">_xlfn.LET(_xlpm.RES,_xlfn.XLOOKUP($A75,Строчный!$A:$A,Строчный!R:R,"ERR",0),IF(_xlpm.RES="","",_xlpm.RES))</f>
        <v>MILB</v>
      </c>
      <c r="L75" s="101" t="str">
        <f ca="1">_xlfn.LET(_xlpm.RES,_xlfn.XLOOKUP($A75,Строчный!$A:$A,Строчный!S:S,"ERR",0),IF(_xlpm.RES="","",_xlpm.RES))</f>
        <v>San Francisco Seals</v>
      </c>
      <c r="M75" s="101" t="str">
        <f ca="1">LOWER(_xlfn.XLOOKUP($A75,Строчный!$A:$A,Строчный!K:K,"ERR",0))</f>
        <v>акриловые</v>
      </c>
      <c r="N75" s="101" t="str">
        <f ca="1">PROPER(_xlfn.XLOOKUP($A75,Строчный!$A:$A,Строчный!L:L,"ERR",0))</f>
        <v>Унисекс</v>
      </c>
      <c r="O75" s="101" t="str">
        <f ca="1">PROPER(_xlfn.XLOOKUP($A75,Строчный!$A:$A,Строчный!M:M,"ERR",0))</f>
        <v>Китай</v>
      </c>
      <c r="P75" s="110">
        <f ca="1">VALUE(_xlfn.XLOOKUP($A75,Строчный!$A:$A,Строчный!N:N,"ERR",0))</f>
        <v>729.30000000000007</v>
      </c>
      <c r="Q75" s="109" t="str">
        <f ca="1">_xlfn.XLOOKUP($G75,Фабрика!A:A,Фабрика!B:B,"ERR",0)</f>
        <v>American Needle, Inc; 1275 Busch Parkway, Buffalo Grove, IL 60089, USA</v>
      </c>
      <c r="R75" s="100" t="str">
        <f ca="1">_xlfn.XLOOKUP($A75,Строчный!$A:$A,Строчный!P:P,"ERR",0)</f>
        <v>ONE</v>
      </c>
      <c r="S75" s="100">
        <f ca="1">VALUE(_xlfn.XLOOKUP($A75,Строчный!$A:$A,Строчный!Q:Q,"ERR",0))</f>
        <v>12</v>
      </c>
      <c r="T75" s="14" t="s">
        <v>283</v>
      </c>
      <c r="U75" s="122" t="str">
        <f t="shared" ca="1" si="9"/>
        <v>Шапка AMERICAN NEEDLE арт. 21019A-SAF San Francisco Seals Cuffed Knit MILB (темно-синий)</v>
      </c>
      <c r="V75" s="121" t="str">
        <f t="shared" ca="1" si="10"/>
        <v>Шапка AMERICAN NEEDLE арт. 21019A-SAF San Francisco Seals Cuffed Knit MILB (темно-синий) {navy}</v>
      </c>
      <c r="W75" s="18" t="str">
        <f t="shared" ca="1" si="11"/>
        <v>синий</v>
      </c>
      <c r="X75" s="18" t="str">
        <f t="shared" ca="1" si="12"/>
        <v>синий</v>
      </c>
      <c r="Y75" s="119" t="str">
        <f ca="1">IF(ISERROR(AT75),IFERROR(MID(I75,FIND("-",I75)+1,LEN(I75)),IFERROR(MID(I75,1,FIND("/",I75)-2),I75)),VLOOKUP(A75,'Цвета артикулов'!B:C,2,0))</f>
        <v>синий</v>
      </c>
      <c r="Z75" s="93" t="str">
        <f t="shared" ca="1" si="13"/>
        <v>06-405-16-00</v>
      </c>
      <c r="AA75" s="95" t="str">
        <f ca="1">VLOOKUP(C75,Группа!A:B,2,FALSE)</f>
        <v>Шапка</v>
      </c>
      <c r="AB75" s="117" t="str">
        <f ca="1">IFERROR(VLOOKUP(R75,Размеры!A:C,3,FALSE),"")</f>
        <v>ONE</v>
      </c>
      <c r="AC75" s="117" t="str">
        <f ca="1">VLOOKUP(I75,ЦветПолный!A:B,2,FALSE)</f>
        <v>16</v>
      </c>
      <c r="AD75" s="117" t="str">
        <f ca="1">IFERROR(VLOOKUP(R75,Размеры!A:D,4,FALSE),"")</f>
        <v>00</v>
      </c>
      <c r="AE75" s="117">
        <f ca="1">IF(LEFT(IFERROR(VLOOKUP(LOOKUP(2,1/SEARCH(B75,Товары!A:A),Товары!A:A),Товары!A:B,2,0),""),6)=MID(Z75,1,6),1,0)</f>
        <v>0</v>
      </c>
      <c r="AG75" s="117">
        <f ca="1">SUMIF(Группа!A:A,C75,Группа!C:C)</f>
        <v>1</v>
      </c>
      <c r="AH75" s="117">
        <f ca="1">SUMIF(Группа!B:B,AA75,Группа!C:C)</f>
        <v>1</v>
      </c>
      <c r="AI75" s="117">
        <f ca="1">SUMIF(Формы!A:A,D75,Формы!B:B)</f>
        <v>1</v>
      </c>
      <c r="AJ75" s="117">
        <f ca="1">SUMIF(Материал!A:A,M75,Материал!B:B)</f>
        <v>1</v>
      </c>
      <c r="AK75" s="117">
        <f ca="1">SUMIF(Размеры!A:A,R75,Размеры!E:E)</f>
        <v>1</v>
      </c>
      <c r="AL75" s="117">
        <f ca="1">SUMIF(Сезон!A:A,F75,Сезон!B:B)</f>
        <v>1</v>
      </c>
      <c r="AM75" s="117">
        <f ca="1">SUMIF(Состав!A:A,J75,Состав!B:B)</f>
        <v>1</v>
      </c>
      <c r="AN75" s="117">
        <f ca="1">SUMIF(ЦветПолный!A:A,I75,ЦветПолный!C:C)</f>
        <v>8</v>
      </c>
      <c r="AO75" s="117">
        <f ca="1">SUMIF(Цвет!A:A,Y75,Цвет!B:B)</f>
        <v>1</v>
      </c>
      <c r="AP75" s="117">
        <f ca="1">SUMIF(Пол!B:B,N75,Пол!C:C)</f>
        <v>1</v>
      </c>
      <c r="AQ75" s="117">
        <f ca="1">SUMIF(Марка!A:A,G75,Марка!B:B)</f>
        <v>1</v>
      </c>
      <c r="AR75" s="117">
        <f ca="1">SUMIF(Страна!A:A,O75,Страна!B:B)</f>
        <v>1</v>
      </c>
      <c r="AS75" s="83" t="e">
        <f ca="1">IF(VLOOKUP(V75,Товары!A:B,2,FALSE)=A75,"Есть в 1С","ERR")</f>
        <v>#N/A</v>
      </c>
      <c r="AT75" s="84" t="e">
        <f ca="1">IF(VLOOKUP(A75,Товары!B:B,1,FALSE)=A75,"Есть в 1С","ERR")</f>
        <v>#N/A</v>
      </c>
      <c r="AU75" s="116" t="e">
        <f ca="1">VLOOKUP(V75,Товары!A:B,2,FALSE)</f>
        <v>#N/A</v>
      </c>
      <c r="AV75" s="114" t="e">
        <f ca="1">VLOOKUP(V75,Товары!A:B,1,FALSE)</f>
        <v>#N/A</v>
      </c>
    </row>
    <row r="76" spans="1:48" x14ac:dyDescent="0.25">
      <c r="A76" s="133" t="str">
        <f ca="1"/>
        <v>06-404-06</v>
      </c>
      <c r="B76" s="128" t="str">
        <f ca="1">_xlfn.XLOOKUP($A76,Строчный!$A:$A,Строчный!B:B,"ERR",0)</f>
        <v>21019A-QND Quebec Nordiques Cuffed Knit NHL</v>
      </c>
      <c r="C76" s="101" t="str">
        <f ca="1">PROPER(_xlfn.XLOOKUP($A76,Строчный!$A:$A,Строчный!C:C,"ERR",0))</f>
        <v>Шапки</v>
      </c>
      <c r="D76" s="101" t="str">
        <f ca="1">_xlfn.LET(_xlpm.DATA,(_xlfn.XLOOKUP($A76,Строчный!$A:$A,Строчный!D:D,"ERR",0)),UPPER(MID(_xlpm.DATA,1,1))&amp;LOWER(MID(_xlpm.DATA,2,LEN(_xlpm.DATA)-1)))</f>
        <v>Шапка вязаная</v>
      </c>
      <c r="E76" s="101" t="str">
        <f ca="1">PROPER(_xlfn.XLOOKUP($A76,Строчный!$A:$A,Строчный!E:E,"ERR",0))</f>
        <v>Sport</v>
      </c>
      <c r="F76" s="101" t="str">
        <f ca="1">LOWER(_xlfn.XLOOKUP($A76,Строчный!$A:$A,Строчный!F:F,"ERR",0))</f>
        <v>зимний</v>
      </c>
      <c r="G76" s="101" t="str">
        <f ca="1">UPPER(_xlfn.XLOOKUP($A76,Строчный!$A:$A,Строчный!G:G,"ERR",0))</f>
        <v>AMERICAN NEEDLE</v>
      </c>
      <c r="H76" s="101" t="str">
        <f ca="1">LOWER(_xlfn.XLOOKUP($A76,Строчный!$A:$A,Строчный!H:H,"ERR",0))</f>
        <v>blue</v>
      </c>
      <c r="I76" s="101" t="str">
        <f ca="1">LOWER(_xlfn.XLOOKUP($A76,Строчный!$A:$A,Строчный!I:I,"ERR",0))</f>
        <v>синий</v>
      </c>
      <c r="J76" s="101" t="str">
        <f ca="1">SUBSTITUTE(LOWER(_xlfn.XLOOKUP($A76,Строчный!$A:$A,Строчный!J:J,"ERR",0)),"подклад","Подклад")</f>
        <v>100% акрил</v>
      </c>
      <c r="K76" s="101" t="str">
        <f ca="1">_xlfn.LET(_xlpm.RES,_xlfn.XLOOKUP($A76,Строчный!$A:$A,Строчный!R:R,"ERR",0),IF(_xlpm.RES="","",_xlpm.RES))</f>
        <v>NHL</v>
      </c>
      <c r="L76" s="101" t="str">
        <f ca="1">_xlfn.LET(_xlpm.RES,_xlfn.XLOOKUP($A76,Строчный!$A:$A,Строчный!S:S,"ERR",0),IF(_xlpm.RES="","",_xlpm.RES))</f>
        <v>Quebec Nordiques</v>
      </c>
      <c r="M76" s="101" t="str">
        <f ca="1">LOWER(_xlfn.XLOOKUP($A76,Строчный!$A:$A,Строчный!K:K,"ERR",0))</f>
        <v>акриловые</v>
      </c>
      <c r="N76" s="101" t="str">
        <f ca="1">PROPER(_xlfn.XLOOKUP($A76,Строчный!$A:$A,Строчный!L:L,"ERR",0))</f>
        <v>Унисекс</v>
      </c>
      <c r="O76" s="101" t="str">
        <f ca="1">PROPER(_xlfn.XLOOKUP($A76,Строчный!$A:$A,Строчный!M:M,"ERR",0))</f>
        <v>Китай</v>
      </c>
      <c r="P76" s="110">
        <f ca="1">VALUE(_xlfn.XLOOKUP($A76,Строчный!$A:$A,Строчный!N:N,"ERR",0))</f>
        <v>729.30000000000007</v>
      </c>
      <c r="Q76" s="109" t="str">
        <f ca="1">_xlfn.XLOOKUP($G76,Фабрика!A:A,Фабрика!B:B,"ERR",0)</f>
        <v>American Needle, Inc; 1275 Busch Parkway, Buffalo Grove, IL 60089, USA</v>
      </c>
      <c r="R76" s="100" t="str">
        <f ca="1">_xlfn.XLOOKUP($A76,Строчный!$A:$A,Строчный!P:P,"ERR",0)</f>
        <v>ONE</v>
      </c>
      <c r="S76" s="100">
        <f ca="1">VALUE(_xlfn.XLOOKUP($A76,Строчный!$A:$A,Строчный!Q:Q,"ERR",0))</f>
        <v>12</v>
      </c>
      <c r="T76" s="14" t="s">
        <v>283</v>
      </c>
      <c r="U76" s="122" t="str">
        <f t="shared" ca="1" si="9"/>
        <v>Шапка AMERICAN NEEDLE арт. 21019A-QND Quebec Nordiques Cuffed Knit NHL (синий)</v>
      </c>
      <c r="V76" s="121" t="str">
        <f t="shared" ca="1" si="10"/>
        <v>Шапка AMERICAN NEEDLE арт. 21019A-QND Quebec Nordiques Cuffed Knit NHL (синий) {blue}</v>
      </c>
      <c r="W76" s="18" t="str">
        <f t="shared" ca="1" si="11"/>
        <v>синий</v>
      </c>
      <c r="X76" s="18" t="str">
        <f t="shared" ca="1" si="12"/>
        <v>синий</v>
      </c>
      <c r="Y76" s="119" t="str">
        <f ca="1">IF(ISERROR(AT76),IFERROR(MID(I76,FIND("-",I76)+1,LEN(I76)),IFERROR(MID(I76,1,FIND("/",I76)-2),I76)),VLOOKUP(A76,'Цвета артикулов'!B:C,2,0))</f>
        <v>синий</v>
      </c>
      <c r="Z76" s="93" t="str">
        <f t="shared" ca="1" si="13"/>
        <v>06-404-06-00</v>
      </c>
      <c r="AA76" s="95" t="str">
        <f ca="1">VLOOKUP(C76,Группа!A:B,2,FALSE)</f>
        <v>Шапка</v>
      </c>
      <c r="AB76" s="117" t="str">
        <f ca="1">IFERROR(VLOOKUP(R76,Размеры!A:C,3,FALSE),"")</f>
        <v>ONE</v>
      </c>
      <c r="AC76" s="117" t="str">
        <f ca="1">VLOOKUP(I76,ЦветПолный!A:B,2,FALSE)</f>
        <v>06</v>
      </c>
      <c r="AD76" s="117" t="str">
        <f ca="1">IFERROR(VLOOKUP(R76,Размеры!A:D,4,FALSE),"")</f>
        <v>00</v>
      </c>
      <c r="AE76" s="117">
        <f ca="1">IF(LEFT(IFERROR(VLOOKUP(LOOKUP(2,1/SEARCH(B76,Товары!A:A),Товары!A:A),Товары!A:B,2,0),""),6)=MID(Z76,1,6),1,0)</f>
        <v>0</v>
      </c>
      <c r="AG76" s="117">
        <f ca="1">SUMIF(Группа!A:A,C76,Группа!C:C)</f>
        <v>1</v>
      </c>
      <c r="AH76" s="117">
        <f ca="1">SUMIF(Группа!B:B,AA76,Группа!C:C)</f>
        <v>1</v>
      </c>
      <c r="AI76" s="117">
        <f ca="1">SUMIF(Формы!A:A,D76,Формы!B:B)</f>
        <v>1</v>
      </c>
      <c r="AJ76" s="117">
        <f ca="1">SUMIF(Материал!A:A,M76,Материал!B:B)</f>
        <v>1</v>
      </c>
      <c r="AK76" s="117">
        <f ca="1">SUMIF(Размеры!A:A,R76,Размеры!E:E)</f>
        <v>1</v>
      </c>
      <c r="AL76" s="117">
        <f ca="1">SUMIF(Сезон!A:A,F76,Сезон!B:B)</f>
        <v>1</v>
      </c>
      <c r="AM76" s="117">
        <f ca="1">SUMIF(Состав!A:A,J76,Состав!B:B)</f>
        <v>1</v>
      </c>
      <c r="AN76" s="117">
        <f ca="1">SUMIF(ЦветПолный!A:A,I76,ЦветПолный!C:C)</f>
        <v>8</v>
      </c>
      <c r="AO76" s="117">
        <f ca="1">SUMIF(Цвет!A:A,Y76,Цвет!B:B)</f>
        <v>1</v>
      </c>
      <c r="AP76" s="117">
        <f ca="1">SUMIF(Пол!B:B,N76,Пол!C:C)</f>
        <v>1</v>
      </c>
      <c r="AQ76" s="117">
        <f ca="1">SUMIF(Марка!A:A,G76,Марка!B:B)</f>
        <v>1</v>
      </c>
      <c r="AR76" s="117">
        <f ca="1">SUMIF(Страна!A:A,O76,Страна!B:B)</f>
        <v>1</v>
      </c>
      <c r="AS76" s="83" t="e">
        <f ca="1">IF(VLOOKUP(V76,Товары!A:B,2,FALSE)=A76,"Есть в 1С","ERR")</f>
        <v>#N/A</v>
      </c>
      <c r="AT76" s="84" t="e">
        <f ca="1">IF(VLOOKUP(A76,Товары!B:B,1,FALSE)=A76,"Есть в 1С","ERR")</f>
        <v>#N/A</v>
      </c>
      <c r="AU76" s="116" t="e">
        <f ca="1">VLOOKUP(V76,Товары!A:B,2,FALSE)</f>
        <v>#N/A</v>
      </c>
      <c r="AV76" s="114" t="e">
        <f ca="1">VLOOKUP(V76,Товары!A:B,1,FALSE)</f>
        <v>#N/A</v>
      </c>
    </row>
    <row r="77" spans="1:48" x14ac:dyDescent="0.25">
      <c r="A77" s="133" t="str">
        <f ca="1"/>
        <v>06-403-09</v>
      </c>
      <c r="B77" s="128" t="str">
        <f ca="1">_xlfn.XLOOKUP($A77,Строчный!$A:$A,Строчный!B:B,"ERR",0)</f>
        <v>21019A-PINKF Pink Floyd Cuffed Knit</v>
      </c>
      <c r="C77" s="101" t="str">
        <f ca="1">PROPER(_xlfn.XLOOKUP($A77,Строчный!$A:$A,Строчный!C:C,"ERR",0))</f>
        <v>Шапки</v>
      </c>
      <c r="D77" s="101" t="str">
        <f ca="1">_xlfn.LET(_xlpm.DATA,(_xlfn.XLOOKUP($A77,Строчный!$A:$A,Строчный!D:D,"ERR",0)),UPPER(MID(_xlpm.DATA,1,1))&amp;LOWER(MID(_xlpm.DATA,2,LEN(_xlpm.DATA)-1)))</f>
        <v>Шапка вязаная</v>
      </c>
      <c r="E77" s="101" t="str">
        <f ca="1">PROPER(_xlfn.XLOOKUP($A77,Строчный!$A:$A,Строчный!E:E,"ERR",0))</f>
        <v>Music</v>
      </c>
      <c r="F77" s="101" t="str">
        <f ca="1">LOWER(_xlfn.XLOOKUP($A77,Строчный!$A:$A,Строчный!F:F,"ERR",0))</f>
        <v>зимний</v>
      </c>
      <c r="G77" s="101" t="str">
        <f ca="1">UPPER(_xlfn.XLOOKUP($A77,Строчный!$A:$A,Строчный!G:G,"ERR",0))</f>
        <v>AMERICAN NEEDLE</v>
      </c>
      <c r="H77" s="101" t="str">
        <f ca="1">LOWER(_xlfn.XLOOKUP($A77,Строчный!$A:$A,Строчный!H:H,"ERR",0))</f>
        <v>black</v>
      </c>
      <c r="I77" s="101" t="str">
        <f ca="1">LOWER(_xlfn.XLOOKUP($A77,Строчный!$A:$A,Строчный!I:I,"ERR",0))</f>
        <v>черный</v>
      </c>
      <c r="J77" s="101" t="str">
        <f ca="1">SUBSTITUTE(LOWER(_xlfn.XLOOKUP($A77,Строчный!$A:$A,Строчный!J:J,"ERR",0)),"подклад","Подклад")</f>
        <v>100% акрил</v>
      </c>
      <c r="K77" s="101" t="str">
        <f ca="1">_xlfn.LET(_xlpm.RES,_xlfn.XLOOKUP($A77,Строчный!$A:$A,Строчный!R:R,"ERR",0),IF(_xlpm.RES="","",_xlpm.RES))</f>
        <v/>
      </c>
      <c r="L77" s="101" t="str">
        <f ca="1">_xlfn.LET(_xlpm.RES,_xlfn.XLOOKUP($A77,Строчный!$A:$A,Строчный!S:S,"ERR",0),IF(_xlpm.RES="","",_xlpm.RES))</f>
        <v>Pink Floyd</v>
      </c>
      <c r="M77" s="101" t="str">
        <f ca="1">LOWER(_xlfn.XLOOKUP($A77,Строчный!$A:$A,Строчный!K:K,"ERR",0))</f>
        <v>акриловые</v>
      </c>
      <c r="N77" s="101" t="str">
        <f ca="1">PROPER(_xlfn.XLOOKUP($A77,Строчный!$A:$A,Строчный!L:L,"ERR",0))</f>
        <v>Унисекс</v>
      </c>
      <c r="O77" s="101" t="str">
        <f ca="1">PROPER(_xlfn.XLOOKUP($A77,Строчный!$A:$A,Строчный!M:M,"ERR",0))</f>
        <v>Китай</v>
      </c>
      <c r="P77" s="110">
        <f ca="1">VALUE(_xlfn.XLOOKUP($A77,Строчный!$A:$A,Строчный!N:N,"ERR",0))</f>
        <v>729.31733333333329</v>
      </c>
      <c r="Q77" s="109" t="str">
        <f ca="1">_xlfn.XLOOKUP($G77,Фабрика!A:A,Фабрика!B:B,"ERR",0)</f>
        <v>American Needle, Inc; 1275 Busch Parkway, Buffalo Grove, IL 60089, USA</v>
      </c>
      <c r="R77" s="100" t="str">
        <f ca="1">_xlfn.XLOOKUP($A77,Строчный!$A:$A,Строчный!P:P,"ERR",0)</f>
        <v>ONE</v>
      </c>
      <c r="S77" s="100">
        <f ca="1">VALUE(_xlfn.XLOOKUP($A77,Строчный!$A:$A,Строчный!Q:Q,"ERR",0))</f>
        <v>15</v>
      </c>
      <c r="T77" s="14" t="s">
        <v>283</v>
      </c>
      <c r="U77" s="122" t="str">
        <f t="shared" ca="1" si="9"/>
        <v>Шапка AMERICAN NEEDLE арт. 21019A-PINKF Pink Floyd Cuffed Knit (черный)</v>
      </c>
      <c r="V77" s="121" t="str">
        <f t="shared" ca="1" si="10"/>
        <v>Шапка AMERICAN NEEDLE арт. 21019A-PINKF Pink Floyd Cuffed Knit (черный) {black}</v>
      </c>
      <c r="W77" s="18" t="str">
        <f t="shared" ca="1" si="11"/>
        <v>черный</v>
      </c>
      <c r="X77" s="18" t="str">
        <f t="shared" ca="1" si="12"/>
        <v>черный</v>
      </c>
      <c r="Y77" s="119" t="str">
        <f ca="1">IF(ISERROR(AT77),IFERROR(MID(I77,FIND("-",I77)+1,LEN(I77)),IFERROR(MID(I77,1,FIND("/",I77)-2),I77)),VLOOKUP(A77,'Цвета артикулов'!B:C,2,0))</f>
        <v>черный</v>
      </c>
      <c r="Z77" s="93" t="str">
        <f t="shared" ca="1" si="13"/>
        <v>06-403-09-00</v>
      </c>
      <c r="AA77" s="95" t="str">
        <f ca="1">VLOOKUP(C77,Группа!A:B,2,FALSE)</f>
        <v>Шапка</v>
      </c>
      <c r="AB77" s="117" t="str">
        <f ca="1">IFERROR(VLOOKUP(R77,Размеры!A:C,3,FALSE),"")</f>
        <v>ONE</v>
      </c>
      <c r="AC77" s="117" t="str">
        <f ca="1">VLOOKUP(I77,ЦветПолный!A:B,2,FALSE)</f>
        <v>09</v>
      </c>
      <c r="AD77" s="117" t="str">
        <f ca="1">IFERROR(VLOOKUP(R77,Размеры!A:D,4,FALSE),"")</f>
        <v>00</v>
      </c>
      <c r="AE77" s="117">
        <f ca="1">IF(LEFT(IFERROR(VLOOKUP(LOOKUP(2,1/SEARCH(B77,Товары!A:A),Товары!A:A),Товары!A:B,2,0),""),6)=MID(Z77,1,6),1,0)</f>
        <v>0</v>
      </c>
      <c r="AG77" s="117">
        <f ca="1">SUMIF(Группа!A:A,C77,Группа!C:C)</f>
        <v>1</v>
      </c>
      <c r="AH77" s="117">
        <f ca="1">SUMIF(Группа!B:B,AA77,Группа!C:C)</f>
        <v>1</v>
      </c>
      <c r="AI77" s="117">
        <f ca="1">SUMIF(Формы!A:A,D77,Формы!B:B)</f>
        <v>1</v>
      </c>
      <c r="AJ77" s="117">
        <f ca="1">SUMIF(Материал!A:A,M77,Материал!B:B)</f>
        <v>1</v>
      </c>
      <c r="AK77" s="117">
        <f ca="1">SUMIF(Размеры!A:A,R77,Размеры!E:E)</f>
        <v>1</v>
      </c>
      <c r="AL77" s="117">
        <f ca="1">SUMIF(Сезон!A:A,F77,Сезон!B:B)</f>
        <v>1</v>
      </c>
      <c r="AM77" s="117">
        <f ca="1">SUMIF(Состав!A:A,J77,Состав!B:B)</f>
        <v>1</v>
      </c>
      <c r="AN77" s="117">
        <f ca="1">SUMIF(ЦветПолный!A:A,I77,ЦветПолный!C:C)</f>
        <v>11</v>
      </c>
      <c r="AO77" s="117">
        <f ca="1">SUMIF(Цвет!A:A,Y77,Цвет!B:B)</f>
        <v>1</v>
      </c>
      <c r="AP77" s="117">
        <f ca="1">SUMIF(Пол!B:B,N77,Пол!C:C)</f>
        <v>1</v>
      </c>
      <c r="AQ77" s="117">
        <f ca="1">SUMIF(Марка!A:A,G77,Марка!B:B)</f>
        <v>1</v>
      </c>
      <c r="AR77" s="117">
        <f ca="1">SUMIF(Страна!A:A,O77,Страна!B:B)</f>
        <v>1</v>
      </c>
      <c r="AS77" s="83" t="e">
        <f ca="1">IF(VLOOKUP(V77,Товары!A:B,2,FALSE)=A77,"Есть в 1С","ERR")</f>
        <v>#N/A</v>
      </c>
      <c r="AT77" s="84" t="e">
        <f ca="1">IF(VLOOKUP(A77,Товары!B:B,1,FALSE)=A77,"Есть в 1С","ERR")</f>
        <v>#N/A</v>
      </c>
      <c r="AU77" s="116" t="e">
        <f ca="1">VLOOKUP(V77,Товары!A:B,2,FALSE)</f>
        <v>#N/A</v>
      </c>
      <c r="AV77" s="114" t="e">
        <f ca="1">VLOOKUP(V77,Товары!A:B,1,FALSE)</f>
        <v>#N/A</v>
      </c>
    </row>
    <row r="78" spans="1:48" x14ac:dyDescent="0.25">
      <c r="A78" s="133" t="str">
        <f ca="1"/>
        <v>06-402-09</v>
      </c>
      <c r="B78" s="128" t="str">
        <f ca="1">_xlfn.XLOOKUP($A78,Строчный!$A:$A,Строчный!B:B,"ERR",0)</f>
        <v>21019A-PCO Phoenix Coyotes Cuffed Knit NHL</v>
      </c>
      <c r="C78" s="101" t="str">
        <f ca="1">PROPER(_xlfn.XLOOKUP($A78,Строчный!$A:$A,Строчный!C:C,"ERR",0))</f>
        <v>Шапки</v>
      </c>
      <c r="D78" s="101" t="str">
        <f ca="1">_xlfn.LET(_xlpm.DATA,(_xlfn.XLOOKUP($A78,Строчный!$A:$A,Строчный!D:D,"ERR",0)),UPPER(MID(_xlpm.DATA,1,1))&amp;LOWER(MID(_xlpm.DATA,2,LEN(_xlpm.DATA)-1)))</f>
        <v>Шапка вязаная</v>
      </c>
      <c r="E78" s="101" t="str">
        <f ca="1">PROPER(_xlfn.XLOOKUP($A78,Строчный!$A:$A,Строчный!E:E,"ERR",0))</f>
        <v>Sport</v>
      </c>
      <c r="F78" s="101" t="str">
        <f ca="1">LOWER(_xlfn.XLOOKUP($A78,Строчный!$A:$A,Строчный!F:F,"ERR",0))</f>
        <v>зимний</v>
      </c>
      <c r="G78" s="101" t="str">
        <f ca="1">UPPER(_xlfn.XLOOKUP($A78,Строчный!$A:$A,Строчный!G:G,"ERR",0))</f>
        <v>AMERICAN NEEDLE</v>
      </c>
      <c r="H78" s="101" t="str">
        <f ca="1">LOWER(_xlfn.XLOOKUP($A78,Строчный!$A:$A,Строчный!H:H,"ERR",0))</f>
        <v>black</v>
      </c>
      <c r="I78" s="101" t="str">
        <f ca="1">LOWER(_xlfn.XLOOKUP($A78,Строчный!$A:$A,Строчный!I:I,"ERR",0))</f>
        <v>черный</v>
      </c>
      <c r="J78" s="101" t="str">
        <f ca="1">SUBSTITUTE(LOWER(_xlfn.XLOOKUP($A78,Строчный!$A:$A,Строчный!J:J,"ERR",0)),"подклад","Подклад")</f>
        <v>100% акрил</v>
      </c>
      <c r="K78" s="101" t="str">
        <f ca="1">_xlfn.LET(_xlpm.RES,_xlfn.XLOOKUP($A78,Строчный!$A:$A,Строчный!R:R,"ERR",0),IF(_xlpm.RES="","",_xlpm.RES))</f>
        <v>NHL</v>
      </c>
      <c r="L78" s="101" t="str">
        <f ca="1">_xlfn.LET(_xlpm.RES,_xlfn.XLOOKUP($A78,Строчный!$A:$A,Строчный!S:S,"ERR",0),IF(_xlpm.RES="","",_xlpm.RES))</f>
        <v>Phoenix Coyotes</v>
      </c>
      <c r="M78" s="101" t="str">
        <f ca="1">LOWER(_xlfn.XLOOKUP($A78,Строчный!$A:$A,Строчный!K:K,"ERR",0))</f>
        <v>акриловые</v>
      </c>
      <c r="N78" s="101" t="str">
        <f ca="1">PROPER(_xlfn.XLOOKUP($A78,Строчный!$A:$A,Строчный!L:L,"ERR",0))</f>
        <v>Унисекс</v>
      </c>
      <c r="O78" s="101" t="str">
        <f ca="1">PROPER(_xlfn.XLOOKUP($A78,Строчный!$A:$A,Строчный!M:M,"ERR",0))</f>
        <v>Китай</v>
      </c>
      <c r="P78" s="110">
        <f ca="1">VALUE(_xlfn.XLOOKUP($A78,Строчный!$A:$A,Строчный!N:N,"ERR",0))</f>
        <v>729.30000000000007</v>
      </c>
      <c r="Q78" s="109" t="str">
        <f ca="1">_xlfn.XLOOKUP($G78,Фабрика!A:A,Фабрика!B:B,"ERR",0)</f>
        <v>American Needle, Inc; 1275 Busch Parkway, Buffalo Grove, IL 60089, USA</v>
      </c>
      <c r="R78" s="100" t="str">
        <f ca="1">_xlfn.XLOOKUP($A78,Строчный!$A:$A,Строчный!P:P,"ERR",0)</f>
        <v>ONE</v>
      </c>
      <c r="S78" s="100">
        <f ca="1">VALUE(_xlfn.XLOOKUP($A78,Строчный!$A:$A,Строчный!Q:Q,"ERR",0))</f>
        <v>12</v>
      </c>
      <c r="T78" s="14" t="s">
        <v>283</v>
      </c>
      <c r="U78" s="122" t="str">
        <f t="shared" ca="1" si="9"/>
        <v>Шапка AMERICAN NEEDLE арт. 21019A-PCO Phoenix Coyotes Cuffed Knit NHL (черный)</v>
      </c>
      <c r="V78" s="121" t="str">
        <f t="shared" ca="1" si="10"/>
        <v>Шапка AMERICAN NEEDLE арт. 21019A-PCO Phoenix Coyotes Cuffed Knit NHL (черный) {black}</v>
      </c>
      <c r="W78" s="18" t="str">
        <f t="shared" ca="1" si="11"/>
        <v>черный</v>
      </c>
      <c r="X78" s="18" t="str">
        <f t="shared" ca="1" si="12"/>
        <v>черный</v>
      </c>
      <c r="Y78" s="119" t="str">
        <f ca="1">IF(ISERROR(AT78),IFERROR(MID(I78,FIND("-",I78)+1,LEN(I78)),IFERROR(MID(I78,1,FIND("/",I78)-2),I78)),VLOOKUP(A78,'Цвета артикулов'!B:C,2,0))</f>
        <v>черный</v>
      </c>
      <c r="Z78" s="93" t="str">
        <f t="shared" ca="1" si="13"/>
        <v>06-402-09-00</v>
      </c>
      <c r="AA78" s="95" t="str">
        <f ca="1">VLOOKUP(C78,Группа!A:B,2,FALSE)</f>
        <v>Шапка</v>
      </c>
      <c r="AB78" s="117" t="str">
        <f ca="1">IFERROR(VLOOKUP(R78,Размеры!A:C,3,FALSE),"")</f>
        <v>ONE</v>
      </c>
      <c r="AC78" s="117" t="str">
        <f ca="1">VLOOKUP(I78,ЦветПолный!A:B,2,FALSE)</f>
        <v>09</v>
      </c>
      <c r="AD78" s="117" t="str">
        <f ca="1">IFERROR(VLOOKUP(R78,Размеры!A:D,4,FALSE),"")</f>
        <v>00</v>
      </c>
      <c r="AE78" s="117">
        <f ca="1">IF(LEFT(IFERROR(VLOOKUP(LOOKUP(2,1/SEARCH(B78,Товары!A:A),Товары!A:A),Товары!A:B,2,0),""),6)=MID(Z78,1,6),1,0)</f>
        <v>0</v>
      </c>
      <c r="AG78" s="117">
        <f ca="1">SUMIF(Группа!A:A,C78,Группа!C:C)</f>
        <v>1</v>
      </c>
      <c r="AH78" s="117">
        <f ca="1">SUMIF(Группа!B:B,AA78,Группа!C:C)</f>
        <v>1</v>
      </c>
      <c r="AI78" s="117">
        <f ca="1">SUMIF(Формы!A:A,D78,Формы!B:B)</f>
        <v>1</v>
      </c>
      <c r="AJ78" s="117">
        <f ca="1">SUMIF(Материал!A:A,M78,Материал!B:B)</f>
        <v>1</v>
      </c>
      <c r="AK78" s="117">
        <f ca="1">SUMIF(Размеры!A:A,R78,Размеры!E:E)</f>
        <v>1</v>
      </c>
      <c r="AL78" s="117">
        <f ca="1">SUMIF(Сезон!A:A,F78,Сезон!B:B)</f>
        <v>1</v>
      </c>
      <c r="AM78" s="117">
        <f ca="1">SUMIF(Состав!A:A,J78,Состав!B:B)</f>
        <v>1</v>
      </c>
      <c r="AN78" s="117">
        <f ca="1">SUMIF(ЦветПолный!A:A,I78,ЦветПолный!C:C)</f>
        <v>11</v>
      </c>
      <c r="AO78" s="117">
        <f ca="1">SUMIF(Цвет!A:A,Y78,Цвет!B:B)</f>
        <v>1</v>
      </c>
      <c r="AP78" s="117">
        <f ca="1">SUMIF(Пол!B:B,N78,Пол!C:C)</f>
        <v>1</v>
      </c>
      <c r="AQ78" s="117">
        <f ca="1">SUMIF(Марка!A:A,G78,Марка!B:B)</f>
        <v>1</v>
      </c>
      <c r="AR78" s="117">
        <f ca="1">SUMIF(Страна!A:A,O78,Страна!B:B)</f>
        <v>1</v>
      </c>
      <c r="AS78" s="83" t="e">
        <f ca="1">IF(VLOOKUP(V78,Товары!A:B,2,FALSE)=A78,"Есть в 1С","ERR")</f>
        <v>#N/A</v>
      </c>
      <c r="AT78" s="84" t="e">
        <f ca="1">IF(VLOOKUP(A78,Товары!B:B,1,FALSE)=A78,"Есть в 1С","ERR")</f>
        <v>#N/A</v>
      </c>
      <c r="AU78" s="116" t="e">
        <f ca="1">VLOOKUP(V78,Товары!A:B,2,FALSE)</f>
        <v>#N/A</v>
      </c>
      <c r="AV78" s="114" t="e">
        <f ca="1">VLOOKUP(V78,Товары!A:B,1,FALSE)</f>
        <v>#N/A</v>
      </c>
    </row>
    <row r="79" spans="1:48" x14ac:dyDescent="0.25">
      <c r="A79" s="133" t="str">
        <f ca="1"/>
        <v>06-401-09</v>
      </c>
      <c r="B79" s="128" t="str">
        <f ca="1">_xlfn.XLOOKUP($A79,Строчный!$A:$A,Строчный!B:B,"ERR",0)</f>
        <v>21019A-NASA NASA Cuffed Knit</v>
      </c>
      <c r="C79" s="101" t="str">
        <f ca="1">PROPER(_xlfn.XLOOKUP($A79,Строчный!$A:$A,Строчный!C:C,"ERR",0))</f>
        <v>Шапки</v>
      </c>
      <c r="D79" s="101" t="str">
        <f ca="1">_xlfn.LET(_xlpm.DATA,(_xlfn.XLOOKUP($A79,Строчный!$A:$A,Строчный!D:D,"ERR",0)),UPPER(MID(_xlpm.DATA,1,1))&amp;LOWER(MID(_xlpm.DATA,2,LEN(_xlpm.DATA)-1)))</f>
        <v>Шапка вязаная</v>
      </c>
      <c r="E79" s="101" t="str">
        <f ca="1">PROPER(_xlfn.XLOOKUP($A79,Строчный!$A:$A,Строчный!E:E,"ERR",0))</f>
        <v>Space</v>
      </c>
      <c r="F79" s="101" t="str">
        <f ca="1">LOWER(_xlfn.XLOOKUP($A79,Строчный!$A:$A,Строчный!F:F,"ERR",0))</f>
        <v>зимний</v>
      </c>
      <c r="G79" s="101" t="str">
        <f ca="1">UPPER(_xlfn.XLOOKUP($A79,Строчный!$A:$A,Строчный!G:G,"ERR",0))</f>
        <v>AMERICAN NEEDLE</v>
      </c>
      <c r="H79" s="101" t="str">
        <f ca="1">LOWER(_xlfn.XLOOKUP($A79,Строчный!$A:$A,Строчный!H:H,"ERR",0))</f>
        <v>black</v>
      </c>
      <c r="I79" s="101" t="str">
        <f ca="1">LOWER(_xlfn.XLOOKUP($A79,Строчный!$A:$A,Строчный!I:I,"ERR",0))</f>
        <v>черный</v>
      </c>
      <c r="J79" s="101" t="str">
        <f ca="1">SUBSTITUTE(LOWER(_xlfn.XLOOKUP($A79,Строчный!$A:$A,Строчный!J:J,"ERR",0)),"подклад","Подклад")</f>
        <v>100% акрил</v>
      </c>
      <c r="K79" s="101" t="str">
        <f ca="1">_xlfn.LET(_xlpm.RES,_xlfn.XLOOKUP($A79,Строчный!$A:$A,Строчный!R:R,"ERR",0),IF(_xlpm.RES="","",_xlpm.RES))</f>
        <v/>
      </c>
      <c r="L79" s="101" t="str">
        <f ca="1">_xlfn.LET(_xlpm.RES,_xlfn.XLOOKUP($A79,Строчный!$A:$A,Строчный!S:S,"ERR",0),IF(_xlpm.RES="","",_xlpm.RES))</f>
        <v>NASA</v>
      </c>
      <c r="M79" s="101" t="str">
        <f ca="1">LOWER(_xlfn.XLOOKUP($A79,Строчный!$A:$A,Строчный!K:K,"ERR",0))</f>
        <v>акриловые</v>
      </c>
      <c r="N79" s="101" t="str">
        <f ca="1">PROPER(_xlfn.XLOOKUP($A79,Строчный!$A:$A,Строчный!L:L,"ERR",0))</f>
        <v>Унисекс</v>
      </c>
      <c r="O79" s="101" t="str">
        <f ca="1">PROPER(_xlfn.XLOOKUP($A79,Строчный!$A:$A,Строчный!M:M,"ERR",0))</f>
        <v>Китай</v>
      </c>
      <c r="P79" s="110">
        <f ca="1">VALUE(_xlfn.XLOOKUP($A79,Строчный!$A:$A,Строчный!N:N,"ERR",0))</f>
        <v>486.2000000000001</v>
      </c>
      <c r="Q79" s="109" t="str">
        <f ca="1">_xlfn.XLOOKUP($G79,Фабрика!A:A,Фабрика!B:B,"ERR",0)</f>
        <v>American Needle, Inc; 1275 Busch Parkway, Buffalo Grove, IL 60089, USA</v>
      </c>
      <c r="R79" s="100" t="str">
        <f ca="1">_xlfn.XLOOKUP($A79,Строчный!$A:$A,Строчный!P:P,"ERR",0)</f>
        <v>ONE</v>
      </c>
      <c r="S79" s="100">
        <f ca="1">VALUE(_xlfn.XLOOKUP($A79,Строчный!$A:$A,Строчный!Q:Q,"ERR",0))</f>
        <v>36</v>
      </c>
      <c r="T79" s="14" t="s">
        <v>283</v>
      </c>
      <c r="U79" s="122" t="str">
        <f t="shared" ca="1" si="9"/>
        <v>Шапка AMERICAN NEEDLE арт. 21019A-NASA NASA Cuffed Knit (черный)</v>
      </c>
      <c r="V79" s="121" t="str">
        <f t="shared" ca="1" si="10"/>
        <v>Шапка AMERICAN NEEDLE арт. 21019A-NASA NASA Cuffed Knit (черный) {black}</v>
      </c>
      <c r="W79" s="18" t="str">
        <f t="shared" ca="1" si="11"/>
        <v>черный</v>
      </c>
      <c r="X79" s="18" t="str">
        <f t="shared" ca="1" si="12"/>
        <v>черный</v>
      </c>
      <c r="Y79" s="119" t="str">
        <f ca="1">IF(ISERROR(AT79),IFERROR(MID(I79,FIND("-",I79)+1,LEN(I79)),IFERROR(MID(I79,1,FIND("/",I79)-2),I79)),VLOOKUP(A79,'Цвета артикулов'!B:C,2,0))</f>
        <v>черный</v>
      </c>
      <c r="Z79" s="93" t="str">
        <f t="shared" ca="1" si="13"/>
        <v>06-401-09-00</v>
      </c>
      <c r="AA79" s="95" t="str">
        <f ca="1">VLOOKUP(C79,Группа!A:B,2,FALSE)</f>
        <v>Шапка</v>
      </c>
      <c r="AB79" s="117" t="str">
        <f ca="1">IFERROR(VLOOKUP(R79,Размеры!A:C,3,FALSE),"")</f>
        <v>ONE</v>
      </c>
      <c r="AC79" s="117" t="str">
        <f ca="1">VLOOKUP(I79,ЦветПолный!A:B,2,FALSE)</f>
        <v>09</v>
      </c>
      <c r="AD79" s="117" t="str">
        <f ca="1">IFERROR(VLOOKUP(R79,Размеры!A:D,4,FALSE),"")</f>
        <v>00</v>
      </c>
      <c r="AE79" s="117">
        <f ca="1">IF(LEFT(IFERROR(VLOOKUP(LOOKUP(2,1/SEARCH(B79,Товары!A:A),Товары!A:A),Товары!A:B,2,0),""),6)=MID(Z79,1,6),1,0)</f>
        <v>0</v>
      </c>
      <c r="AG79" s="117">
        <f ca="1">SUMIF(Группа!A:A,C79,Группа!C:C)</f>
        <v>1</v>
      </c>
      <c r="AH79" s="117">
        <f ca="1">SUMIF(Группа!B:B,AA79,Группа!C:C)</f>
        <v>1</v>
      </c>
      <c r="AI79" s="117">
        <f ca="1">SUMIF(Формы!A:A,D79,Формы!B:B)</f>
        <v>1</v>
      </c>
      <c r="AJ79" s="117">
        <f ca="1">SUMIF(Материал!A:A,M79,Материал!B:B)</f>
        <v>1</v>
      </c>
      <c r="AK79" s="117">
        <f ca="1">SUMIF(Размеры!A:A,R79,Размеры!E:E)</f>
        <v>1</v>
      </c>
      <c r="AL79" s="117">
        <f ca="1">SUMIF(Сезон!A:A,F79,Сезон!B:B)</f>
        <v>1</v>
      </c>
      <c r="AM79" s="117">
        <f ca="1">SUMIF(Состав!A:A,J79,Состав!B:B)</f>
        <v>1</v>
      </c>
      <c r="AN79" s="117">
        <f ca="1">SUMIF(ЦветПолный!A:A,I79,ЦветПолный!C:C)</f>
        <v>11</v>
      </c>
      <c r="AO79" s="117">
        <f ca="1">SUMIF(Цвет!A:A,Y79,Цвет!B:B)</f>
        <v>1</v>
      </c>
      <c r="AP79" s="117">
        <f ca="1">SUMIF(Пол!B:B,N79,Пол!C:C)</f>
        <v>1</v>
      </c>
      <c r="AQ79" s="117">
        <f ca="1">SUMIF(Марка!A:A,G79,Марка!B:B)</f>
        <v>1</v>
      </c>
      <c r="AR79" s="117">
        <f ca="1">SUMIF(Страна!A:A,O79,Страна!B:B)</f>
        <v>1</v>
      </c>
      <c r="AS79" s="83" t="e">
        <f ca="1">IF(VLOOKUP(V79,Товары!A:B,2,FALSE)=A79,"Есть в 1С","ERR")</f>
        <v>#N/A</v>
      </c>
      <c r="AT79" s="84" t="e">
        <f ca="1">IF(VLOOKUP(A79,Товары!B:B,1,FALSE)=A79,"Есть в 1С","ERR")</f>
        <v>#N/A</v>
      </c>
      <c r="AU79" s="116" t="e">
        <f ca="1">VLOOKUP(V79,Товары!A:B,2,FALSE)</f>
        <v>#N/A</v>
      </c>
      <c r="AV79" s="114" t="e">
        <f ca="1">VLOOKUP(V79,Товары!A:B,1,FALSE)</f>
        <v>#N/A</v>
      </c>
    </row>
    <row r="80" spans="1:48" x14ac:dyDescent="0.25">
      <c r="A80" s="133" t="str">
        <f ca="1"/>
        <v>06-400-16</v>
      </c>
      <c r="B80" s="128" t="str">
        <f ca="1">_xlfn.XLOOKUP($A80,Строчный!$A:$A,Строчный!B:B,"ERR",0)</f>
        <v>21019A-NAP Nashville Predators Cuffed Knit NHL</v>
      </c>
      <c r="C80" s="101" t="str">
        <f ca="1">PROPER(_xlfn.XLOOKUP($A80,Строчный!$A:$A,Строчный!C:C,"ERR",0))</f>
        <v>Шапки</v>
      </c>
      <c r="D80" s="101" t="str">
        <f ca="1">_xlfn.LET(_xlpm.DATA,(_xlfn.XLOOKUP($A80,Строчный!$A:$A,Строчный!D:D,"ERR",0)),UPPER(MID(_xlpm.DATA,1,1))&amp;LOWER(MID(_xlpm.DATA,2,LEN(_xlpm.DATA)-1)))</f>
        <v>Шапка вязаная</v>
      </c>
      <c r="E80" s="101" t="str">
        <f ca="1">PROPER(_xlfn.XLOOKUP($A80,Строчный!$A:$A,Строчный!E:E,"ERR",0))</f>
        <v>Sport</v>
      </c>
      <c r="F80" s="101" t="str">
        <f ca="1">LOWER(_xlfn.XLOOKUP($A80,Строчный!$A:$A,Строчный!F:F,"ERR",0))</f>
        <v>зимний</v>
      </c>
      <c r="G80" s="101" t="str">
        <f ca="1">UPPER(_xlfn.XLOOKUP($A80,Строчный!$A:$A,Строчный!G:G,"ERR",0))</f>
        <v>AMERICAN NEEDLE</v>
      </c>
      <c r="H80" s="101" t="str">
        <f ca="1">LOWER(_xlfn.XLOOKUP($A80,Строчный!$A:$A,Строчный!H:H,"ERR",0))</f>
        <v>navy</v>
      </c>
      <c r="I80" s="101" t="str">
        <f ca="1">LOWER(_xlfn.XLOOKUP($A80,Строчный!$A:$A,Строчный!I:I,"ERR",0))</f>
        <v>темно-синий</v>
      </c>
      <c r="J80" s="101" t="str">
        <f ca="1">SUBSTITUTE(LOWER(_xlfn.XLOOKUP($A80,Строчный!$A:$A,Строчный!J:J,"ERR",0)),"подклад","Подклад")</f>
        <v>100% акрил</v>
      </c>
      <c r="K80" s="101" t="str">
        <f ca="1">_xlfn.LET(_xlpm.RES,_xlfn.XLOOKUP($A80,Строчный!$A:$A,Строчный!R:R,"ERR",0),IF(_xlpm.RES="","",_xlpm.RES))</f>
        <v>NHL</v>
      </c>
      <c r="L80" s="101" t="str">
        <f ca="1">_xlfn.LET(_xlpm.RES,_xlfn.XLOOKUP($A80,Строчный!$A:$A,Строчный!S:S,"ERR",0),IF(_xlpm.RES="","",_xlpm.RES))</f>
        <v>Nashville Predators</v>
      </c>
      <c r="M80" s="101" t="str">
        <f ca="1">LOWER(_xlfn.XLOOKUP($A80,Строчный!$A:$A,Строчный!K:K,"ERR",0))</f>
        <v>акриловые</v>
      </c>
      <c r="N80" s="101" t="str">
        <f ca="1">PROPER(_xlfn.XLOOKUP($A80,Строчный!$A:$A,Строчный!L:L,"ERR",0))</f>
        <v>Унисекс</v>
      </c>
      <c r="O80" s="101" t="str">
        <f ca="1">PROPER(_xlfn.XLOOKUP($A80,Строчный!$A:$A,Строчный!M:M,"ERR",0))</f>
        <v>Китай</v>
      </c>
      <c r="P80" s="110">
        <f ca="1">VALUE(_xlfn.XLOOKUP($A80,Строчный!$A:$A,Строчный!N:N,"ERR",0))</f>
        <v>729.30000000000007</v>
      </c>
      <c r="Q80" s="109" t="str">
        <f ca="1">_xlfn.XLOOKUP($G80,Фабрика!A:A,Фабрика!B:B,"ERR",0)</f>
        <v>American Needle, Inc; 1275 Busch Parkway, Buffalo Grove, IL 60089, USA</v>
      </c>
      <c r="R80" s="100" t="str">
        <f ca="1">_xlfn.XLOOKUP($A80,Строчный!$A:$A,Строчный!P:P,"ERR",0)</f>
        <v>ONE</v>
      </c>
      <c r="S80" s="100">
        <f ca="1">VALUE(_xlfn.XLOOKUP($A80,Строчный!$A:$A,Строчный!Q:Q,"ERR",0))</f>
        <v>24</v>
      </c>
      <c r="T80" s="14" t="s">
        <v>283</v>
      </c>
      <c r="U80" s="122" t="str">
        <f t="shared" ca="1" si="9"/>
        <v>Шапка AMERICAN NEEDLE арт. 21019A-NAP Nashville Predators Cuffed Knit NHL (темно-синий)</v>
      </c>
      <c r="V80" s="121" t="str">
        <f t="shared" ca="1" si="10"/>
        <v>Шапка AMERICAN NEEDLE арт. 21019A-NAP Nashville Predators Cuffed Knit NHL (темно-синий) {navy}</v>
      </c>
      <c r="W80" s="18" t="str">
        <f t="shared" ca="1" si="11"/>
        <v>синий</v>
      </c>
      <c r="X80" s="18" t="str">
        <f t="shared" ca="1" si="12"/>
        <v>синий</v>
      </c>
      <c r="Y80" s="119" t="str">
        <f ca="1">IF(ISERROR(AT80),IFERROR(MID(I80,FIND("-",I80)+1,LEN(I80)),IFERROR(MID(I80,1,FIND("/",I80)-2),I80)),VLOOKUP(A80,'Цвета артикулов'!B:C,2,0))</f>
        <v>синий</v>
      </c>
      <c r="Z80" s="93" t="str">
        <f t="shared" ca="1" si="13"/>
        <v>06-400-16-00</v>
      </c>
      <c r="AA80" s="95" t="str">
        <f ca="1">VLOOKUP(C80,Группа!A:B,2,FALSE)</f>
        <v>Шапка</v>
      </c>
      <c r="AB80" s="117" t="str">
        <f ca="1">IFERROR(VLOOKUP(R80,Размеры!A:C,3,FALSE),"")</f>
        <v>ONE</v>
      </c>
      <c r="AC80" s="117" t="str">
        <f ca="1">VLOOKUP(I80,ЦветПолный!A:B,2,FALSE)</f>
        <v>16</v>
      </c>
      <c r="AD80" s="117" t="str">
        <f ca="1">IFERROR(VLOOKUP(R80,Размеры!A:D,4,FALSE),"")</f>
        <v>00</v>
      </c>
      <c r="AE80" s="117">
        <f ca="1">IF(LEFT(IFERROR(VLOOKUP(LOOKUP(2,1/SEARCH(B80,Товары!A:A),Товары!A:A),Товары!A:B,2,0),""),6)=MID(Z80,1,6),1,0)</f>
        <v>0</v>
      </c>
      <c r="AG80" s="117">
        <f ca="1">SUMIF(Группа!A:A,C80,Группа!C:C)</f>
        <v>1</v>
      </c>
      <c r="AH80" s="117">
        <f ca="1">SUMIF(Группа!B:B,AA80,Группа!C:C)</f>
        <v>1</v>
      </c>
      <c r="AI80" s="117">
        <f ca="1">SUMIF(Формы!A:A,D80,Формы!B:B)</f>
        <v>1</v>
      </c>
      <c r="AJ80" s="117">
        <f ca="1">SUMIF(Материал!A:A,M80,Материал!B:B)</f>
        <v>1</v>
      </c>
      <c r="AK80" s="117">
        <f ca="1">SUMIF(Размеры!A:A,R80,Размеры!E:E)</f>
        <v>1</v>
      </c>
      <c r="AL80" s="117">
        <f ca="1">SUMIF(Сезон!A:A,F80,Сезон!B:B)</f>
        <v>1</v>
      </c>
      <c r="AM80" s="117">
        <f ca="1">SUMIF(Состав!A:A,J80,Состав!B:B)</f>
        <v>1</v>
      </c>
      <c r="AN80" s="117">
        <f ca="1">SUMIF(ЦветПолный!A:A,I80,ЦветПолный!C:C)</f>
        <v>8</v>
      </c>
      <c r="AO80" s="117">
        <f ca="1">SUMIF(Цвет!A:A,Y80,Цвет!B:B)</f>
        <v>1</v>
      </c>
      <c r="AP80" s="117">
        <f ca="1">SUMIF(Пол!B:B,N80,Пол!C:C)</f>
        <v>1</v>
      </c>
      <c r="AQ80" s="117">
        <f ca="1">SUMIF(Марка!A:A,G80,Марка!B:B)</f>
        <v>1</v>
      </c>
      <c r="AR80" s="117">
        <f ca="1">SUMIF(Страна!A:A,O80,Страна!B:B)</f>
        <v>1</v>
      </c>
      <c r="AS80" s="83" t="e">
        <f ca="1">IF(VLOOKUP(V80,Товары!A:B,2,FALSE)=A80,"Есть в 1С","ERR")</f>
        <v>#N/A</v>
      </c>
      <c r="AT80" s="84" t="e">
        <f ca="1">IF(VLOOKUP(A80,Товары!B:B,1,FALSE)=A80,"Есть в 1С","ERR")</f>
        <v>#N/A</v>
      </c>
      <c r="AU80" s="116" t="e">
        <f ca="1">VLOOKUP(V80,Товары!A:B,2,FALSE)</f>
        <v>#N/A</v>
      </c>
      <c r="AV80" s="114" t="e">
        <f ca="1">VLOOKUP(V80,Товары!A:B,1,FALSE)</f>
        <v>#N/A</v>
      </c>
    </row>
    <row r="81" spans="1:48" x14ac:dyDescent="0.25">
      <c r="A81" s="133" t="str">
        <f ca="1"/>
        <v>06-399-07</v>
      </c>
      <c r="B81" s="128" t="str">
        <f ca="1">_xlfn.XLOOKUP($A81,Строчный!$A:$A,Строчный!B:B,"ERR",0)</f>
        <v>21019A-MNW Minnesota Wild Cuffed Knit NHL</v>
      </c>
      <c r="C81" s="101" t="str">
        <f ca="1">PROPER(_xlfn.XLOOKUP($A81,Строчный!$A:$A,Строчный!C:C,"ERR",0))</f>
        <v>Шапки</v>
      </c>
      <c r="D81" s="101" t="str">
        <f ca="1">_xlfn.LET(_xlpm.DATA,(_xlfn.XLOOKUP($A81,Строчный!$A:$A,Строчный!D:D,"ERR",0)),UPPER(MID(_xlpm.DATA,1,1))&amp;LOWER(MID(_xlpm.DATA,2,LEN(_xlpm.DATA)-1)))</f>
        <v>Шапка вязаная</v>
      </c>
      <c r="E81" s="101" t="str">
        <f ca="1">PROPER(_xlfn.XLOOKUP($A81,Строчный!$A:$A,Строчный!E:E,"ERR",0))</f>
        <v>Sport</v>
      </c>
      <c r="F81" s="101" t="str">
        <f ca="1">LOWER(_xlfn.XLOOKUP($A81,Строчный!$A:$A,Строчный!F:F,"ERR",0))</f>
        <v>зимний</v>
      </c>
      <c r="G81" s="101" t="str">
        <f ca="1">UPPER(_xlfn.XLOOKUP($A81,Строчный!$A:$A,Строчный!G:G,"ERR",0))</f>
        <v>AMERICAN NEEDLE</v>
      </c>
      <c r="H81" s="101" t="str">
        <f ca="1">LOWER(_xlfn.XLOOKUP($A81,Строчный!$A:$A,Строчный!H:H,"ERR",0))</f>
        <v>dark green</v>
      </c>
      <c r="I81" s="101" t="str">
        <f ca="1">LOWER(_xlfn.XLOOKUP($A81,Строчный!$A:$A,Строчный!I:I,"ERR",0))</f>
        <v>темно-зеленый</v>
      </c>
      <c r="J81" s="101" t="str">
        <f ca="1">SUBSTITUTE(LOWER(_xlfn.XLOOKUP($A81,Строчный!$A:$A,Строчный!J:J,"ERR",0)),"подклад","Подклад")</f>
        <v>100% акрил</v>
      </c>
      <c r="K81" s="101" t="str">
        <f ca="1">_xlfn.LET(_xlpm.RES,_xlfn.XLOOKUP($A81,Строчный!$A:$A,Строчный!R:R,"ERR",0),IF(_xlpm.RES="","",_xlpm.RES))</f>
        <v>NHL</v>
      </c>
      <c r="L81" s="101" t="str">
        <f ca="1">_xlfn.LET(_xlpm.RES,_xlfn.XLOOKUP($A81,Строчный!$A:$A,Строчный!S:S,"ERR",0),IF(_xlpm.RES="","",_xlpm.RES))</f>
        <v>Minnesota Wild</v>
      </c>
      <c r="M81" s="101" t="str">
        <f ca="1">LOWER(_xlfn.XLOOKUP($A81,Строчный!$A:$A,Строчный!K:K,"ERR",0))</f>
        <v>акриловые</v>
      </c>
      <c r="N81" s="101" t="str">
        <f ca="1">PROPER(_xlfn.XLOOKUP($A81,Строчный!$A:$A,Строчный!L:L,"ERR",0))</f>
        <v>Унисекс</v>
      </c>
      <c r="O81" s="101" t="str">
        <f ca="1">PROPER(_xlfn.XLOOKUP($A81,Строчный!$A:$A,Строчный!M:M,"ERR",0))</f>
        <v>Китай</v>
      </c>
      <c r="P81" s="110">
        <f ca="1">VALUE(_xlfn.XLOOKUP($A81,Строчный!$A:$A,Строчный!N:N,"ERR",0))</f>
        <v>729.30000000000007</v>
      </c>
      <c r="Q81" s="109" t="str">
        <f ca="1">_xlfn.XLOOKUP($G81,Фабрика!A:A,Фабрика!B:B,"ERR",0)</f>
        <v>American Needle, Inc; 1275 Busch Parkway, Buffalo Grove, IL 60089, USA</v>
      </c>
      <c r="R81" s="100" t="str">
        <f ca="1">_xlfn.XLOOKUP($A81,Строчный!$A:$A,Строчный!P:P,"ERR",0)</f>
        <v>ONE</v>
      </c>
      <c r="S81" s="100">
        <f ca="1">VALUE(_xlfn.XLOOKUP($A81,Строчный!$A:$A,Строчный!Q:Q,"ERR",0))</f>
        <v>12</v>
      </c>
      <c r="T81" s="14" t="s">
        <v>283</v>
      </c>
      <c r="U81" s="122" t="str">
        <f t="shared" ca="1" si="9"/>
        <v>Шапка AMERICAN NEEDLE арт. 21019A-MNW Minnesota Wild Cuffed Knit NHL (темно-зеленый)</v>
      </c>
      <c r="V81" s="121" t="str">
        <f t="shared" ca="1" si="10"/>
        <v>Шапка AMERICAN NEEDLE арт. 21019A-MNW Minnesota Wild Cuffed Knit NHL (темно-зеленый) {dark green}</v>
      </c>
      <c r="W81" s="18" t="str">
        <f t="shared" ca="1" si="11"/>
        <v>зеленый</v>
      </c>
      <c r="X81" s="18" t="str">
        <f t="shared" ca="1" si="12"/>
        <v>зеленый</v>
      </c>
      <c r="Y81" s="119" t="str">
        <f ca="1">IF(ISERROR(AT81),IFERROR(MID(I81,FIND("-",I81)+1,LEN(I81)),IFERROR(MID(I81,1,FIND("/",I81)-2),I81)),VLOOKUP(A81,'Цвета артикулов'!B:C,2,0))</f>
        <v>зеленый</v>
      </c>
      <c r="Z81" s="93" t="str">
        <f t="shared" ca="1" si="13"/>
        <v>06-399-07-00</v>
      </c>
      <c r="AA81" s="95" t="str">
        <f ca="1">VLOOKUP(C81,Группа!A:B,2,FALSE)</f>
        <v>Шапка</v>
      </c>
      <c r="AB81" s="117" t="str">
        <f ca="1">IFERROR(VLOOKUP(R81,Размеры!A:C,3,FALSE),"")</f>
        <v>ONE</v>
      </c>
      <c r="AC81" s="117" t="str">
        <f ca="1">VLOOKUP(I81,ЦветПолный!A:B,2,FALSE)</f>
        <v>07</v>
      </c>
      <c r="AD81" s="117" t="str">
        <f ca="1">IFERROR(VLOOKUP(R81,Размеры!A:D,4,FALSE),"")</f>
        <v>00</v>
      </c>
      <c r="AE81" s="117">
        <f ca="1">IF(LEFT(IFERROR(VLOOKUP(LOOKUP(2,1/SEARCH(B81,Товары!A:A),Товары!A:A),Товары!A:B,2,0),""),6)=MID(Z81,1,6),1,0)</f>
        <v>0</v>
      </c>
      <c r="AG81" s="117">
        <f ca="1">SUMIF(Группа!A:A,C81,Группа!C:C)</f>
        <v>1</v>
      </c>
      <c r="AH81" s="117">
        <f ca="1">SUMIF(Группа!B:B,AA81,Группа!C:C)</f>
        <v>1</v>
      </c>
      <c r="AI81" s="117">
        <f ca="1">SUMIF(Формы!A:A,D81,Формы!B:B)</f>
        <v>1</v>
      </c>
      <c r="AJ81" s="117">
        <f ca="1">SUMIF(Материал!A:A,M81,Материал!B:B)</f>
        <v>1</v>
      </c>
      <c r="AK81" s="117">
        <f ca="1">SUMIF(Размеры!A:A,R81,Размеры!E:E)</f>
        <v>1</v>
      </c>
      <c r="AL81" s="117">
        <f ca="1">SUMIF(Сезон!A:A,F81,Сезон!B:B)</f>
        <v>1</v>
      </c>
      <c r="AM81" s="117">
        <f ca="1">SUMIF(Состав!A:A,J81,Состав!B:B)</f>
        <v>1</v>
      </c>
      <c r="AN81" s="117">
        <f ca="1">SUMIF(ЦветПолный!A:A,I81,ЦветПолный!C:C)</f>
        <v>6</v>
      </c>
      <c r="AO81" s="117">
        <f ca="1">SUMIF(Цвет!A:A,Y81,Цвет!B:B)</f>
        <v>1</v>
      </c>
      <c r="AP81" s="117">
        <f ca="1">SUMIF(Пол!B:B,N81,Пол!C:C)</f>
        <v>1</v>
      </c>
      <c r="AQ81" s="117">
        <f ca="1">SUMIF(Марка!A:A,G81,Марка!B:B)</f>
        <v>1</v>
      </c>
      <c r="AR81" s="117">
        <f ca="1">SUMIF(Страна!A:A,O81,Страна!B:B)</f>
        <v>1</v>
      </c>
      <c r="AS81" s="83" t="e">
        <f ca="1">IF(VLOOKUP(V81,Товары!A:B,2,FALSE)=A81,"Есть в 1С","ERR")</f>
        <v>#N/A</v>
      </c>
      <c r="AT81" s="84" t="e">
        <f ca="1">IF(VLOOKUP(A81,Товары!B:B,1,FALSE)=A81,"Есть в 1С","ERR")</f>
        <v>#N/A</v>
      </c>
      <c r="AU81" s="116" t="e">
        <f ca="1">VLOOKUP(V81,Товары!A:B,2,FALSE)</f>
        <v>#N/A</v>
      </c>
      <c r="AV81" s="114" t="e">
        <f ca="1">VLOOKUP(V81,Товары!A:B,1,FALSE)</f>
        <v>#N/A</v>
      </c>
    </row>
    <row r="82" spans="1:48" x14ac:dyDescent="0.25">
      <c r="A82" s="133" t="str">
        <f ca="1"/>
        <v>06-398-06</v>
      </c>
      <c r="B82" s="128" t="str">
        <f ca="1">_xlfn.XLOOKUP($A82,Строчный!$A:$A,Строчный!B:B,"ERR",0)</f>
        <v>21019A-LOS Los Angeles Angels Cuffed Knit MILB</v>
      </c>
      <c r="C82" s="101" t="str">
        <f ca="1">PROPER(_xlfn.XLOOKUP($A82,Строчный!$A:$A,Строчный!C:C,"ERR",0))</f>
        <v>Шапки</v>
      </c>
      <c r="D82" s="101" t="str">
        <f ca="1">_xlfn.LET(_xlpm.DATA,(_xlfn.XLOOKUP($A82,Строчный!$A:$A,Строчный!D:D,"ERR",0)),UPPER(MID(_xlpm.DATA,1,1))&amp;LOWER(MID(_xlpm.DATA,2,LEN(_xlpm.DATA)-1)))</f>
        <v>Шапка вязаная</v>
      </c>
      <c r="E82" s="101" t="str">
        <f ca="1">PROPER(_xlfn.XLOOKUP($A82,Строчный!$A:$A,Строчный!E:E,"ERR",0))</f>
        <v>Sport</v>
      </c>
      <c r="F82" s="101" t="str">
        <f ca="1">LOWER(_xlfn.XLOOKUP($A82,Строчный!$A:$A,Строчный!F:F,"ERR",0))</f>
        <v>зимний</v>
      </c>
      <c r="G82" s="101" t="str">
        <f ca="1">UPPER(_xlfn.XLOOKUP($A82,Строчный!$A:$A,Строчный!G:G,"ERR",0))</f>
        <v>AMERICAN NEEDLE</v>
      </c>
      <c r="H82" s="101" t="str">
        <f ca="1">LOWER(_xlfn.XLOOKUP($A82,Строчный!$A:$A,Строчный!H:H,"ERR",0))</f>
        <v>royal</v>
      </c>
      <c r="I82" s="101" t="str">
        <f ca="1">LOWER(_xlfn.XLOOKUP($A82,Строчный!$A:$A,Строчный!I:I,"ERR",0))</f>
        <v>синий</v>
      </c>
      <c r="J82" s="101" t="str">
        <f ca="1">SUBSTITUTE(LOWER(_xlfn.XLOOKUP($A82,Строчный!$A:$A,Строчный!J:J,"ERR",0)),"подклад","Подклад")</f>
        <v>100% акрил</v>
      </c>
      <c r="K82" s="101" t="str">
        <f ca="1">_xlfn.LET(_xlpm.RES,_xlfn.XLOOKUP($A82,Строчный!$A:$A,Строчный!R:R,"ERR",0),IF(_xlpm.RES="","",_xlpm.RES))</f>
        <v>MILB</v>
      </c>
      <c r="L82" s="101" t="str">
        <f ca="1">_xlfn.LET(_xlpm.RES,_xlfn.XLOOKUP($A82,Строчный!$A:$A,Строчный!S:S,"ERR",0),IF(_xlpm.RES="","",_xlpm.RES))</f>
        <v>Los Angeles Angels</v>
      </c>
      <c r="M82" s="101" t="str">
        <f ca="1">LOWER(_xlfn.XLOOKUP($A82,Строчный!$A:$A,Строчный!K:K,"ERR",0))</f>
        <v>акриловые</v>
      </c>
      <c r="N82" s="101" t="str">
        <f ca="1">PROPER(_xlfn.XLOOKUP($A82,Строчный!$A:$A,Строчный!L:L,"ERR",0))</f>
        <v>Унисекс</v>
      </c>
      <c r="O82" s="101" t="str">
        <f ca="1">PROPER(_xlfn.XLOOKUP($A82,Строчный!$A:$A,Строчный!M:M,"ERR",0))</f>
        <v>Китай</v>
      </c>
      <c r="P82" s="110">
        <f ca="1">VALUE(_xlfn.XLOOKUP($A82,Строчный!$A:$A,Строчный!N:N,"ERR",0))</f>
        <v>729.30000000000007</v>
      </c>
      <c r="Q82" s="109" t="str">
        <f ca="1">_xlfn.XLOOKUP($G82,Фабрика!A:A,Фабрика!B:B,"ERR",0)</f>
        <v>American Needle, Inc; 1275 Busch Parkway, Buffalo Grove, IL 60089, USA</v>
      </c>
      <c r="R82" s="100" t="str">
        <f ca="1">_xlfn.XLOOKUP($A82,Строчный!$A:$A,Строчный!P:P,"ERR",0)</f>
        <v>ONE</v>
      </c>
      <c r="S82" s="100">
        <f ca="1">VALUE(_xlfn.XLOOKUP($A82,Строчный!$A:$A,Строчный!Q:Q,"ERR",0))</f>
        <v>12</v>
      </c>
      <c r="T82" s="14" t="s">
        <v>283</v>
      </c>
      <c r="U82" s="122" t="str">
        <f t="shared" ca="1" si="9"/>
        <v>Шапка AMERICAN NEEDLE арт. 21019A-LOS Los Angeles Angels Cuffed Knit MILB (синий)</v>
      </c>
      <c r="V82" s="121" t="str">
        <f t="shared" ca="1" si="10"/>
        <v>Шапка AMERICAN NEEDLE арт. 21019A-LOS Los Angeles Angels Cuffed Knit MILB (синий) {royal}</v>
      </c>
      <c r="W82" s="18" t="str">
        <f t="shared" ca="1" si="11"/>
        <v>синий</v>
      </c>
      <c r="X82" s="18" t="str">
        <f t="shared" ca="1" si="12"/>
        <v>синий</v>
      </c>
      <c r="Y82" s="119" t="str">
        <f ca="1">IF(ISERROR(AT82),IFERROR(MID(I82,FIND("-",I82)+1,LEN(I82)),IFERROR(MID(I82,1,FIND("/",I82)-2),I82)),VLOOKUP(A82,'Цвета артикулов'!B:C,2,0))</f>
        <v>синий</v>
      </c>
      <c r="Z82" s="93" t="str">
        <f t="shared" ca="1" si="13"/>
        <v>06-398-06-00</v>
      </c>
      <c r="AA82" s="95" t="str">
        <f ca="1">VLOOKUP(C82,Группа!A:B,2,FALSE)</f>
        <v>Шапка</v>
      </c>
      <c r="AB82" s="117" t="str">
        <f ca="1">IFERROR(VLOOKUP(R82,Размеры!A:C,3,FALSE),"")</f>
        <v>ONE</v>
      </c>
      <c r="AC82" s="117" t="str">
        <f ca="1">VLOOKUP(I82,ЦветПолный!A:B,2,FALSE)</f>
        <v>06</v>
      </c>
      <c r="AD82" s="117" t="str">
        <f ca="1">IFERROR(VLOOKUP(R82,Размеры!A:D,4,FALSE),"")</f>
        <v>00</v>
      </c>
      <c r="AE82" s="117">
        <f ca="1">IF(LEFT(IFERROR(VLOOKUP(LOOKUP(2,1/SEARCH(B82,Товары!A:A),Товары!A:A),Товары!A:B,2,0),""),6)=MID(Z82,1,6),1,0)</f>
        <v>0</v>
      </c>
      <c r="AG82" s="117">
        <f ca="1">SUMIF(Группа!A:A,C82,Группа!C:C)</f>
        <v>1</v>
      </c>
      <c r="AH82" s="117">
        <f ca="1">SUMIF(Группа!B:B,AA82,Группа!C:C)</f>
        <v>1</v>
      </c>
      <c r="AI82" s="117">
        <f ca="1">SUMIF(Формы!A:A,D82,Формы!B:B)</f>
        <v>1</v>
      </c>
      <c r="AJ82" s="117">
        <f ca="1">SUMIF(Материал!A:A,M82,Материал!B:B)</f>
        <v>1</v>
      </c>
      <c r="AK82" s="117">
        <f ca="1">SUMIF(Размеры!A:A,R82,Размеры!E:E)</f>
        <v>1</v>
      </c>
      <c r="AL82" s="117">
        <f ca="1">SUMIF(Сезон!A:A,F82,Сезон!B:B)</f>
        <v>1</v>
      </c>
      <c r="AM82" s="117">
        <f ca="1">SUMIF(Состав!A:A,J82,Состав!B:B)</f>
        <v>1</v>
      </c>
      <c r="AN82" s="117">
        <f ca="1">SUMIF(ЦветПолный!A:A,I82,ЦветПолный!C:C)</f>
        <v>8</v>
      </c>
      <c r="AO82" s="117">
        <f ca="1">SUMIF(Цвет!A:A,Y82,Цвет!B:B)</f>
        <v>1</v>
      </c>
      <c r="AP82" s="117">
        <f ca="1">SUMIF(Пол!B:B,N82,Пол!C:C)</f>
        <v>1</v>
      </c>
      <c r="AQ82" s="117">
        <f ca="1">SUMIF(Марка!A:A,G82,Марка!B:B)</f>
        <v>1</v>
      </c>
      <c r="AR82" s="117">
        <f ca="1">SUMIF(Страна!A:A,O82,Страна!B:B)</f>
        <v>1</v>
      </c>
      <c r="AS82" s="83" t="e">
        <f ca="1">IF(VLOOKUP(V82,Товары!A:B,2,FALSE)=A82,"Есть в 1С","ERR")</f>
        <v>#N/A</v>
      </c>
      <c r="AT82" s="84" t="e">
        <f ca="1">IF(VLOOKUP(A82,Товары!B:B,1,FALSE)=A82,"Есть в 1С","ERR")</f>
        <v>#N/A</v>
      </c>
      <c r="AU82" s="116" t="e">
        <f ca="1">VLOOKUP(V82,Товары!A:B,2,FALSE)</f>
        <v>#N/A</v>
      </c>
      <c r="AV82" s="114" t="e">
        <f ca="1">VLOOKUP(V82,Товары!A:B,1,FALSE)</f>
        <v>#N/A</v>
      </c>
    </row>
    <row r="83" spans="1:48" x14ac:dyDescent="0.25">
      <c r="A83" s="133" t="str">
        <f ca="1"/>
        <v>06-397-09</v>
      </c>
      <c r="B83" s="128" t="str">
        <f ca="1">_xlfn.XLOOKUP($A83,Строчный!$A:$A,Строчный!B:B,"ERR",0)</f>
        <v>21019A-LAK Los Angeles Kings Cuffed Knit NHL</v>
      </c>
      <c r="C83" s="101" t="str">
        <f ca="1">PROPER(_xlfn.XLOOKUP($A83,Строчный!$A:$A,Строчный!C:C,"ERR",0))</f>
        <v>Шапки</v>
      </c>
      <c r="D83" s="101" t="str">
        <f ca="1">_xlfn.LET(_xlpm.DATA,(_xlfn.XLOOKUP($A83,Строчный!$A:$A,Строчный!D:D,"ERR",0)),UPPER(MID(_xlpm.DATA,1,1))&amp;LOWER(MID(_xlpm.DATA,2,LEN(_xlpm.DATA)-1)))</f>
        <v>Шапка вязаная</v>
      </c>
      <c r="E83" s="101" t="str">
        <f ca="1">PROPER(_xlfn.XLOOKUP($A83,Строчный!$A:$A,Строчный!E:E,"ERR",0))</f>
        <v>Sport</v>
      </c>
      <c r="F83" s="101" t="str">
        <f ca="1">LOWER(_xlfn.XLOOKUP($A83,Строчный!$A:$A,Строчный!F:F,"ERR",0))</f>
        <v>зимний</v>
      </c>
      <c r="G83" s="101" t="str">
        <f ca="1">UPPER(_xlfn.XLOOKUP($A83,Строчный!$A:$A,Строчный!G:G,"ERR",0))</f>
        <v>AMERICAN NEEDLE</v>
      </c>
      <c r="H83" s="101" t="str">
        <f ca="1">LOWER(_xlfn.XLOOKUP($A83,Строчный!$A:$A,Строчный!H:H,"ERR",0))</f>
        <v>black</v>
      </c>
      <c r="I83" s="101" t="str">
        <f ca="1">LOWER(_xlfn.XLOOKUP($A83,Строчный!$A:$A,Строчный!I:I,"ERR",0))</f>
        <v>черный</v>
      </c>
      <c r="J83" s="101" t="str">
        <f ca="1">SUBSTITUTE(LOWER(_xlfn.XLOOKUP($A83,Строчный!$A:$A,Строчный!J:J,"ERR",0)),"подклад","Подклад")</f>
        <v>100% акрил</v>
      </c>
      <c r="K83" s="101" t="str">
        <f ca="1">_xlfn.LET(_xlpm.RES,_xlfn.XLOOKUP($A83,Строчный!$A:$A,Строчный!R:R,"ERR",0),IF(_xlpm.RES="","",_xlpm.RES))</f>
        <v>NHL</v>
      </c>
      <c r="L83" s="101" t="str">
        <f ca="1">_xlfn.LET(_xlpm.RES,_xlfn.XLOOKUP($A83,Строчный!$A:$A,Строчный!S:S,"ERR",0),IF(_xlpm.RES="","",_xlpm.RES))</f>
        <v>Los Angeles Kings</v>
      </c>
      <c r="M83" s="101" t="str">
        <f ca="1">LOWER(_xlfn.XLOOKUP($A83,Строчный!$A:$A,Строчный!K:K,"ERR",0))</f>
        <v>акриловые</v>
      </c>
      <c r="N83" s="101" t="str">
        <f ca="1">PROPER(_xlfn.XLOOKUP($A83,Строчный!$A:$A,Строчный!L:L,"ERR",0))</f>
        <v>Унисекс</v>
      </c>
      <c r="O83" s="101" t="str">
        <f ca="1">PROPER(_xlfn.XLOOKUP($A83,Строчный!$A:$A,Строчный!M:M,"ERR",0))</f>
        <v>Китай</v>
      </c>
      <c r="P83" s="110">
        <f ca="1">VALUE(_xlfn.XLOOKUP($A83,Строчный!$A:$A,Строчный!N:N,"ERR",0))</f>
        <v>729.30000000000007</v>
      </c>
      <c r="Q83" s="109" t="str">
        <f ca="1">_xlfn.XLOOKUP($G83,Фабрика!A:A,Фабрика!B:B,"ERR",0)</f>
        <v>American Needle, Inc; 1275 Busch Parkway, Buffalo Grove, IL 60089, USA</v>
      </c>
      <c r="R83" s="100" t="str">
        <f ca="1">_xlfn.XLOOKUP($A83,Строчный!$A:$A,Строчный!P:P,"ERR",0)</f>
        <v>ONE</v>
      </c>
      <c r="S83" s="100">
        <f ca="1">VALUE(_xlfn.XLOOKUP($A83,Строчный!$A:$A,Строчный!Q:Q,"ERR",0))</f>
        <v>24</v>
      </c>
      <c r="T83" s="14" t="s">
        <v>283</v>
      </c>
      <c r="U83" s="122" t="str">
        <f t="shared" ca="1" si="9"/>
        <v>Шапка AMERICAN NEEDLE арт. 21019A-LAK Los Angeles Kings Cuffed Knit NHL (черный)</v>
      </c>
      <c r="V83" s="121" t="str">
        <f t="shared" ca="1" si="10"/>
        <v>Шапка AMERICAN NEEDLE арт. 21019A-LAK Los Angeles Kings Cuffed Knit NHL (черный) {black}</v>
      </c>
      <c r="W83" s="18" t="str">
        <f t="shared" ca="1" si="11"/>
        <v>черный</v>
      </c>
      <c r="X83" s="18" t="str">
        <f t="shared" ca="1" si="12"/>
        <v>черный</v>
      </c>
      <c r="Y83" s="119" t="str">
        <f ca="1">IF(ISERROR(AT83),IFERROR(MID(I83,FIND("-",I83)+1,LEN(I83)),IFERROR(MID(I83,1,FIND("/",I83)-2),I83)),VLOOKUP(A83,'Цвета артикулов'!B:C,2,0))</f>
        <v>черный</v>
      </c>
      <c r="Z83" s="93" t="str">
        <f t="shared" ca="1" si="13"/>
        <v>06-397-09-00</v>
      </c>
      <c r="AA83" s="95" t="str">
        <f ca="1">VLOOKUP(C83,Группа!A:B,2,FALSE)</f>
        <v>Шапка</v>
      </c>
      <c r="AB83" s="117" t="str">
        <f ca="1">IFERROR(VLOOKUP(R83,Размеры!A:C,3,FALSE),"")</f>
        <v>ONE</v>
      </c>
      <c r="AC83" s="117" t="str">
        <f ca="1">VLOOKUP(I83,ЦветПолный!A:B,2,FALSE)</f>
        <v>09</v>
      </c>
      <c r="AD83" s="117" t="str">
        <f ca="1">IFERROR(VLOOKUP(R83,Размеры!A:D,4,FALSE),"")</f>
        <v>00</v>
      </c>
      <c r="AE83" s="117">
        <f ca="1">IF(LEFT(IFERROR(VLOOKUP(LOOKUP(2,1/SEARCH(B83,Товары!A:A),Товары!A:A),Товары!A:B,2,0),""),6)=MID(Z83,1,6),1,0)</f>
        <v>0</v>
      </c>
      <c r="AG83" s="117">
        <f ca="1">SUMIF(Группа!A:A,C83,Группа!C:C)</f>
        <v>1</v>
      </c>
      <c r="AH83" s="117">
        <f ca="1">SUMIF(Группа!B:B,AA83,Группа!C:C)</f>
        <v>1</v>
      </c>
      <c r="AI83" s="117">
        <f ca="1">SUMIF(Формы!A:A,D83,Формы!B:B)</f>
        <v>1</v>
      </c>
      <c r="AJ83" s="117">
        <f ca="1">SUMIF(Материал!A:A,M83,Материал!B:B)</f>
        <v>1</v>
      </c>
      <c r="AK83" s="117">
        <f ca="1">SUMIF(Размеры!A:A,R83,Размеры!E:E)</f>
        <v>1</v>
      </c>
      <c r="AL83" s="117">
        <f ca="1">SUMIF(Сезон!A:A,F83,Сезон!B:B)</f>
        <v>1</v>
      </c>
      <c r="AM83" s="117">
        <f ca="1">SUMIF(Состав!A:A,J83,Состав!B:B)</f>
        <v>1</v>
      </c>
      <c r="AN83" s="117">
        <f ca="1">SUMIF(ЦветПолный!A:A,I83,ЦветПолный!C:C)</f>
        <v>11</v>
      </c>
      <c r="AO83" s="117">
        <f ca="1">SUMIF(Цвет!A:A,Y83,Цвет!B:B)</f>
        <v>1</v>
      </c>
      <c r="AP83" s="117">
        <f ca="1">SUMIF(Пол!B:B,N83,Пол!C:C)</f>
        <v>1</v>
      </c>
      <c r="AQ83" s="117">
        <f ca="1">SUMIF(Марка!A:A,G83,Марка!B:B)</f>
        <v>1</v>
      </c>
      <c r="AR83" s="117">
        <f ca="1">SUMIF(Страна!A:A,O83,Страна!B:B)</f>
        <v>1</v>
      </c>
      <c r="AS83" s="83" t="e">
        <f ca="1">IF(VLOOKUP(V83,Товары!A:B,2,FALSE)=A83,"Есть в 1С","ERR")</f>
        <v>#N/A</v>
      </c>
      <c r="AT83" s="84" t="e">
        <f ca="1">IF(VLOOKUP(A83,Товары!B:B,1,FALSE)=A83,"Есть в 1С","ERR")</f>
        <v>#N/A</v>
      </c>
      <c r="AU83" s="116" t="e">
        <f ca="1">VLOOKUP(V83,Товары!A:B,2,FALSE)</f>
        <v>#N/A</v>
      </c>
      <c r="AV83" s="114" t="e">
        <f ca="1">VLOOKUP(V83,Товары!A:B,1,FALSE)</f>
        <v>#N/A</v>
      </c>
    </row>
    <row r="84" spans="1:48" x14ac:dyDescent="0.25">
      <c r="A84" s="133" t="str">
        <f ca="1"/>
        <v>06-396-16</v>
      </c>
      <c r="B84" s="128" t="str">
        <f ca="1">_xlfn.XLOOKUP($A84,Строчный!$A:$A,Строчный!B:B,"ERR",0)</f>
        <v>21019A-HTC Hiroshima Carp Cuffed Knit</v>
      </c>
      <c r="C84" s="101" t="str">
        <f ca="1">PROPER(_xlfn.XLOOKUP($A84,Строчный!$A:$A,Строчный!C:C,"ERR",0))</f>
        <v>Шапки</v>
      </c>
      <c r="D84" s="101" t="str">
        <f ca="1">_xlfn.LET(_xlpm.DATA,(_xlfn.XLOOKUP($A84,Строчный!$A:$A,Строчный!D:D,"ERR",0)),UPPER(MID(_xlpm.DATA,1,1))&amp;LOWER(MID(_xlpm.DATA,2,LEN(_xlpm.DATA)-1)))</f>
        <v>Шапка вязаная</v>
      </c>
      <c r="E84" s="101" t="str">
        <f ca="1">PROPER(_xlfn.XLOOKUP($A84,Строчный!$A:$A,Строчный!E:E,"ERR",0))</f>
        <v>Sport</v>
      </c>
      <c r="F84" s="101" t="str">
        <f ca="1">LOWER(_xlfn.XLOOKUP($A84,Строчный!$A:$A,Строчный!F:F,"ERR",0))</f>
        <v>зимний</v>
      </c>
      <c r="G84" s="101" t="str">
        <f ca="1">UPPER(_xlfn.XLOOKUP($A84,Строчный!$A:$A,Строчный!G:G,"ERR",0))</f>
        <v>AMERICAN NEEDLE</v>
      </c>
      <c r="H84" s="101" t="str">
        <f ca="1">LOWER(_xlfn.XLOOKUP($A84,Строчный!$A:$A,Строчный!H:H,"ERR",0))</f>
        <v>navy</v>
      </c>
      <c r="I84" s="101" t="str">
        <f ca="1">LOWER(_xlfn.XLOOKUP($A84,Строчный!$A:$A,Строчный!I:I,"ERR",0))</f>
        <v>темно-синий</v>
      </c>
      <c r="J84" s="101" t="str">
        <f ca="1">SUBSTITUTE(LOWER(_xlfn.XLOOKUP($A84,Строчный!$A:$A,Строчный!J:J,"ERR",0)),"подклад","Подклад")</f>
        <v>100% акрил</v>
      </c>
      <c r="K84" s="101" t="str">
        <f ca="1">_xlfn.LET(_xlpm.RES,_xlfn.XLOOKUP($A84,Строчный!$A:$A,Строчный!R:R,"ERR",0),IF(_xlpm.RES="","",_xlpm.RES))</f>
        <v/>
      </c>
      <c r="L84" s="101" t="str">
        <f ca="1">_xlfn.LET(_xlpm.RES,_xlfn.XLOOKUP($A84,Строчный!$A:$A,Строчный!S:S,"ERR",0),IF(_xlpm.RES="","",_xlpm.RES))</f>
        <v>Hiroshima Carp</v>
      </c>
      <c r="M84" s="101" t="str">
        <f ca="1">LOWER(_xlfn.XLOOKUP($A84,Строчный!$A:$A,Строчный!K:K,"ERR",0))</f>
        <v>акриловые</v>
      </c>
      <c r="N84" s="101" t="str">
        <f ca="1">PROPER(_xlfn.XLOOKUP($A84,Строчный!$A:$A,Строчный!L:L,"ERR",0))</f>
        <v>Унисекс</v>
      </c>
      <c r="O84" s="101" t="str">
        <f ca="1">PROPER(_xlfn.XLOOKUP($A84,Строчный!$A:$A,Строчный!M:M,"ERR",0))</f>
        <v>Китай</v>
      </c>
      <c r="P84" s="110">
        <f ca="1">VALUE(_xlfn.XLOOKUP($A84,Строчный!$A:$A,Строчный!N:N,"ERR",0))</f>
        <v>729.30000000000007</v>
      </c>
      <c r="Q84" s="109" t="str">
        <f ca="1">_xlfn.XLOOKUP($G84,Фабрика!A:A,Фабрика!B:B,"ERR",0)</f>
        <v>American Needle, Inc; 1275 Busch Parkway, Buffalo Grove, IL 60089, USA</v>
      </c>
      <c r="R84" s="100" t="str">
        <f ca="1">_xlfn.XLOOKUP($A84,Строчный!$A:$A,Строчный!P:P,"ERR",0)</f>
        <v>ONE</v>
      </c>
      <c r="S84" s="100">
        <f ca="1">VALUE(_xlfn.XLOOKUP($A84,Строчный!$A:$A,Строчный!Q:Q,"ERR",0))</f>
        <v>12</v>
      </c>
      <c r="T84" s="14" t="s">
        <v>283</v>
      </c>
      <c r="U84" s="122" t="str">
        <f t="shared" ca="1" si="9"/>
        <v>Шапка AMERICAN NEEDLE арт. 21019A-HTC Hiroshima Carp Cuffed Knit (темно-синий)</v>
      </c>
      <c r="V84" s="121" t="str">
        <f t="shared" ca="1" si="10"/>
        <v>Шапка AMERICAN NEEDLE арт. 21019A-HTC Hiroshima Carp Cuffed Knit (темно-синий) {navy}</v>
      </c>
      <c r="W84" s="18" t="str">
        <f t="shared" ca="1" si="11"/>
        <v>синий</v>
      </c>
      <c r="X84" s="18" t="str">
        <f t="shared" ca="1" si="12"/>
        <v>синий</v>
      </c>
      <c r="Y84" s="119" t="str">
        <f ca="1">IF(ISERROR(AT84),IFERROR(MID(I84,FIND("-",I84)+1,LEN(I84)),IFERROR(MID(I84,1,FIND("/",I84)-2),I84)),VLOOKUP(A84,'Цвета артикулов'!B:C,2,0))</f>
        <v>синий</v>
      </c>
      <c r="Z84" s="93" t="str">
        <f t="shared" ca="1" si="13"/>
        <v>06-396-16-00</v>
      </c>
      <c r="AA84" s="95" t="str">
        <f ca="1">VLOOKUP(C84,Группа!A:B,2,FALSE)</f>
        <v>Шапка</v>
      </c>
      <c r="AB84" s="117" t="str">
        <f ca="1">IFERROR(VLOOKUP(R84,Размеры!A:C,3,FALSE),"")</f>
        <v>ONE</v>
      </c>
      <c r="AC84" s="117" t="str">
        <f ca="1">VLOOKUP(I84,ЦветПолный!A:B,2,FALSE)</f>
        <v>16</v>
      </c>
      <c r="AD84" s="117" t="str">
        <f ca="1">IFERROR(VLOOKUP(R84,Размеры!A:D,4,FALSE),"")</f>
        <v>00</v>
      </c>
      <c r="AE84" s="117">
        <f ca="1">IF(LEFT(IFERROR(VLOOKUP(LOOKUP(2,1/SEARCH(B84,Товары!A:A),Товары!A:A),Товары!A:B,2,0),""),6)=MID(Z84,1,6),1,0)</f>
        <v>0</v>
      </c>
      <c r="AG84" s="117">
        <f ca="1">SUMIF(Группа!A:A,C84,Группа!C:C)</f>
        <v>1</v>
      </c>
      <c r="AH84" s="117">
        <f ca="1">SUMIF(Группа!B:B,AA84,Группа!C:C)</f>
        <v>1</v>
      </c>
      <c r="AI84" s="117">
        <f ca="1">SUMIF(Формы!A:A,D84,Формы!B:B)</f>
        <v>1</v>
      </c>
      <c r="AJ84" s="117">
        <f ca="1">SUMIF(Материал!A:A,M84,Материал!B:B)</f>
        <v>1</v>
      </c>
      <c r="AK84" s="117">
        <f ca="1">SUMIF(Размеры!A:A,R84,Размеры!E:E)</f>
        <v>1</v>
      </c>
      <c r="AL84" s="117">
        <f ca="1">SUMIF(Сезон!A:A,F84,Сезон!B:B)</f>
        <v>1</v>
      </c>
      <c r="AM84" s="117">
        <f ca="1">SUMIF(Состав!A:A,J84,Состав!B:B)</f>
        <v>1</v>
      </c>
      <c r="AN84" s="117">
        <f ca="1">SUMIF(ЦветПолный!A:A,I84,ЦветПолный!C:C)</f>
        <v>8</v>
      </c>
      <c r="AO84" s="117">
        <f ca="1">SUMIF(Цвет!A:A,Y84,Цвет!B:B)</f>
        <v>1</v>
      </c>
      <c r="AP84" s="117">
        <f ca="1">SUMIF(Пол!B:B,N84,Пол!C:C)</f>
        <v>1</v>
      </c>
      <c r="AQ84" s="117">
        <f ca="1">SUMIF(Марка!A:A,G84,Марка!B:B)</f>
        <v>1</v>
      </c>
      <c r="AR84" s="117">
        <f ca="1">SUMIF(Страна!A:A,O84,Страна!B:B)</f>
        <v>1</v>
      </c>
      <c r="AS84" s="83" t="e">
        <f ca="1">IF(VLOOKUP(V84,Товары!A:B,2,FALSE)=A84,"Есть в 1С","ERR")</f>
        <v>#N/A</v>
      </c>
      <c r="AT84" s="84" t="e">
        <f ca="1">IF(VLOOKUP(A84,Товары!B:B,1,FALSE)=A84,"Есть в 1С","ERR")</f>
        <v>#N/A</v>
      </c>
      <c r="AU84" s="116" t="e">
        <f ca="1">VLOOKUP(V84,Товары!A:B,2,FALSE)</f>
        <v>#N/A</v>
      </c>
      <c r="AV84" s="114" t="e">
        <f ca="1">VLOOKUP(V84,Товары!A:B,1,FALSE)</f>
        <v>#N/A</v>
      </c>
    </row>
    <row r="85" spans="1:48" x14ac:dyDescent="0.25">
      <c r="A85" s="133" t="str">
        <f ca="1"/>
        <v>06-395-09</v>
      </c>
      <c r="B85" s="128" t="str">
        <f ca="1">_xlfn.XLOOKUP($A85,Строчный!$A:$A,Строчный!B:B,"ERR",0)</f>
        <v>21019A-FEND Fender Cuffed Knit</v>
      </c>
      <c r="C85" s="101" t="str">
        <f ca="1">PROPER(_xlfn.XLOOKUP($A85,Строчный!$A:$A,Строчный!C:C,"ERR",0))</f>
        <v>Шапки</v>
      </c>
      <c r="D85" s="101" t="str">
        <f ca="1">_xlfn.LET(_xlpm.DATA,(_xlfn.XLOOKUP($A85,Строчный!$A:$A,Строчный!D:D,"ERR",0)),UPPER(MID(_xlpm.DATA,1,1))&amp;LOWER(MID(_xlpm.DATA,2,LEN(_xlpm.DATA)-1)))</f>
        <v>Шапка вязаная</v>
      </c>
      <c r="E85" s="101" t="str">
        <f ca="1">PROPER(_xlfn.XLOOKUP($A85,Строчный!$A:$A,Строчный!E:E,"ERR",0))</f>
        <v>Music</v>
      </c>
      <c r="F85" s="101" t="str">
        <f ca="1">LOWER(_xlfn.XLOOKUP($A85,Строчный!$A:$A,Строчный!F:F,"ERR",0))</f>
        <v>зимний</v>
      </c>
      <c r="G85" s="101" t="str">
        <f ca="1">UPPER(_xlfn.XLOOKUP($A85,Строчный!$A:$A,Строчный!G:G,"ERR",0))</f>
        <v>AMERICAN NEEDLE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черный</v>
      </c>
      <c r="J85" s="101" t="str">
        <f ca="1">SUBSTITUTE(LOWER(_xlfn.XLOOKUP($A85,Строчный!$A:$A,Строчный!J:J,"ERR",0)),"подклад","Подклад")</f>
        <v>100% акрил</v>
      </c>
      <c r="K85" s="101" t="str">
        <f ca="1">_xlfn.LET(_xlpm.RES,_xlfn.XLOOKUP($A85,Строчный!$A:$A,Строчный!R:R,"ERR",0),IF(_xlpm.RES="","",_xlpm.RES))</f>
        <v/>
      </c>
      <c r="L85" s="101" t="str">
        <f ca="1">_xlfn.LET(_xlpm.RES,_xlfn.XLOOKUP($A85,Строчный!$A:$A,Строчный!S:S,"ERR",0),IF(_xlpm.RES="","",_xlpm.RES))</f>
        <v>Fender</v>
      </c>
      <c r="M85" s="101" t="str">
        <f ca="1">LOWER(_xlfn.XLOOKUP($A85,Строчный!$A:$A,Строчный!K:K,"ERR",0))</f>
        <v>акриловые</v>
      </c>
      <c r="N85" s="101" t="str">
        <f ca="1">PROPER(_xlfn.XLOOKUP($A85,Строчный!$A:$A,Строчный!L:L,"ERR",0))</f>
        <v>Унисекс</v>
      </c>
      <c r="O85" s="101" t="str">
        <f ca="1">PROPER(_xlfn.XLOOKUP($A85,Строчный!$A:$A,Строчный!M:M,"ERR",0))</f>
        <v>Китай</v>
      </c>
      <c r="P85" s="110">
        <f ca="1">VALUE(_xlfn.XLOOKUP($A85,Строчный!$A:$A,Строчный!N:N,"ERR",0))</f>
        <v>729.3</v>
      </c>
      <c r="Q85" s="109" t="str">
        <f ca="1">_xlfn.XLOOKUP($G85,Фабрика!A:A,Фабрика!B:B,"ERR",0)</f>
        <v>American Needle, Inc; 1275 Busch Parkway, Buffalo Grove, IL 60089, USA</v>
      </c>
      <c r="R85" s="100" t="str">
        <f ca="1">_xlfn.XLOOKUP($A85,Строчный!$A:$A,Строчный!P:P,"ERR",0)</f>
        <v>ONE</v>
      </c>
      <c r="S85" s="100">
        <f ca="1">VALUE(_xlfn.XLOOKUP($A85,Строчный!$A:$A,Строчный!Q:Q,"ERR",0))</f>
        <v>36</v>
      </c>
      <c r="T85" s="14" t="s">
        <v>283</v>
      </c>
      <c r="U85" s="122" t="str">
        <f t="shared" ca="1" si="9"/>
        <v>Шапка AMERICAN NEEDLE арт. 21019A-FEND Fender Cuffed Knit (черный)</v>
      </c>
      <c r="V85" s="121" t="str">
        <f t="shared" ca="1" si="10"/>
        <v>Шапка AMERICAN NEEDLE арт. 21019A-FEND Fender Cuffed Knit (черный) {black}</v>
      </c>
      <c r="W85" s="18" t="str">
        <f t="shared" ca="1" si="11"/>
        <v>черный</v>
      </c>
      <c r="X85" s="18" t="str">
        <f t="shared" ca="1" si="12"/>
        <v>черный</v>
      </c>
      <c r="Y85" s="119" t="str">
        <f ca="1">IF(ISERROR(AT85),IFERROR(MID(I85,FIND("-",I85)+1,LEN(I85)),IFERROR(MID(I85,1,FIND("/",I85)-2),I85)),VLOOKUP(A85,'Цвета артикулов'!B:C,2,0))</f>
        <v>черный</v>
      </c>
      <c r="Z85" s="93" t="str">
        <f t="shared" ca="1" si="13"/>
        <v>06-395-09-00</v>
      </c>
      <c r="AA85" s="95" t="str">
        <f ca="1">VLOOKUP(C85,Группа!A:B,2,FALSE)</f>
        <v>Шапка</v>
      </c>
      <c r="AB85" s="117" t="str">
        <f ca="1">IFERROR(VLOOKUP(R85,Размеры!A:C,3,FALSE),"")</f>
        <v>ONE</v>
      </c>
      <c r="AC85" s="117" t="str">
        <f ca="1">VLOOKUP(I85,ЦветПолный!A:B,2,FALSE)</f>
        <v>09</v>
      </c>
      <c r="AD85" s="117" t="str">
        <f ca="1">IFERROR(VLOOKUP(R85,Размеры!A:D,4,FALSE),"")</f>
        <v>00</v>
      </c>
      <c r="AE85" s="117">
        <f ca="1">IF(LEFT(IFERROR(VLOOKUP(LOOKUP(2,1/SEARCH(B85,Товары!A:A),Товары!A:A),Товары!A:B,2,0),""),6)=MID(Z85,1,6),1,0)</f>
        <v>0</v>
      </c>
      <c r="AG85" s="117">
        <f ca="1">SUMIF(Группа!A:A,C85,Группа!C:C)</f>
        <v>1</v>
      </c>
      <c r="AH85" s="117">
        <f ca="1">SUMIF(Группа!B:B,AA85,Группа!C:C)</f>
        <v>1</v>
      </c>
      <c r="AI85" s="117">
        <f ca="1">SUMIF(Формы!A:A,D85,Формы!B:B)</f>
        <v>1</v>
      </c>
      <c r="AJ85" s="117">
        <f ca="1">SUMIF(Материал!A:A,M85,Материал!B:B)</f>
        <v>1</v>
      </c>
      <c r="AK85" s="117">
        <f ca="1">SUMIF(Размеры!A:A,R85,Размеры!E:E)</f>
        <v>1</v>
      </c>
      <c r="AL85" s="117">
        <f ca="1">SUMIF(Сезон!A:A,F85,Сезон!B:B)</f>
        <v>1</v>
      </c>
      <c r="AM85" s="117">
        <f ca="1">SUMIF(Состав!A:A,J85,Состав!B:B)</f>
        <v>1</v>
      </c>
      <c r="AN85" s="117">
        <f ca="1">SUMIF(ЦветПолный!A:A,I85,ЦветПолный!C:C)</f>
        <v>11</v>
      </c>
      <c r="AO85" s="117">
        <f ca="1">SUMIF(Цвет!A:A,Y85,Цвет!B:B)</f>
        <v>1</v>
      </c>
      <c r="AP85" s="117">
        <f ca="1">SUMIF(Пол!B:B,N85,Пол!C:C)</f>
        <v>1</v>
      </c>
      <c r="AQ85" s="117">
        <f ca="1">SUMIF(Марка!A:A,G85,Марка!B:B)</f>
        <v>1</v>
      </c>
      <c r="AR85" s="117">
        <f ca="1">SUMIF(Страна!A:A,O85,Страна!B:B)</f>
        <v>1</v>
      </c>
      <c r="AS85" s="83" t="e">
        <f ca="1">IF(VLOOKUP(V85,Товары!A:B,2,FALSE)=A85,"Есть в 1С","ERR")</f>
        <v>#N/A</v>
      </c>
      <c r="AT85" s="84" t="e">
        <f ca="1">IF(VLOOKUP(A85,Товары!B:B,1,FALSE)=A85,"Есть в 1С","ERR")</f>
        <v>#N/A</v>
      </c>
      <c r="AU85" s="116" t="e">
        <f ca="1">VLOOKUP(V85,Товары!A:B,2,FALSE)</f>
        <v>#N/A</v>
      </c>
      <c r="AV85" s="114" t="e">
        <f ca="1">VLOOKUP(V85,Товары!A:B,1,FALSE)</f>
        <v>#N/A</v>
      </c>
    </row>
    <row r="86" spans="1:48" x14ac:dyDescent="0.25">
      <c r="A86" s="133" t="str">
        <f ca="1"/>
        <v>06-394-09</v>
      </c>
      <c r="B86" s="128" t="str">
        <f ca="1">_xlfn.XLOOKUP($A86,Строчный!$A:$A,Строчный!B:B,"ERR",0)</f>
        <v>21019A-DAS Dallas Stars Cuffed Knit NHL</v>
      </c>
      <c r="C86" s="101" t="str">
        <f ca="1">PROPER(_xlfn.XLOOKUP($A86,Строчный!$A:$A,Строчный!C:C,"ERR",0))</f>
        <v>Шапки</v>
      </c>
      <c r="D86" s="101" t="str">
        <f ca="1">_xlfn.LET(_xlpm.DATA,(_xlfn.XLOOKUP($A86,Строчный!$A:$A,Строчный!D:D,"ERR",0)),UPPER(MID(_xlpm.DATA,1,1))&amp;LOWER(MID(_xlpm.DATA,2,LEN(_xlpm.DATA)-1)))</f>
        <v>Шапка вязаная</v>
      </c>
      <c r="E86" s="101" t="str">
        <f ca="1">PROPER(_xlfn.XLOOKUP($A86,Строчный!$A:$A,Строчный!E:E,"ERR",0))</f>
        <v>Sport</v>
      </c>
      <c r="F86" s="101" t="str">
        <f ca="1">LOWER(_xlfn.XLOOKUP($A86,Строчный!$A:$A,Строчный!F:F,"ERR",0))</f>
        <v>зимний</v>
      </c>
      <c r="G86" s="101" t="str">
        <f ca="1">UPPER(_xlfn.XLOOKUP($A86,Строчный!$A:$A,Строчный!G:G,"ERR",0))</f>
        <v>AMERICAN NEEDLE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черный</v>
      </c>
      <c r="J86" s="101" t="str">
        <f ca="1">SUBSTITUTE(LOWER(_xlfn.XLOOKUP($A86,Строчный!$A:$A,Строчный!J:J,"ERR",0)),"подклад","Подклад")</f>
        <v>100% акрил</v>
      </c>
      <c r="K86" s="101" t="str">
        <f ca="1">_xlfn.LET(_xlpm.RES,_xlfn.XLOOKUP($A86,Строчный!$A:$A,Строчный!R:R,"ERR",0),IF(_xlpm.RES="","",_xlpm.RES))</f>
        <v>NHL</v>
      </c>
      <c r="L86" s="101" t="str">
        <f ca="1">_xlfn.LET(_xlpm.RES,_xlfn.XLOOKUP($A86,Строчный!$A:$A,Строчный!S:S,"ERR",0),IF(_xlpm.RES="","",_xlpm.RES))</f>
        <v>Dallas Stars</v>
      </c>
      <c r="M86" s="101" t="str">
        <f ca="1">LOWER(_xlfn.XLOOKUP($A86,Строчный!$A:$A,Строчный!K:K,"ERR",0))</f>
        <v>акриловые</v>
      </c>
      <c r="N86" s="101" t="str">
        <f ca="1">PROPER(_xlfn.XLOOKUP($A86,Строчный!$A:$A,Строчный!L:L,"ERR",0))</f>
        <v>Унисекс</v>
      </c>
      <c r="O86" s="101" t="str">
        <f ca="1">PROPER(_xlfn.XLOOKUP($A86,Строчный!$A:$A,Строчный!M:M,"ERR",0))</f>
        <v>Китай</v>
      </c>
      <c r="P86" s="110">
        <f ca="1">VALUE(_xlfn.XLOOKUP($A86,Строчный!$A:$A,Строчный!N:N,"ERR",0))</f>
        <v>729.30000000000007</v>
      </c>
      <c r="Q86" s="109" t="str">
        <f ca="1">_xlfn.XLOOKUP($G86,Фабрика!A:A,Фабрика!B:B,"ERR",0)</f>
        <v>American Needle, Inc; 1275 Busch Parkway, Buffalo Grove, IL 60089, USA</v>
      </c>
      <c r="R86" s="100" t="str">
        <f ca="1">_xlfn.XLOOKUP($A86,Строчный!$A:$A,Строчный!P:P,"ERR",0)</f>
        <v>ONE</v>
      </c>
      <c r="S86" s="100">
        <f ca="1">VALUE(_xlfn.XLOOKUP($A86,Строчный!$A:$A,Строчный!Q:Q,"ERR",0))</f>
        <v>12</v>
      </c>
      <c r="T86" s="14" t="s">
        <v>283</v>
      </c>
      <c r="U86" s="122" t="str">
        <f t="shared" ca="1" si="9"/>
        <v>Шапка AMERICAN NEEDLE арт. 21019A-DAS Dallas Stars Cuffed Knit NHL (черный)</v>
      </c>
      <c r="V86" s="121" t="str">
        <f t="shared" ca="1" si="10"/>
        <v>Шапка AMERICAN NEEDLE арт. 21019A-DAS Dallas Stars Cuffed Knit NHL (черный) {black}</v>
      </c>
      <c r="W86" s="18" t="str">
        <f t="shared" ca="1" si="11"/>
        <v>черный</v>
      </c>
      <c r="X86" s="18" t="str">
        <f t="shared" ca="1" si="12"/>
        <v>черный</v>
      </c>
      <c r="Y86" s="119" t="str">
        <f ca="1">IF(ISERROR(AT86),IFERROR(MID(I86,FIND("-",I86)+1,LEN(I86)),IFERROR(MID(I86,1,FIND("/",I86)-2),I86)),VLOOKUP(A86,'Цвета артикулов'!B:C,2,0))</f>
        <v>черный</v>
      </c>
      <c r="Z86" s="93" t="str">
        <f t="shared" ca="1" si="13"/>
        <v>06-394-09-00</v>
      </c>
      <c r="AA86" s="95" t="str">
        <f ca="1">VLOOKUP(C86,Группа!A:B,2,FALSE)</f>
        <v>Шапка</v>
      </c>
      <c r="AB86" s="117" t="str">
        <f ca="1">IFERROR(VLOOKUP(R86,Размеры!A:C,3,FALSE),"")</f>
        <v>ONE</v>
      </c>
      <c r="AC86" s="117" t="str">
        <f ca="1">VLOOKUP(I86,ЦветПолный!A:B,2,FALSE)</f>
        <v>09</v>
      </c>
      <c r="AD86" s="117" t="str">
        <f ca="1">IFERROR(VLOOKUP(R86,Размеры!A:D,4,FALSE),"")</f>
        <v>00</v>
      </c>
      <c r="AE86" s="117">
        <f ca="1">IF(LEFT(IFERROR(VLOOKUP(LOOKUP(2,1/SEARCH(B86,Товары!A:A),Товары!A:A),Товары!A:B,2,0),""),6)=MID(Z86,1,6),1,0)</f>
        <v>0</v>
      </c>
      <c r="AG86" s="117">
        <f ca="1">SUMIF(Группа!A:A,C86,Группа!C:C)</f>
        <v>1</v>
      </c>
      <c r="AH86" s="117">
        <f ca="1">SUMIF(Группа!B:B,AA86,Группа!C:C)</f>
        <v>1</v>
      </c>
      <c r="AI86" s="117">
        <f ca="1">SUMIF(Формы!A:A,D86,Формы!B:B)</f>
        <v>1</v>
      </c>
      <c r="AJ86" s="117">
        <f ca="1">SUMIF(Материал!A:A,M86,Материал!B:B)</f>
        <v>1</v>
      </c>
      <c r="AK86" s="117">
        <f ca="1">SUMIF(Размеры!A:A,R86,Размеры!E:E)</f>
        <v>1</v>
      </c>
      <c r="AL86" s="117">
        <f ca="1">SUMIF(Сезон!A:A,F86,Сезон!B:B)</f>
        <v>1</v>
      </c>
      <c r="AM86" s="117">
        <f ca="1">SUMIF(Состав!A:A,J86,Состав!B:B)</f>
        <v>1</v>
      </c>
      <c r="AN86" s="117">
        <f ca="1">SUMIF(ЦветПолный!A:A,I86,ЦветПолный!C:C)</f>
        <v>11</v>
      </c>
      <c r="AO86" s="117">
        <f ca="1">SUMIF(Цвет!A:A,Y86,Цвет!B:B)</f>
        <v>1</v>
      </c>
      <c r="AP86" s="117">
        <f ca="1">SUMIF(Пол!B:B,N86,Пол!C:C)</f>
        <v>1</v>
      </c>
      <c r="AQ86" s="117">
        <f ca="1">SUMIF(Марка!A:A,G86,Марка!B:B)</f>
        <v>1</v>
      </c>
      <c r="AR86" s="117">
        <f ca="1">SUMIF(Страна!A:A,O86,Страна!B:B)</f>
        <v>1</v>
      </c>
      <c r="AS86" s="83" t="e">
        <f ca="1">IF(VLOOKUP(V86,Товары!A:B,2,FALSE)=A86,"Есть в 1С","ERR")</f>
        <v>#N/A</v>
      </c>
      <c r="AT86" s="84" t="e">
        <f ca="1">IF(VLOOKUP(A86,Товары!B:B,1,FALSE)=A86,"Есть в 1С","ERR")</f>
        <v>#N/A</v>
      </c>
      <c r="AU86" s="116" t="e">
        <f ca="1">VLOOKUP(V86,Товары!A:B,2,FALSE)</f>
        <v>#N/A</v>
      </c>
      <c r="AV86" s="114" t="e">
        <f ca="1">VLOOKUP(V86,Товары!A:B,1,FALSE)</f>
        <v>#N/A</v>
      </c>
    </row>
    <row r="87" spans="1:48" x14ac:dyDescent="0.25">
      <c r="A87" s="133" t="str">
        <f ca="1"/>
        <v>06-393-16</v>
      </c>
      <c r="B87" s="128" t="str">
        <f ca="1">_xlfn.XLOOKUP($A87,Строчный!$A:$A,Строчный!B:B,"ERR",0)</f>
        <v>21019A-CHEVY Chevrolet Cuffed Knit</v>
      </c>
      <c r="C87" s="101" t="str">
        <f ca="1">PROPER(_xlfn.XLOOKUP($A87,Строчный!$A:$A,Строчный!C:C,"ERR",0))</f>
        <v>Шапки</v>
      </c>
      <c r="D87" s="101" t="str">
        <f ca="1">_xlfn.LET(_xlpm.DATA,(_xlfn.XLOOKUP($A87,Строчный!$A:$A,Строчный!D:D,"ERR",0)),UPPER(MID(_xlpm.DATA,1,1))&amp;LOWER(MID(_xlpm.DATA,2,LEN(_xlpm.DATA)-1)))</f>
        <v>Шапка вязаная</v>
      </c>
      <c r="E87" s="101" t="str">
        <f ca="1">PROPER(_xlfn.XLOOKUP($A87,Строчный!$A:$A,Строчный!E:E,"ERR",0))</f>
        <v>Sport</v>
      </c>
      <c r="F87" s="101" t="str">
        <f ca="1">LOWER(_xlfn.XLOOKUP($A87,Строчный!$A:$A,Строчный!F:F,"ERR",0))</f>
        <v>зимний</v>
      </c>
      <c r="G87" s="101" t="str">
        <f ca="1">UPPER(_xlfn.XLOOKUP($A87,Строчный!$A:$A,Строчный!G:G,"ERR",0))</f>
        <v>AMERICAN NEEDLE</v>
      </c>
      <c r="H87" s="101" t="str">
        <f ca="1">LOWER(_xlfn.XLOOKUP($A87,Строчный!$A:$A,Строчный!H:H,"ERR",0))</f>
        <v>navy</v>
      </c>
      <c r="I87" s="101" t="str">
        <f ca="1">LOWER(_xlfn.XLOOKUP($A87,Строчный!$A:$A,Строчный!I:I,"ERR",0))</f>
        <v>темно-синий</v>
      </c>
      <c r="J87" s="101" t="str">
        <f ca="1">SUBSTITUTE(LOWER(_xlfn.XLOOKUP($A87,Строчный!$A:$A,Строчный!J:J,"ERR",0)),"подклад","Подклад")</f>
        <v>100% акрил</v>
      </c>
      <c r="K87" s="101" t="str">
        <f ca="1">_xlfn.LET(_xlpm.RES,_xlfn.XLOOKUP($A87,Строчный!$A:$A,Строчный!R:R,"ERR",0),IF(_xlpm.RES="","",_xlpm.RES))</f>
        <v/>
      </c>
      <c r="L87" s="101" t="str">
        <f ca="1">_xlfn.LET(_xlpm.RES,_xlfn.XLOOKUP($A87,Строчный!$A:$A,Строчный!S:S,"ERR",0),IF(_xlpm.RES="","",_xlpm.RES))</f>
        <v>Chevrolet</v>
      </c>
      <c r="M87" s="101" t="str">
        <f ca="1">LOWER(_xlfn.XLOOKUP($A87,Строчный!$A:$A,Строчный!K:K,"ERR",0))</f>
        <v>акриловые</v>
      </c>
      <c r="N87" s="101" t="str">
        <f ca="1">PROPER(_xlfn.XLOOKUP($A87,Строчный!$A:$A,Строчный!L:L,"ERR",0))</f>
        <v>Унисекс</v>
      </c>
      <c r="O87" s="101" t="str">
        <f ca="1">PROPER(_xlfn.XLOOKUP($A87,Строчный!$A:$A,Строчный!M:M,"ERR",0))</f>
        <v>Китай</v>
      </c>
      <c r="P87" s="110">
        <f ca="1">VALUE(_xlfn.XLOOKUP($A87,Строчный!$A:$A,Строчный!N:N,"ERR",0))</f>
        <v>640.90000000000009</v>
      </c>
      <c r="Q87" s="109" t="str">
        <f ca="1">_xlfn.XLOOKUP($G87,Фабрика!A:A,Фабрика!B:B,"ERR",0)</f>
        <v>American Needle, Inc; 1275 Busch Parkway, Buffalo Grove, IL 60089, USA</v>
      </c>
      <c r="R87" s="100" t="str">
        <f ca="1">_xlfn.XLOOKUP($A87,Строчный!$A:$A,Строчный!P:P,"ERR",0)</f>
        <v>ONE</v>
      </c>
      <c r="S87" s="100">
        <f ca="1">VALUE(_xlfn.XLOOKUP($A87,Строчный!$A:$A,Строчный!Q:Q,"ERR",0))</f>
        <v>12</v>
      </c>
      <c r="T87" s="14" t="s">
        <v>283</v>
      </c>
      <c r="U87" s="122" t="str">
        <f t="shared" ca="1" si="9"/>
        <v>Шапка AMERICAN NEEDLE арт. 21019A-CHEVY Chevrolet Cuffed Knit (темно-синий)</v>
      </c>
      <c r="V87" s="121" t="str">
        <f t="shared" ca="1" si="10"/>
        <v>Шапка AMERICAN NEEDLE арт. 21019A-CHEVY Chevrolet Cuffed Knit (темно-синий) {navy}</v>
      </c>
      <c r="W87" s="18" t="str">
        <f t="shared" ca="1" si="11"/>
        <v>синий</v>
      </c>
      <c r="X87" s="18" t="str">
        <f t="shared" ca="1" si="12"/>
        <v>синий</v>
      </c>
      <c r="Y87" s="119" t="str">
        <f ca="1">IF(ISERROR(AT87),IFERROR(MID(I87,FIND("-",I87)+1,LEN(I87)),IFERROR(MID(I87,1,FIND("/",I87)-2),I87)),VLOOKUP(A87,'Цвета артикулов'!B:C,2,0))</f>
        <v>синий</v>
      </c>
      <c r="Z87" s="93" t="str">
        <f t="shared" ca="1" si="13"/>
        <v>06-393-16-00</v>
      </c>
      <c r="AA87" s="95" t="str">
        <f ca="1">VLOOKUP(C87,Группа!A:B,2,FALSE)</f>
        <v>Шапка</v>
      </c>
      <c r="AB87" s="117" t="str">
        <f ca="1">IFERROR(VLOOKUP(R87,Размеры!A:C,3,FALSE),"")</f>
        <v>ONE</v>
      </c>
      <c r="AC87" s="117" t="str">
        <f ca="1">VLOOKUP(I87,ЦветПолный!A:B,2,FALSE)</f>
        <v>16</v>
      </c>
      <c r="AD87" s="117" t="str">
        <f ca="1">IFERROR(VLOOKUP(R87,Размеры!A:D,4,FALSE),"")</f>
        <v>00</v>
      </c>
      <c r="AE87" s="117">
        <f ca="1">IF(LEFT(IFERROR(VLOOKUP(LOOKUP(2,1/SEARCH(B87,Товары!A:A),Товары!A:A),Товары!A:B,2,0),""),6)=MID(Z87,1,6),1,0)</f>
        <v>0</v>
      </c>
      <c r="AG87" s="117">
        <f ca="1">SUMIF(Группа!A:A,C87,Группа!C:C)</f>
        <v>1</v>
      </c>
      <c r="AH87" s="117">
        <f ca="1">SUMIF(Группа!B:B,AA87,Группа!C:C)</f>
        <v>1</v>
      </c>
      <c r="AI87" s="117">
        <f ca="1">SUMIF(Формы!A:A,D87,Формы!B:B)</f>
        <v>1</v>
      </c>
      <c r="AJ87" s="117">
        <f ca="1">SUMIF(Материал!A:A,M87,Материал!B:B)</f>
        <v>1</v>
      </c>
      <c r="AK87" s="117">
        <f ca="1">SUMIF(Размеры!A:A,R87,Размеры!E:E)</f>
        <v>1</v>
      </c>
      <c r="AL87" s="117">
        <f ca="1">SUMIF(Сезон!A:A,F87,Сезон!B:B)</f>
        <v>1</v>
      </c>
      <c r="AM87" s="117">
        <f ca="1">SUMIF(Состав!A:A,J87,Состав!B:B)</f>
        <v>1</v>
      </c>
      <c r="AN87" s="117">
        <f ca="1">SUMIF(ЦветПолный!A:A,I87,ЦветПолный!C:C)</f>
        <v>8</v>
      </c>
      <c r="AO87" s="117">
        <f ca="1">SUMIF(Цвет!A:A,Y87,Цвет!B:B)</f>
        <v>1</v>
      </c>
      <c r="AP87" s="117">
        <f ca="1">SUMIF(Пол!B:B,N87,Пол!C:C)</f>
        <v>1</v>
      </c>
      <c r="AQ87" s="117">
        <f ca="1">SUMIF(Марка!A:A,G87,Марка!B:B)</f>
        <v>1</v>
      </c>
      <c r="AR87" s="117">
        <f ca="1">SUMIF(Страна!A:A,O87,Страна!B:B)</f>
        <v>1</v>
      </c>
      <c r="AS87" s="83" t="e">
        <f ca="1">IF(VLOOKUP(V87,Товары!A:B,2,FALSE)=A87,"Есть в 1С","ERR")</f>
        <v>#N/A</v>
      </c>
      <c r="AT87" s="84" t="e">
        <f ca="1">IF(VLOOKUP(A87,Товары!B:B,1,FALSE)=A87,"Есть в 1С","ERR")</f>
        <v>#N/A</v>
      </c>
      <c r="AU87" s="116" t="e">
        <f ca="1">VLOOKUP(V87,Товары!A:B,2,FALSE)</f>
        <v>#N/A</v>
      </c>
      <c r="AV87" s="114" t="e">
        <f ca="1">VLOOKUP(V87,Товары!A:B,1,FALSE)</f>
        <v>#N/A</v>
      </c>
    </row>
    <row r="88" spans="1:48" x14ac:dyDescent="0.25">
      <c r="A88" s="133" t="str">
        <f ca="1"/>
        <v>06-392-09</v>
      </c>
      <c r="B88" s="128" t="str">
        <f ca="1">_xlfn.XLOOKUP($A88,Строчный!$A:$A,Строчный!B:B,"ERR",0)</f>
        <v>21019A-CBH Chicago Blackhawks Cuffed Knit NHL</v>
      </c>
      <c r="C88" s="101" t="str">
        <f ca="1">PROPER(_xlfn.XLOOKUP($A88,Строчный!$A:$A,Строчный!C:C,"ERR",0))</f>
        <v>Шапки</v>
      </c>
      <c r="D88" s="101" t="str">
        <f ca="1">_xlfn.LET(_xlpm.DATA,(_xlfn.XLOOKUP($A88,Строчный!$A:$A,Строчный!D:D,"ERR",0)),UPPER(MID(_xlpm.DATA,1,1))&amp;LOWER(MID(_xlpm.DATA,2,LEN(_xlpm.DATA)-1)))</f>
        <v>Шапка вязаная</v>
      </c>
      <c r="E88" s="101" t="str">
        <f ca="1">PROPER(_xlfn.XLOOKUP($A88,Строчный!$A:$A,Строчный!E:E,"ERR",0))</f>
        <v>Sport</v>
      </c>
      <c r="F88" s="101" t="str">
        <f ca="1">LOWER(_xlfn.XLOOKUP($A88,Строчный!$A:$A,Строчный!F:F,"ERR",0))</f>
        <v>зимний</v>
      </c>
      <c r="G88" s="101" t="str">
        <f ca="1">UPPER(_xlfn.XLOOKUP($A88,Строчный!$A:$A,Строчный!G:G,"ERR",0))</f>
        <v>AMERICAN NEEDLE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черный</v>
      </c>
      <c r="J88" s="101" t="str">
        <f ca="1">SUBSTITUTE(LOWER(_xlfn.XLOOKUP($A88,Строчный!$A:$A,Строчный!J:J,"ERR",0)),"подклад","Подклад")</f>
        <v>100% акрил</v>
      </c>
      <c r="K88" s="101" t="str">
        <f ca="1">_xlfn.LET(_xlpm.RES,_xlfn.XLOOKUP($A88,Строчный!$A:$A,Строчный!R:R,"ERR",0),IF(_xlpm.RES="","",_xlpm.RES))</f>
        <v>NHL</v>
      </c>
      <c r="L88" s="101" t="str">
        <f ca="1">_xlfn.LET(_xlpm.RES,_xlfn.XLOOKUP($A88,Строчный!$A:$A,Строчный!S:S,"ERR",0),IF(_xlpm.RES="","",_xlpm.RES))</f>
        <v>Chicago Blackhawks</v>
      </c>
      <c r="M88" s="101" t="str">
        <f ca="1">LOWER(_xlfn.XLOOKUP($A88,Строчный!$A:$A,Строчный!K:K,"ERR",0))</f>
        <v>акриловые</v>
      </c>
      <c r="N88" s="101" t="str">
        <f ca="1">PROPER(_xlfn.XLOOKUP($A88,Строчный!$A:$A,Строчный!L:L,"ERR",0))</f>
        <v>Унисекс</v>
      </c>
      <c r="O88" s="101" t="str">
        <f ca="1">PROPER(_xlfn.XLOOKUP($A88,Строчный!$A:$A,Строчный!M:M,"ERR",0))</f>
        <v>Китай</v>
      </c>
      <c r="P88" s="110">
        <f ca="1">VALUE(_xlfn.XLOOKUP($A88,Строчный!$A:$A,Строчный!N:N,"ERR",0))</f>
        <v>729.30000000000007</v>
      </c>
      <c r="Q88" s="109" t="str">
        <f ca="1">_xlfn.XLOOKUP($G88,Фабрика!A:A,Фабрика!B:B,"ERR",0)</f>
        <v>American Needle, Inc; 1275 Busch Parkway, Buffalo Grove, IL 60089, USA</v>
      </c>
      <c r="R88" s="100" t="str">
        <f ca="1">_xlfn.XLOOKUP($A88,Строчный!$A:$A,Строчный!P:P,"ERR",0)</f>
        <v>ONE</v>
      </c>
      <c r="S88" s="100">
        <f ca="1">VALUE(_xlfn.XLOOKUP($A88,Строчный!$A:$A,Строчный!Q:Q,"ERR",0))</f>
        <v>24</v>
      </c>
      <c r="T88" s="14" t="s">
        <v>283</v>
      </c>
      <c r="U88" s="122" t="str">
        <f t="shared" ca="1" si="9"/>
        <v>Шапка AMERICAN NEEDLE арт. 21019A-CBH Chicago Blackhawks Cuffed Knit NHL (черный)</v>
      </c>
      <c r="V88" s="121" t="str">
        <f t="shared" ca="1" si="10"/>
        <v>Шапка AMERICAN NEEDLE арт. 21019A-CBH Chicago Blackhawks Cuffed Knit NHL (черный) {black}</v>
      </c>
      <c r="W88" s="18" t="str">
        <f t="shared" ca="1" si="11"/>
        <v>черный</v>
      </c>
      <c r="X88" s="18" t="str">
        <f t="shared" ca="1" si="12"/>
        <v>черный</v>
      </c>
      <c r="Y88" s="119" t="str">
        <f ca="1">IF(ISERROR(AT88),IFERROR(MID(I88,FIND("-",I88)+1,LEN(I88)),IFERROR(MID(I88,1,FIND("/",I88)-2),I88)),VLOOKUP(A88,'Цвета артикулов'!B:C,2,0))</f>
        <v>черный</v>
      </c>
      <c r="Z88" s="93" t="str">
        <f t="shared" ca="1" si="13"/>
        <v>06-392-09-00</v>
      </c>
      <c r="AA88" s="95" t="str">
        <f ca="1">VLOOKUP(C88,Группа!A:B,2,FALSE)</f>
        <v>Шапка</v>
      </c>
      <c r="AB88" s="117" t="str">
        <f ca="1">IFERROR(VLOOKUP(R88,Размеры!A:C,3,FALSE),"")</f>
        <v>ONE</v>
      </c>
      <c r="AC88" s="117" t="str">
        <f ca="1">VLOOKUP(I88,ЦветПолный!A:B,2,FALSE)</f>
        <v>09</v>
      </c>
      <c r="AD88" s="117" t="str">
        <f ca="1">IFERROR(VLOOKUP(R88,Размеры!A:D,4,FALSE),"")</f>
        <v>00</v>
      </c>
      <c r="AE88" s="117">
        <f ca="1">IF(LEFT(IFERROR(VLOOKUP(LOOKUP(2,1/SEARCH(B88,Товары!A:A),Товары!A:A),Товары!A:B,2,0),""),6)=MID(Z88,1,6),1,0)</f>
        <v>0</v>
      </c>
      <c r="AG88" s="117">
        <f ca="1">SUMIF(Группа!A:A,C88,Группа!C:C)</f>
        <v>1</v>
      </c>
      <c r="AH88" s="117">
        <f ca="1">SUMIF(Группа!B:B,AA88,Группа!C:C)</f>
        <v>1</v>
      </c>
      <c r="AI88" s="117">
        <f ca="1">SUMIF(Формы!A:A,D88,Формы!B:B)</f>
        <v>1</v>
      </c>
      <c r="AJ88" s="117">
        <f ca="1">SUMIF(Материал!A:A,M88,Материал!B:B)</f>
        <v>1</v>
      </c>
      <c r="AK88" s="117">
        <f ca="1">SUMIF(Размеры!A:A,R88,Размеры!E:E)</f>
        <v>1</v>
      </c>
      <c r="AL88" s="117">
        <f ca="1">SUMIF(Сезон!A:A,F88,Сезон!B:B)</f>
        <v>1</v>
      </c>
      <c r="AM88" s="117">
        <f ca="1">SUMIF(Состав!A:A,J88,Состав!B:B)</f>
        <v>1</v>
      </c>
      <c r="AN88" s="117">
        <f ca="1">SUMIF(ЦветПолный!A:A,I88,ЦветПолный!C:C)</f>
        <v>11</v>
      </c>
      <c r="AO88" s="117">
        <f ca="1">SUMIF(Цвет!A:A,Y88,Цвет!B:B)</f>
        <v>1</v>
      </c>
      <c r="AP88" s="117">
        <f ca="1">SUMIF(Пол!B:B,N88,Пол!C:C)</f>
        <v>1</v>
      </c>
      <c r="AQ88" s="117">
        <f ca="1">SUMIF(Марка!A:A,G88,Марка!B:B)</f>
        <v>1</v>
      </c>
      <c r="AR88" s="117">
        <f ca="1">SUMIF(Страна!A:A,O88,Страна!B:B)</f>
        <v>1</v>
      </c>
      <c r="AS88" s="83" t="e">
        <f ca="1">IF(VLOOKUP(V88,Товары!A:B,2,FALSE)=A88,"Есть в 1С","ERR")</f>
        <v>#N/A</v>
      </c>
      <c r="AT88" s="84" t="e">
        <f ca="1">IF(VLOOKUP(A88,Товары!B:B,1,FALSE)=A88,"Есть в 1С","ERR")</f>
        <v>#N/A</v>
      </c>
      <c r="AU88" s="116" t="e">
        <f ca="1">VLOOKUP(V88,Товары!A:B,2,FALSE)</f>
        <v>#N/A</v>
      </c>
      <c r="AV88" s="114" t="e">
        <f ca="1">VLOOKUP(V88,Товары!A:B,1,FALSE)</f>
        <v>#N/A</v>
      </c>
    </row>
    <row r="89" spans="1:48" x14ac:dyDescent="0.25">
      <c r="A89" s="133" t="str">
        <f ca="1"/>
        <v>06-391-09</v>
      </c>
      <c r="B89" s="128" t="str">
        <f ca="1">_xlfn.XLOOKUP($A89,Строчный!$A:$A,Строчный!B:B,"ERR",0)</f>
        <v>21019A-CALI California Cuffed Knit</v>
      </c>
      <c r="C89" s="101" t="str">
        <f ca="1">PROPER(_xlfn.XLOOKUP($A89,Строчный!$A:$A,Строчный!C:C,"ERR",0))</f>
        <v>Шапки</v>
      </c>
      <c r="D89" s="101" t="str">
        <f ca="1">_xlfn.LET(_xlpm.DATA,(_xlfn.XLOOKUP($A89,Строчный!$A:$A,Строчный!D:D,"ERR",0)),UPPER(MID(_xlpm.DATA,1,1))&amp;LOWER(MID(_xlpm.DATA,2,LEN(_xlpm.DATA)-1)))</f>
        <v>Шапка вязаная</v>
      </c>
      <c r="E89" s="101" t="str">
        <f ca="1">PROPER(_xlfn.XLOOKUP($A89,Строчный!$A:$A,Строчный!E:E,"ERR",0))</f>
        <v>State</v>
      </c>
      <c r="F89" s="101" t="str">
        <f ca="1">LOWER(_xlfn.XLOOKUP($A89,Строчный!$A:$A,Строчный!F:F,"ERR",0))</f>
        <v>зимний</v>
      </c>
      <c r="G89" s="101" t="str">
        <f ca="1">UPPER(_xlfn.XLOOKUP($A89,Строчный!$A:$A,Строчный!G:G,"ERR",0))</f>
        <v>AMERICAN NEEDLE</v>
      </c>
      <c r="H89" s="101" t="str">
        <f ca="1">LOWER(_xlfn.XLOOKUP($A89,Строчный!$A:$A,Строчный!H:H,"ERR",0))</f>
        <v>black</v>
      </c>
      <c r="I89" s="101" t="str">
        <f ca="1">LOWER(_xlfn.XLOOKUP($A89,Строчный!$A:$A,Строчный!I:I,"ERR",0))</f>
        <v>черный</v>
      </c>
      <c r="J89" s="101" t="str">
        <f ca="1">SUBSTITUTE(LOWER(_xlfn.XLOOKUP($A89,Строчный!$A:$A,Строчный!J:J,"ERR",0)),"подклад","Подклад")</f>
        <v>100% акрил</v>
      </c>
      <c r="K89" s="101" t="str">
        <f ca="1">_xlfn.LET(_xlpm.RES,_xlfn.XLOOKUP($A89,Строчный!$A:$A,Строчный!R:R,"ERR",0),IF(_xlpm.RES="","",_xlpm.RES))</f>
        <v/>
      </c>
      <c r="L89" s="101" t="str">
        <f ca="1">_xlfn.LET(_xlpm.RES,_xlfn.XLOOKUP($A89,Строчный!$A:$A,Строчный!S:S,"ERR",0),IF(_xlpm.RES="","",_xlpm.RES))</f>
        <v>California</v>
      </c>
      <c r="M89" s="101" t="str">
        <f ca="1">LOWER(_xlfn.XLOOKUP($A89,Строчный!$A:$A,Строчный!K:K,"ERR",0))</f>
        <v>акриловые</v>
      </c>
      <c r="N89" s="101" t="str">
        <f ca="1">PROPER(_xlfn.XLOOKUP($A89,Строчный!$A:$A,Строчный!L:L,"ERR",0))</f>
        <v>Унисекс</v>
      </c>
      <c r="O89" s="101" t="str">
        <f ca="1">PROPER(_xlfn.XLOOKUP($A89,Строчный!$A:$A,Строчный!M:M,"ERR",0))</f>
        <v>Китай</v>
      </c>
      <c r="P89" s="110">
        <f ca="1">VALUE(_xlfn.XLOOKUP($A89,Строчный!$A:$A,Строчный!N:N,"ERR",0))</f>
        <v>486.2</v>
      </c>
      <c r="Q89" s="109" t="str">
        <f ca="1">_xlfn.XLOOKUP($G89,Фабрика!A:A,Фабрика!B:B,"ERR",0)</f>
        <v>American Needle, Inc; 1275 Busch Parkway, Buffalo Grove, IL 60089, USA</v>
      </c>
      <c r="R89" s="100" t="str">
        <f ca="1">_xlfn.XLOOKUP($A89,Строчный!$A:$A,Строчный!P:P,"ERR",0)</f>
        <v>ONE</v>
      </c>
      <c r="S89" s="100">
        <f ca="1">VALUE(_xlfn.XLOOKUP($A89,Строчный!$A:$A,Строчный!Q:Q,"ERR",0))</f>
        <v>24</v>
      </c>
      <c r="T89" s="14" t="s">
        <v>283</v>
      </c>
      <c r="U89" s="122" t="str">
        <f t="shared" ca="1" si="9"/>
        <v>Шапка AMERICAN NEEDLE арт. 21019A-CALI California Cuffed Knit (черный)</v>
      </c>
      <c r="V89" s="121" t="str">
        <f t="shared" ca="1" si="10"/>
        <v>Шапка AMERICAN NEEDLE арт. 21019A-CALI California Cuffed Knit (черный) {black}</v>
      </c>
      <c r="W89" s="18" t="str">
        <f t="shared" ca="1" si="11"/>
        <v>черный</v>
      </c>
      <c r="X89" s="18" t="str">
        <f t="shared" ca="1" si="12"/>
        <v>черный</v>
      </c>
      <c r="Y89" s="119" t="str">
        <f ca="1">IF(ISERROR(AT89),IFERROR(MID(I89,FIND("-",I89)+1,LEN(I89)),IFERROR(MID(I89,1,FIND("/",I89)-2),I89)),VLOOKUP(A89,'Цвета артикулов'!B:C,2,0))</f>
        <v>черный</v>
      </c>
      <c r="Z89" s="93" t="str">
        <f t="shared" ca="1" si="13"/>
        <v>06-391-09-00</v>
      </c>
      <c r="AA89" s="95" t="str">
        <f ca="1">VLOOKUP(C89,Группа!A:B,2,FALSE)</f>
        <v>Шапка</v>
      </c>
      <c r="AB89" s="117" t="str">
        <f ca="1">IFERROR(VLOOKUP(R89,Размеры!A:C,3,FALSE),"")</f>
        <v>ONE</v>
      </c>
      <c r="AC89" s="117" t="str">
        <f ca="1">VLOOKUP(I89,ЦветПолный!A:B,2,FALSE)</f>
        <v>09</v>
      </c>
      <c r="AD89" s="117" t="str">
        <f ca="1">IFERROR(VLOOKUP(R89,Размеры!A:D,4,FALSE),"")</f>
        <v>00</v>
      </c>
      <c r="AE89" s="117">
        <f ca="1">IF(LEFT(IFERROR(VLOOKUP(LOOKUP(2,1/SEARCH(B89,Товары!A:A),Товары!A:A),Товары!A:B,2,0),""),6)=MID(Z89,1,6),1,0)</f>
        <v>0</v>
      </c>
      <c r="AG89" s="117">
        <f ca="1">SUMIF(Группа!A:A,C89,Группа!C:C)</f>
        <v>1</v>
      </c>
      <c r="AH89" s="117">
        <f ca="1">SUMIF(Группа!B:B,AA89,Группа!C:C)</f>
        <v>1</v>
      </c>
      <c r="AI89" s="117">
        <f ca="1">SUMIF(Формы!A:A,D89,Формы!B:B)</f>
        <v>1</v>
      </c>
      <c r="AJ89" s="117">
        <f ca="1">SUMIF(Материал!A:A,M89,Материал!B:B)</f>
        <v>1</v>
      </c>
      <c r="AK89" s="117">
        <f ca="1">SUMIF(Размеры!A:A,R89,Размеры!E:E)</f>
        <v>1</v>
      </c>
      <c r="AL89" s="117">
        <f ca="1">SUMIF(Сезон!A:A,F89,Сезон!B:B)</f>
        <v>1</v>
      </c>
      <c r="AM89" s="117">
        <f ca="1">SUMIF(Состав!A:A,J89,Состав!B:B)</f>
        <v>1</v>
      </c>
      <c r="AN89" s="117">
        <f ca="1">SUMIF(ЦветПолный!A:A,I89,ЦветПолный!C:C)</f>
        <v>11</v>
      </c>
      <c r="AO89" s="117">
        <f ca="1">SUMIF(Цвет!A:A,Y89,Цвет!B:B)</f>
        <v>1</v>
      </c>
      <c r="AP89" s="117">
        <f ca="1">SUMIF(Пол!B:B,N89,Пол!C:C)</f>
        <v>1</v>
      </c>
      <c r="AQ89" s="117">
        <f ca="1">SUMIF(Марка!A:A,G89,Марка!B:B)</f>
        <v>1</v>
      </c>
      <c r="AR89" s="117">
        <f ca="1">SUMIF(Страна!A:A,O89,Страна!B:B)</f>
        <v>1</v>
      </c>
      <c r="AS89" s="83" t="e">
        <f ca="1">IF(VLOOKUP(V89,Товары!A:B,2,FALSE)=A89,"Есть в 1С","ERR")</f>
        <v>#N/A</v>
      </c>
      <c r="AT89" s="84" t="e">
        <f ca="1">IF(VLOOKUP(A89,Товары!B:B,1,FALSE)=A89,"Есть в 1С","ERR")</f>
        <v>#N/A</v>
      </c>
      <c r="AU89" s="116" t="e">
        <f ca="1">VLOOKUP(V89,Товары!A:B,2,FALSE)</f>
        <v>#N/A</v>
      </c>
      <c r="AV89" s="114" t="e">
        <f ca="1">VLOOKUP(V89,Товары!A:B,1,FALSE)</f>
        <v>#N/A</v>
      </c>
    </row>
    <row r="90" spans="1:48" x14ac:dyDescent="0.25">
      <c r="A90" s="133" t="str">
        <f ca="1"/>
        <v>06-390-09</v>
      </c>
      <c r="B90" s="128" t="str">
        <f ca="1">_xlfn.XLOOKUP($A90,Строчный!$A:$A,Строчный!B:B,"ERR",0)</f>
        <v>21019A-BOWI Bowie Cuffed Knit</v>
      </c>
      <c r="C90" s="101" t="str">
        <f ca="1">PROPER(_xlfn.XLOOKUP($A90,Строчный!$A:$A,Строчный!C:C,"ERR",0))</f>
        <v>Шапки</v>
      </c>
      <c r="D90" s="101" t="str">
        <f ca="1">_xlfn.LET(_xlpm.DATA,(_xlfn.XLOOKUP($A90,Строчный!$A:$A,Строчный!D:D,"ERR",0)),UPPER(MID(_xlpm.DATA,1,1))&amp;LOWER(MID(_xlpm.DATA,2,LEN(_xlpm.DATA)-1)))</f>
        <v>Шапка вязаная</v>
      </c>
      <c r="E90" s="101" t="str">
        <f ca="1">PROPER(_xlfn.XLOOKUP($A90,Строчный!$A:$A,Строчный!E:E,"ERR",0))</f>
        <v>Music</v>
      </c>
      <c r="F90" s="101" t="str">
        <f ca="1">LOWER(_xlfn.XLOOKUP($A90,Строчный!$A:$A,Строчный!F:F,"ERR",0))</f>
        <v>зимний</v>
      </c>
      <c r="G90" s="101" t="str">
        <f ca="1">UPPER(_xlfn.XLOOKUP($A90,Строчный!$A:$A,Строчный!G:G,"ERR",0))</f>
        <v>AMERICAN NEEDLE</v>
      </c>
      <c r="H90" s="101" t="str">
        <f ca="1">LOWER(_xlfn.XLOOKUP($A90,Строчный!$A:$A,Строчный!H:H,"ERR",0))</f>
        <v>black</v>
      </c>
      <c r="I90" s="101" t="str">
        <f ca="1">LOWER(_xlfn.XLOOKUP($A90,Строчный!$A:$A,Строчный!I:I,"ERR",0))</f>
        <v>черный</v>
      </c>
      <c r="J90" s="101" t="str">
        <f ca="1">SUBSTITUTE(LOWER(_xlfn.XLOOKUP($A90,Строчный!$A:$A,Строчный!J:J,"ERR",0)),"подклад","Подклад")</f>
        <v>100% акрил</v>
      </c>
      <c r="K90" s="101" t="str">
        <f ca="1">_xlfn.LET(_xlpm.RES,_xlfn.XLOOKUP($A90,Строчный!$A:$A,Строчный!R:R,"ERR",0),IF(_xlpm.RES="","",_xlpm.RES))</f>
        <v/>
      </c>
      <c r="L90" s="101" t="str">
        <f ca="1">_xlfn.LET(_xlpm.RES,_xlfn.XLOOKUP($A90,Строчный!$A:$A,Строчный!S:S,"ERR",0),IF(_xlpm.RES="","",_xlpm.RES))</f>
        <v>Bowie</v>
      </c>
      <c r="M90" s="101" t="str">
        <f ca="1">LOWER(_xlfn.XLOOKUP($A90,Строчный!$A:$A,Строчный!K:K,"ERR",0))</f>
        <v>акриловые</v>
      </c>
      <c r="N90" s="101" t="str">
        <f ca="1">PROPER(_xlfn.XLOOKUP($A90,Строчный!$A:$A,Строчный!L:L,"ERR",0))</f>
        <v>Унисекс</v>
      </c>
      <c r="O90" s="101" t="str">
        <f ca="1">PROPER(_xlfn.XLOOKUP($A90,Строчный!$A:$A,Строчный!M:M,"ERR",0))</f>
        <v>Китай</v>
      </c>
      <c r="P90" s="110">
        <f ca="1">VALUE(_xlfn.XLOOKUP($A90,Строчный!$A:$A,Строчный!N:N,"ERR",0))</f>
        <v>729.32888888888897</v>
      </c>
      <c r="Q90" s="109" t="str">
        <f ca="1">_xlfn.XLOOKUP($G90,Фабрика!A:A,Фабрика!B:B,"ERR",0)</f>
        <v>American Needle, Inc; 1275 Busch Parkway, Buffalo Grove, IL 60089, USA</v>
      </c>
      <c r="R90" s="100" t="str">
        <f ca="1">_xlfn.XLOOKUP($A90,Строчный!$A:$A,Строчный!P:P,"ERR",0)</f>
        <v>ONE</v>
      </c>
      <c r="S90" s="100">
        <f ca="1">VALUE(_xlfn.XLOOKUP($A90,Строчный!$A:$A,Строчный!Q:Q,"ERR",0))</f>
        <v>18</v>
      </c>
      <c r="T90" s="14" t="s">
        <v>283</v>
      </c>
      <c r="U90" s="122" t="str">
        <f t="shared" ca="1" si="9"/>
        <v>Шапка AMERICAN NEEDLE арт. 21019A-BOWI Bowie Cuffed Knit (черный)</v>
      </c>
      <c r="V90" s="121" t="str">
        <f t="shared" ca="1" si="10"/>
        <v>Шапка AMERICAN NEEDLE арт. 21019A-BOWI Bowie Cuffed Knit (черный) {black}</v>
      </c>
      <c r="W90" s="18" t="str">
        <f t="shared" ca="1" si="11"/>
        <v>черный</v>
      </c>
      <c r="X90" s="18" t="str">
        <f t="shared" ca="1" si="12"/>
        <v>черный</v>
      </c>
      <c r="Y90" s="119" t="str">
        <f ca="1">IF(ISERROR(AT90),IFERROR(MID(I90,FIND("-",I90)+1,LEN(I90)),IFERROR(MID(I90,1,FIND("/",I90)-2),I90)),VLOOKUP(A90,'Цвета артикулов'!B:C,2,0))</f>
        <v>черный</v>
      </c>
      <c r="Z90" s="93" t="str">
        <f t="shared" ca="1" si="13"/>
        <v>06-390-09-00</v>
      </c>
      <c r="AA90" s="95" t="str">
        <f ca="1">VLOOKUP(C90,Группа!A:B,2,FALSE)</f>
        <v>Шапка</v>
      </c>
      <c r="AB90" s="117" t="str">
        <f ca="1">IFERROR(VLOOKUP(R90,Размеры!A:C,3,FALSE),"")</f>
        <v>ONE</v>
      </c>
      <c r="AC90" s="117" t="str">
        <f ca="1">VLOOKUP(I90,ЦветПолный!A:B,2,FALSE)</f>
        <v>09</v>
      </c>
      <c r="AD90" s="117" t="str">
        <f ca="1">IFERROR(VLOOKUP(R90,Размеры!A:D,4,FALSE),"")</f>
        <v>00</v>
      </c>
      <c r="AE90" s="117">
        <f ca="1">IF(LEFT(IFERROR(VLOOKUP(LOOKUP(2,1/SEARCH(B90,Товары!A:A),Товары!A:A),Товары!A:B,2,0),""),6)=MID(Z90,1,6),1,0)</f>
        <v>0</v>
      </c>
      <c r="AG90" s="117">
        <f ca="1">SUMIF(Группа!A:A,C90,Группа!C:C)</f>
        <v>1</v>
      </c>
      <c r="AH90" s="117">
        <f ca="1">SUMIF(Группа!B:B,AA90,Группа!C:C)</f>
        <v>1</v>
      </c>
      <c r="AI90" s="117">
        <f ca="1">SUMIF(Формы!A:A,D90,Формы!B:B)</f>
        <v>1</v>
      </c>
      <c r="AJ90" s="117">
        <f ca="1">SUMIF(Материал!A:A,M90,Материал!B:B)</f>
        <v>1</v>
      </c>
      <c r="AK90" s="117">
        <f ca="1">SUMIF(Размеры!A:A,R90,Размеры!E:E)</f>
        <v>1</v>
      </c>
      <c r="AL90" s="117">
        <f ca="1">SUMIF(Сезон!A:A,F90,Сезон!B:B)</f>
        <v>1</v>
      </c>
      <c r="AM90" s="117">
        <f ca="1">SUMIF(Состав!A:A,J90,Состав!B:B)</f>
        <v>1</v>
      </c>
      <c r="AN90" s="117">
        <f ca="1">SUMIF(ЦветПолный!A:A,I90,ЦветПолный!C:C)</f>
        <v>11</v>
      </c>
      <c r="AO90" s="117">
        <f ca="1">SUMIF(Цвет!A:A,Y90,Цвет!B:B)</f>
        <v>1</v>
      </c>
      <c r="AP90" s="117">
        <f ca="1">SUMIF(Пол!B:B,N90,Пол!C:C)</f>
        <v>1</v>
      </c>
      <c r="AQ90" s="117">
        <f ca="1">SUMIF(Марка!A:A,G90,Марка!B:B)</f>
        <v>1</v>
      </c>
      <c r="AR90" s="117">
        <f ca="1">SUMIF(Страна!A:A,O90,Страна!B:B)</f>
        <v>1</v>
      </c>
      <c r="AS90" s="83" t="e">
        <f ca="1">IF(VLOOKUP(V90,Товары!A:B,2,FALSE)=A90,"Есть в 1С","ERR")</f>
        <v>#N/A</v>
      </c>
      <c r="AT90" s="84" t="e">
        <f ca="1">IF(VLOOKUP(A90,Товары!B:B,1,FALSE)=A90,"Есть в 1С","ERR")</f>
        <v>#N/A</v>
      </c>
      <c r="AU90" s="116" t="e">
        <f ca="1">VLOOKUP(V90,Товары!A:B,2,FALSE)</f>
        <v>#N/A</v>
      </c>
      <c r="AV90" s="114" t="e">
        <f ca="1">VLOOKUP(V90,Товары!A:B,1,FALSE)</f>
        <v>#N/A</v>
      </c>
    </row>
    <row r="91" spans="1:48" x14ac:dyDescent="0.25">
      <c r="A91" s="133" t="str">
        <f ca="1"/>
        <v>06-389-09</v>
      </c>
      <c r="B91" s="128" t="str">
        <f ca="1">_xlfn.XLOOKUP($A91,Строчный!$A:$A,Строчный!B:B,"ERR",0)</f>
        <v>21019A-ACDC ACDC Cuffed Knit</v>
      </c>
      <c r="C91" s="101" t="str">
        <f ca="1">PROPER(_xlfn.XLOOKUP($A91,Строчный!$A:$A,Строчный!C:C,"ERR",0))</f>
        <v>Шапки</v>
      </c>
      <c r="D91" s="101" t="str">
        <f ca="1">_xlfn.LET(_xlpm.DATA,(_xlfn.XLOOKUP($A91,Строчный!$A:$A,Строчный!D:D,"ERR",0)),UPPER(MID(_xlpm.DATA,1,1))&amp;LOWER(MID(_xlpm.DATA,2,LEN(_xlpm.DATA)-1)))</f>
        <v>Шапка вязаная</v>
      </c>
      <c r="E91" s="101" t="str">
        <f ca="1">PROPER(_xlfn.XLOOKUP($A91,Строчный!$A:$A,Строчный!E:E,"ERR",0))</f>
        <v>Music</v>
      </c>
      <c r="F91" s="101" t="str">
        <f ca="1">LOWER(_xlfn.XLOOKUP($A91,Строчный!$A:$A,Строчный!F:F,"ERR",0))</f>
        <v>зимний</v>
      </c>
      <c r="G91" s="101" t="str">
        <f ca="1">UPPER(_xlfn.XLOOKUP($A91,Строчный!$A:$A,Строчный!G:G,"ERR",0))</f>
        <v>AMERICAN NEEDLE</v>
      </c>
      <c r="H91" s="101" t="str">
        <f ca="1">LOWER(_xlfn.XLOOKUP($A91,Строчный!$A:$A,Строчный!H:H,"ERR",0))</f>
        <v>black</v>
      </c>
      <c r="I91" s="101" t="str">
        <f ca="1">LOWER(_xlfn.XLOOKUP($A91,Строчный!$A:$A,Строчный!I:I,"ERR",0))</f>
        <v>черный</v>
      </c>
      <c r="J91" s="101" t="str">
        <f ca="1">SUBSTITUTE(LOWER(_xlfn.XLOOKUP($A91,Строчный!$A:$A,Строчный!J:J,"ERR",0)),"подклад","Подклад")</f>
        <v>100% акрил</v>
      </c>
      <c r="K91" s="101" t="str">
        <f ca="1">_xlfn.LET(_xlpm.RES,_xlfn.XLOOKUP($A91,Строчный!$A:$A,Строчный!R:R,"ERR",0),IF(_xlpm.RES="","",_xlpm.RES))</f>
        <v/>
      </c>
      <c r="L91" s="101" t="str">
        <f ca="1">_xlfn.LET(_xlpm.RES,_xlfn.XLOOKUP($A91,Строчный!$A:$A,Строчный!S:S,"ERR",0),IF(_xlpm.RES="","",_xlpm.RES))</f>
        <v>ACDC</v>
      </c>
      <c r="M91" s="101" t="str">
        <f ca="1">LOWER(_xlfn.XLOOKUP($A91,Строчный!$A:$A,Строчный!K:K,"ERR",0))</f>
        <v>акриловые</v>
      </c>
      <c r="N91" s="101" t="str">
        <f ca="1">PROPER(_xlfn.XLOOKUP($A91,Строчный!$A:$A,Строчный!L:L,"ERR",0))</f>
        <v>Унисекс</v>
      </c>
      <c r="O91" s="101" t="str">
        <f ca="1">PROPER(_xlfn.XLOOKUP($A91,Строчный!$A:$A,Строчный!M:M,"ERR",0))</f>
        <v>Китай</v>
      </c>
      <c r="P91" s="110">
        <f ca="1">VALUE(_xlfn.XLOOKUP($A91,Строчный!$A:$A,Строчный!N:N,"ERR",0))</f>
        <v>729.3</v>
      </c>
      <c r="Q91" s="109" t="str">
        <f ca="1">_xlfn.XLOOKUP($G91,Фабрика!A:A,Фабрика!B:B,"ERR",0)</f>
        <v>American Needle, Inc; 1275 Busch Parkway, Buffalo Grove, IL 60089, USA</v>
      </c>
      <c r="R91" s="100" t="str">
        <f ca="1">_xlfn.XLOOKUP($A91,Строчный!$A:$A,Строчный!P:P,"ERR",0)</f>
        <v>ONE</v>
      </c>
      <c r="S91" s="100">
        <f ca="1">VALUE(_xlfn.XLOOKUP($A91,Строчный!$A:$A,Строчный!Q:Q,"ERR",0))</f>
        <v>36</v>
      </c>
      <c r="T91" s="14" t="s">
        <v>283</v>
      </c>
      <c r="U91" s="122" t="str">
        <f t="shared" ca="1" si="9"/>
        <v>Шапка AMERICAN NEEDLE арт. 21019A-ACDC ACDC Cuffed Knit (черный)</v>
      </c>
      <c r="V91" s="121" t="str">
        <f t="shared" ca="1" si="10"/>
        <v>Шапка AMERICAN NEEDLE арт. 21019A-ACDC ACDC Cuffed Knit (черный) {black}</v>
      </c>
      <c r="W91" s="18" t="str">
        <f t="shared" ca="1" si="11"/>
        <v>черный</v>
      </c>
      <c r="X91" s="18" t="str">
        <f t="shared" ca="1" si="12"/>
        <v>черный</v>
      </c>
      <c r="Y91" s="119" t="str">
        <f ca="1">IF(ISERROR(AT91),IFERROR(MID(I91,FIND("-",I91)+1,LEN(I91)),IFERROR(MID(I91,1,FIND("/",I91)-2),I91)),VLOOKUP(A91,'Цвета артикулов'!B:C,2,0))</f>
        <v>черный</v>
      </c>
      <c r="Z91" s="93" t="str">
        <f t="shared" ca="1" si="13"/>
        <v>06-389-09-00</v>
      </c>
      <c r="AA91" s="95" t="str">
        <f ca="1">VLOOKUP(C91,Группа!A:B,2,FALSE)</f>
        <v>Шапка</v>
      </c>
      <c r="AB91" s="117" t="str">
        <f ca="1">IFERROR(VLOOKUP(R91,Размеры!A:C,3,FALSE),"")</f>
        <v>ONE</v>
      </c>
      <c r="AC91" s="117" t="str">
        <f ca="1">VLOOKUP(I91,ЦветПолный!A:B,2,FALSE)</f>
        <v>09</v>
      </c>
      <c r="AD91" s="117" t="str">
        <f ca="1">IFERROR(VLOOKUP(R91,Размеры!A:D,4,FALSE),"")</f>
        <v>00</v>
      </c>
      <c r="AE91" s="117">
        <f ca="1">IF(LEFT(IFERROR(VLOOKUP(LOOKUP(2,1/SEARCH(B91,Товары!A:A),Товары!A:A),Товары!A:B,2,0),""),6)=MID(Z91,1,6),1,0)</f>
        <v>0</v>
      </c>
      <c r="AG91" s="117">
        <f ca="1">SUMIF(Группа!A:A,C91,Группа!C:C)</f>
        <v>1</v>
      </c>
      <c r="AH91" s="117">
        <f ca="1">SUMIF(Группа!B:B,AA91,Группа!C:C)</f>
        <v>1</v>
      </c>
      <c r="AI91" s="117">
        <f ca="1">SUMIF(Формы!A:A,D91,Формы!B:B)</f>
        <v>1</v>
      </c>
      <c r="AJ91" s="117">
        <f ca="1">SUMIF(Материал!A:A,M91,Материал!B:B)</f>
        <v>1</v>
      </c>
      <c r="AK91" s="117">
        <f ca="1">SUMIF(Размеры!A:A,R91,Размеры!E:E)</f>
        <v>1</v>
      </c>
      <c r="AL91" s="117">
        <f ca="1">SUMIF(Сезон!A:A,F91,Сезон!B:B)</f>
        <v>1</v>
      </c>
      <c r="AM91" s="117">
        <f ca="1">SUMIF(Состав!A:A,J91,Состав!B:B)</f>
        <v>1</v>
      </c>
      <c r="AN91" s="117">
        <f ca="1">SUMIF(ЦветПолный!A:A,I91,ЦветПолный!C:C)</f>
        <v>11</v>
      </c>
      <c r="AO91" s="117">
        <f ca="1">SUMIF(Цвет!A:A,Y91,Цвет!B:B)</f>
        <v>1</v>
      </c>
      <c r="AP91" s="117">
        <f ca="1">SUMIF(Пол!B:B,N91,Пол!C:C)</f>
        <v>1</v>
      </c>
      <c r="AQ91" s="117">
        <f ca="1">SUMIF(Марка!A:A,G91,Марка!B:B)</f>
        <v>1</v>
      </c>
      <c r="AR91" s="117">
        <f ca="1">SUMIF(Страна!A:A,O91,Страна!B:B)</f>
        <v>1</v>
      </c>
      <c r="AS91" s="83" t="e">
        <f ca="1">IF(VLOOKUP(V91,Товары!A:B,2,FALSE)=A91,"Есть в 1С","ERR")</f>
        <v>#N/A</v>
      </c>
      <c r="AT91" s="84" t="e">
        <f ca="1">IF(VLOOKUP(A91,Товары!B:B,1,FALSE)=A91,"Есть в 1С","ERR")</f>
        <v>#N/A</v>
      </c>
      <c r="AU91" s="116" t="e">
        <f ca="1">VLOOKUP(V91,Товары!A:B,2,FALSE)</f>
        <v>#N/A</v>
      </c>
      <c r="AV91" s="114" t="e">
        <f ca="1">VLOOKUP(V91,Товары!A:B,1,FALSE)</f>
        <v>#N/A</v>
      </c>
    </row>
    <row r="92" spans="1:48" x14ac:dyDescent="0.25">
      <c r="A92" s="133" t="str">
        <f ca="1"/>
        <v>06-388-11</v>
      </c>
      <c r="B92" s="128" t="str">
        <f ca="1">_xlfn.XLOOKUP($A92,Строчный!$A:$A,Строчный!B:B,"ERR",0)</f>
        <v>21016A-YNP Yellowstone National Park Trailhead</v>
      </c>
      <c r="C92" s="101" t="str">
        <f ca="1">PROPER(_xlfn.XLOOKUP($A92,Строчный!$A:$A,Строчный!C:C,"ERR",0))</f>
        <v>Бейсболки</v>
      </c>
      <c r="D92" s="101" t="str">
        <f ca="1">_xlfn.LET(_xlpm.DATA,(_xlfn.XLOOKUP($A92,Строчный!$A:$A,Строчный!D:D,"ERR",0)),UPPER(MID(_xlpm.DATA,1,1))&amp;LOWER(MID(_xlpm.DATA,2,LEN(_xlpm.DATA)-1)))</f>
        <v>Бейсболка</v>
      </c>
      <c r="E92" s="101" t="str">
        <f ca="1">PROPER(_xlfn.XLOOKUP($A92,Строчный!$A:$A,Строчный!E:E,"ERR",0))</f>
        <v>State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AMERICAN NEEDLE</v>
      </c>
      <c r="H92" s="101" t="str">
        <f ca="1">LOWER(_xlfn.XLOOKUP($A92,Строчный!$A:$A,Строчный!H:H,"ERR",0))</f>
        <v>canopy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хлопок</v>
      </c>
      <c r="K92" s="101" t="str">
        <f ca="1">_xlfn.LET(_xlpm.RES,_xlfn.XLOOKUP($A92,Строчный!$A:$A,Строчный!R:R,"ERR",0),IF(_xlpm.RES="","",_xlpm.RES))</f>
        <v/>
      </c>
      <c r="L92" s="101" t="str">
        <f ca="1">_xlfn.LET(_xlpm.RES,_xlfn.XLOOKUP($A92,Строчный!$A:$A,Строчный!S:S,"ERR",0),IF(_xlpm.RES="","",_xlpm.RES))</f>
        <v>Yellowstone</v>
      </c>
      <c r="M92" s="101" t="str">
        <f ca="1">LOWER(_xlfn.XLOOKUP($A92,Строчный!$A:$A,Строчный!K:K,"ERR",0))</f>
        <v>хлопковые</v>
      </c>
      <c r="N92" s="101" t="str">
        <f ca="1">PROPER(_xlfn.XLOOKUP($A92,Строчный!$A:$A,Строчный!L:L,"ERR",0))</f>
        <v>Унисекс</v>
      </c>
      <c r="O92" s="101" t="str">
        <f ca="1">PROPER(_xlfn.XLOOKUP($A92,Строчный!$A:$A,Строчный!M:M,"ERR",0))</f>
        <v>Китай</v>
      </c>
      <c r="P92" s="110">
        <f ca="1">VALUE(_xlfn.XLOOKUP($A92,Строчный!$A:$A,Строчный!N:N,"ERR",0))</f>
        <v>707.2</v>
      </c>
      <c r="Q92" s="109" t="str">
        <f ca="1">_xlfn.XLOOKUP($G92,Фабрика!A:A,Фабрика!B:B,"ERR",0)</f>
        <v>American Needle, Inc; 1275 Busch Parkway, Buffalo Grove, IL 60089, USA</v>
      </c>
      <c r="R92" s="100" t="str">
        <f ca="1">_xlfn.XLOOKUP($A92,Строчный!$A:$A,Строчный!P:P,"ERR",0)</f>
        <v>ONE</v>
      </c>
      <c r="S92" s="100">
        <f ca="1">VALUE(_xlfn.XLOOKUP($A92,Строчный!$A:$A,Строчный!Q:Q,"ERR",0))</f>
        <v>37</v>
      </c>
      <c r="T92" s="14" t="s">
        <v>283</v>
      </c>
      <c r="U92" s="122" t="str">
        <f t="shared" ca="1" si="9"/>
        <v>Бейсболка AMERICAN NEEDLE арт. 21016A-YNP Yellowstone National Park Trailhead (зеленый)</v>
      </c>
      <c r="V92" s="121" t="str">
        <f t="shared" ca="1" si="10"/>
        <v>Бейсболка AMERICAN NEEDLE арт. 21016A-YNP Yellowstone National Park Trailhead (зеленый) {canopy}</v>
      </c>
      <c r="W92" s="18" t="str">
        <f t="shared" ca="1" si="11"/>
        <v>зеленый</v>
      </c>
      <c r="X92" s="18" t="str">
        <f t="shared" ca="1" si="12"/>
        <v>зеленый</v>
      </c>
      <c r="Y92" s="119" t="str">
        <f ca="1">IF(ISERROR(AT92),IFERROR(MID(I92,FIND("-",I92)+1,LEN(I92)),IFERROR(MID(I92,1,FIND("/",I92)-2),I92)),VLOOKUP(A92,'Цвета артикулов'!B:C,2,0))</f>
        <v>зеленый</v>
      </c>
      <c r="Z92" s="93" t="str">
        <f t="shared" ca="1" si="13"/>
        <v>06-388-11-00</v>
      </c>
      <c r="AA92" s="95" t="str">
        <f ca="1">VLOOKUP(C92,Группа!A:B,2,FALSE)</f>
        <v>Бейсболка</v>
      </c>
      <c r="AB92" s="117" t="str">
        <f ca="1">IFERROR(VLOOKUP(R92,Размеры!A:C,3,FALSE),"")</f>
        <v>ONE</v>
      </c>
      <c r="AC92" s="117" t="str">
        <f ca="1">VLOOKUP(I92,ЦветПолный!A:B,2,FALSE)</f>
        <v>11</v>
      </c>
      <c r="AD92" s="117" t="str">
        <f ca="1">IFERROR(VLOOKUP(R92,Размеры!A:D,4,FALSE),"")</f>
        <v>00</v>
      </c>
      <c r="AE92" s="117">
        <f ca="1">IF(LEFT(IFERROR(VLOOKUP(LOOKUP(2,1/SEARCH(B92,Товары!A:A),Товары!A:A),Товары!A:B,2,0),""),6)=MID(Z92,1,6),1,0)</f>
        <v>0</v>
      </c>
      <c r="AG92" s="117">
        <f ca="1">SUMIF(Группа!A:A,C92,Группа!C:C)</f>
        <v>1</v>
      </c>
      <c r="AH92" s="117">
        <f ca="1">SUMIF(Группа!B:B,AA92,Группа!C:C)</f>
        <v>1</v>
      </c>
      <c r="AI92" s="117">
        <f ca="1">SUMIF(Формы!A:A,D92,Формы!B:B)</f>
        <v>1</v>
      </c>
      <c r="AJ92" s="117">
        <f ca="1">SUMIF(Материал!A:A,M92,Материал!B:B)</f>
        <v>1</v>
      </c>
      <c r="AK92" s="117">
        <f ca="1">SUMIF(Размеры!A:A,R92,Размеры!E:E)</f>
        <v>1</v>
      </c>
      <c r="AL92" s="117">
        <f ca="1">SUMIF(Сезон!A:A,F92,Сезон!B:B)</f>
        <v>1</v>
      </c>
      <c r="AM92" s="117">
        <f ca="1">SUMIF(Состав!A:A,J92,Состав!B:B)</f>
        <v>1</v>
      </c>
      <c r="AN92" s="117">
        <f ca="1">SUMIF(ЦветПолный!A:A,I92,ЦветПолный!C:C)</f>
        <v>6</v>
      </c>
      <c r="AO92" s="117">
        <f ca="1">SUMIF(Цвет!A:A,Y92,Цвет!B:B)</f>
        <v>1</v>
      </c>
      <c r="AP92" s="117">
        <f ca="1">SUMIF(Пол!B:B,N92,Пол!C:C)</f>
        <v>1</v>
      </c>
      <c r="AQ92" s="117">
        <f ca="1">SUMIF(Марка!A:A,G92,Марка!B:B)</f>
        <v>1</v>
      </c>
      <c r="AR92" s="117">
        <f ca="1">SUMIF(Страна!A:A,O92,Страна!B:B)</f>
        <v>1</v>
      </c>
      <c r="AS92" s="83" t="e">
        <f ca="1">IF(VLOOKUP(V92,Товары!A:B,2,FALSE)=A92,"Есть в 1С","ERR")</f>
        <v>#N/A</v>
      </c>
      <c r="AT92" s="84" t="e">
        <f ca="1">IF(VLOOKUP(A92,Товары!B:B,1,FALSE)=A92,"Есть в 1С","ERR")</f>
        <v>#N/A</v>
      </c>
      <c r="AU92" s="116" t="e">
        <f ca="1">VLOOKUP(V92,Товары!A:B,2,FALSE)</f>
        <v>#N/A</v>
      </c>
      <c r="AV92" s="114" t="e">
        <f ca="1">VLOOKUP(V92,Товары!A:B,1,FALSE)</f>
        <v>#N/A</v>
      </c>
    </row>
    <row r="93" spans="1:48" x14ac:dyDescent="0.25">
      <c r="A93" s="133" t="str">
        <f ca="1"/>
        <v>06-387-13</v>
      </c>
      <c r="B93" s="128" t="str">
        <f ca="1">_xlfn.XLOOKUP($A93,Строчный!$A:$A,Строчный!B:B,"ERR",0)</f>
        <v>21016A-SAGNP Saguaro Trailhead NP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</v>
      </c>
      <c r="E93" s="101" t="str">
        <f ca="1">PROPER(_xlfn.XLOOKUP($A93,Строчный!$A:$A,Строчный!E:E,"ERR",0))</f>
        <v>State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AMERICAN NEEDLE</v>
      </c>
      <c r="H93" s="101" t="str">
        <f ca="1">LOWER(_xlfn.XLOOKUP($A93,Строчный!$A:$A,Строчный!H:H,"ERR",0))</f>
        <v>oxide</v>
      </c>
      <c r="I93" s="101" t="str">
        <f ca="1">LOWER(_xlfn.XLOOKUP($A93,Строчный!$A:$A,Строчный!I:I,"ERR",0))</f>
        <v>оранжевый</v>
      </c>
      <c r="J93" s="101" t="str">
        <f ca="1">SUBSTITUTE(LOWER(_xlfn.XLOOKUP($A93,Строчный!$A:$A,Строчный!J:J,"ERR",0)),"подклад","Подклад")</f>
        <v>100% хлопок</v>
      </c>
      <c r="K93" s="101" t="str">
        <f ca="1">_xlfn.LET(_xlpm.RES,_xlfn.XLOOKUP($A93,Строчный!$A:$A,Строчный!R:R,"ERR",0),IF(_xlpm.RES="","",_xlpm.RES))</f>
        <v>NP</v>
      </c>
      <c r="L93" s="101" t="str">
        <f ca="1">_xlfn.LET(_xlpm.RES,_xlfn.XLOOKUP($A93,Строчный!$A:$A,Строчный!S:S,"ERR",0),IF(_xlpm.RES="","",_xlpm.RES))</f>
        <v>Saguaro</v>
      </c>
      <c r="M93" s="101" t="str">
        <f ca="1">LOWER(_xlfn.XLOOKUP($A93,Строчный!$A:$A,Строчный!K:K,"ERR",0))</f>
        <v>хлопковые</v>
      </c>
      <c r="N93" s="101" t="str">
        <f ca="1">PROPER(_xlfn.XLOOKUP($A93,Строчный!$A:$A,Строчный!L:L,"ERR",0))</f>
        <v>Унисекс</v>
      </c>
      <c r="O93" s="101" t="str">
        <f ca="1">PROPER(_xlfn.XLOOKUP($A93,Строчный!$A:$A,Строчный!M:M,"ERR",0))</f>
        <v>Китай</v>
      </c>
      <c r="P93" s="110">
        <f ca="1">VALUE(_xlfn.XLOOKUP($A93,Строчный!$A:$A,Строчный!N:N,"ERR",0))</f>
        <v>707.2</v>
      </c>
      <c r="Q93" s="109" t="str">
        <f ca="1">_xlfn.XLOOKUP($G93,Фабрика!A:A,Фабрика!B:B,"ERR",0)</f>
        <v>American Needle, Inc; 1275 Busch Parkway, Buffalo Grove, IL 60089, USA</v>
      </c>
      <c r="R93" s="100" t="str">
        <f ca="1">_xlfn.XLOOKUP($A93,Строчный!$A:$A,Строчный!P:P,"ERR",0)</f>
        <v>ONE</v>
      </c>
      <c r="S93" s="100">
        <f ca="1">VALUE(_xlfn.XLOOKUP($A93,Строчный!$A:$A,Строчный!Q:Q,"ERR",0))</f>
        <v>34</v>
      </c>
      <c r="T93" s="14" t="s">
        <v>283</v>
      </c>
      <c r="U93" s="122" t="str">
        <f t="shared" ca="1" si="9"/>
        <v>Бейсболка AMERICAN NEEDLE арт. 21016A-SAGNP Saguaro Trailhead NP (оранжевый)</v>
      </c>
      <c r="V93" s="121" t="str">
        <f t="shared" ca="1" si="10"/>
        <v>Бейсболка AMERICAN NEEDLE арт. 21016A-SAGNP Saguaro Trailhead NP (оранжевый) {oxide}</v>
      </c>
      <c r="W93" s="18" t="str">
        <f t="shared" ca="1" si="11"/>
        <v>оранжевый</v>
      </c>
      <c r="X93" s="18" t="str">
        <f t="shared" ca="1" si="12"/>
        <v>оранжевый</v>
      </c>
      <c r="Y93" s="119" t="str">
        <f ca="1">IF(ISERROR(AT93),IFERROR(MID(I93,FIND("-",I93)+1,LEN(I93)),IFERROR(MID(I93,1,FIND("/",I93)-2),I93)),VLOOKUP(A93,'Цвета артикулов'!B:C,2,0))</f>
        <v>оранжевый</v>
      </c>
      <c r="Z93" s="93" t="str">
        <f t="shared" ca="1" si="13"/>
        <v>06-387-13-00</v>
      </c>
      <c r="AA93" s="95" t="str">
        <f ca="1">VLOOKUP(C93,Группа!A:B,2,FALSE)</f>
        <v>Бейсболка</v>
      </c>
      <c r="AB93" s="117" t="str">
        <f ca="1">IFERROR(VLOOKUP(R93,Размеры!A:C,3,FALSE),"")</f>
        <v>ONE</v>
      </c>
      <c r="AC93" s="117" t="str">
        <f ca="1">VLOOKUP(I93,ЦветПолный!A:B,2,FALSE)</f>
        <v>13</v>
      </c>
      <c r="AD93" s="117" t="str">
        <f ca="1">IFERROR(VLOOKUP(R93,Размеры!A:D,4,FALSE),"")</f>
        <v>00</v>
      </c>
      <c r="AE93" s="117">
        <f ca="1">IF(LEFT(IFERROR(VLOOKUP(LOOKUP(2,1/SEARCH(B93,Товары!A:A),Товары!A:A),Товары!A:B,2,0),""),6)=MID(Z93,1,6),1,0)</f>
        <v>0</v>
      </c>
      <c r="AG93" s="117">
        <f ca="1">SUMIF(Группа!A:A,C93,Группа!C:C)</f>
        <v>1</v>
      </c>
      <c r="AH93" s="117">
        <f ca="1">SUMIF(Группа!B:B,AA93,Группа!C:C)</f>
        <v>1</v>
      </c>
      <c r="AI93" s="117">
        <f ca="1">SUMIF(Формы!A:A,D93,Формы!B:B)</f>
        <v>1</v>
      </c>
      <c r="AJ93" s="117">
        <f ca="1">SUMIF(Материал!A:A,M93,Материал!B:B)</f>
        <v>1</v>
      </c>
      <c r="AK93" s="117">
        <f ca="1">SUMIF(Размеры!A:A,R93,Размеры!E:E)</f>
        <v>1</v>
      </c>
      <c r="AL93" s="117">
        <f ca="1">SUMIF(Сезон!A:A,F93,Сезон!B:B)</f>
        <v>1</v>
      </c>
      <c r="AM93" s="117">
        <f ca="1">SUMIF(Состав!A:A,J93,Состав!B:B)</f>
        <v>1</v>
      </c>
      <c r="AN93" s="117">
        <f ca="1">SUMIF(ЦветПолный!A:A,I93,ЦветПолный!C:C)</f>
        <v>7</v>
      </c>
      <c r="AO93" s="117">
        <f ca="1">SUMIF(Цвет!A:A,Y93,Цвет!B:B)</f>
        <v>1</v>
      </c>
      <c r="AP93" s="117">
        <f ca="1">SUMIF(Пол!B:B,N93,Пол!C:C)</f>
        <v>1</v>
      </c>
      <c r="AQ93" s="117">
        <f ca="1">SUMIF(Марка!A:A,G93,Марка!B:B)</f>
        <v>1</v>
      </c>
      <c r="AR93" s="117">
        <f ca="1">SUMIF(Страна!A:A,O93,Страна!B:B)</f>
        <v>1</v>
      </c>
      <c r="AS93" s="83" t="e">
        <f ca="1">IF(VLOOKUP(V93,Товары!A:B,2,FALSE)=A93,"Есть в 1С","ERR")</f>
        <v>#N/A</v>
      </c>
      <c r="AT93" s="84" t="e">
        <f ca="1">IF(VLOOKUP(A93,Товары!B:B,1,FALSE)=A93,"Есть в 1С","ERR")</f>
        <v>#N/A</v>
      </c>
      <c r="AU93" s="116" t="e">
        <f ca="1">VLOOKUP(V93,Товары!A:B,2,FALSE)</f>
        <v>#N/A</v>
      </c>
      <c r="AV93" s="114" t="e">
        <f ca="1">VLOOKUP(V93,Товары!A:B,1,FALSE)</f>
        <v>#N/A</v>
      </c>
    </row>
    <row r="94" spans="1:48" x14ac:dyDescent="0.25">
      <c r="A94" s="133" t="str">
        <f ca="1"/>
        <v>06-386-08</v>
      </c>
      <c r="B94" s="128" t="str">
        <f ca="1">_xlfn.XLOOKUP($A94,Строчный!$A:$A,Строчный!B:B,"ERR",0)</f>
        <v>21016A-OLNP Olympic Trailhead NP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</v>
      </c>
      <c r="E94" s="101" t="str">
        <f ca="1">PROPER(_xlfn.XLOOKUP($A94,Строчный!$A:$A,Строчный!E:E,"ERR",0))</f>
        <v>State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AMERICAN NEEDLE</v>
      </c>
      <c r="H94" s="101" t="str">
        <f ca="1">LOWER(_xlfn.XLOOKUP($A94,Строчный!$A:$A,Строчный!H:H,"ERR",0))</f>
        <v>cinder</v>
      </c>
      <c r="I94" s="101" t="str">
        <f ca="1">LOWER(_xlfn.XLOOKUP($A94,Строчный!$A:$A,Строчный!I:I,"ERR",0))</f>
        <v>серый</v>
      </c>
      <c r="J94" s="101" t="str">
        <f ca="1">SUBSTITUTE(LOWER(_xlfn.XLOOKUP($A94,Строчный!$A:$A,Строчный!J:J,"ERR",0)),"подклад","Подклад")</f>
        <v>100% хлопок</v>
      </c>
      <c r="K94" s="101" t="str">
        <f ca="1">_xlfn.LET(_xlpm.RES,_xlfn.XLOOKUP($A94,Строчный!$A:$A,Строчный!R:R,"ERR",0),IF(_xlpm.RES="","",_xlpm.RES))</f>
        <v>NP</v>
      </c>
      <c r="L94" s="101" t="str">
        <f ca="1">_xlfn.LET(_xlpm.RES,_xlfn.XLOOKUP($A94,Строчный!$A:$A,Строчный!S:S,"ERR",0),IF(_xlpm.RES="","",_xlpm.RES))</f>
        <v>Olympic</v>
      </c>
      <c r="M94" s="101" t="str">
        <f ca="1">LOWER(_xlfn.XLOOKUP($A94,Строчный!$A:$A,Строчный!K:K,"ERR",0))</f>
        <v>хлопковые</v>
      </c>
      <c r="N94" s="101" t="str">
        <f ca="1">PROPER(_xlfn.XLOOKUP($A94,Строчный!$A:$A,Строчный!L:L,"ERR",0))</f>
        <v>Унисекс</v>
      </c>
      <c r="O94" s="101" t="str">
        <f ca="1">PROPER(_xlfn.XLOOKUP($A94,Строчный!$A:$A,Строчный!M:M,"ERR",0))</f>
        <v>Китай</v>
      </c>
      <c r="P94" s="110">
        <f ca="1">VALUE(_xlfn.XLOOKUP($A94,Строчный!$A:$A,Строчный!N:N,"ERR",0))</f>
        <v>707.20000000000016</v>
      </c>
      <c r="Q94" s="109" t="str">
        <f ca="1">_xlfn.XLOOKUP($G94,Фабрика!A:A,Фабрика!B:B,"ERR",0)</f>
        <v>American Needle, Inc; 1275 Busch Parkway, Buffalo Grove, IL 60089, USA</v>
      </c>
      <c r="R94" s="100" t="str">
        <f ca="1">_xlfn.XLOOKUP($A94,Строчный!$A:$A,Строчный!P:P,"ERR",0)</f>
        <v>ONE</v>
      </c>
      <c r="S94" s="100">
        <f ca="1">VALUE(_xlfn.XLOOKUP($A94,Строчный!$A:$A,Строчный!Q:Q,"ERR",0))</f>
        <v>21</v>
      </c>
      <c r="T94" s="14" t="s">
        <v>283</v>
      </c>
      <c r="U94" s="122" t="str">
        <f t="shared" ca="1" si="9"/>
        <v>Бейсболка AMERICAN NEEDLE арт. 21016A-OLNP Olympic Trailhead NP (серый)</v>
      </c>
      <c r="V94" s="121" t="str">
        <f t="shared" ca="1" si="10"/>
        <v>Бейсболка AMERICAN NEEDLE арт. 21016A-OLNP Olympic Trailhead NP (серый) {cinder}</v>
      </c>
      <c r="W94" s="18" t="str">
        <f t="shared" ca="1" si="11"/>
        <v>серый</v>
      </c>
      <c r="X94" s="18" t="str">
        <f t="shared" ca="1" si="12"/>
        <v>серый</v>
      </c>
      <c r="Y94" s="119" t="str">
        <f ca="1">IF(ISERROR(AT94),IFERROR(MID(I94,FIND("-",I94)+1,LEN(I94)),IFERROR(MID(I94,1,FIND("/",I94)-2),I94)),VLOOKUP(A94,'Цвета артикулов'!B:C,2,0))</f>
        <v>серый</v>
      </c>
      <c r="Z94" s="93" t="str">
        <f t="shared" ca="1" si="13"/>
        <v>06-386-08-00</v>
      </c>
      <c r="AA94" s="95" t="str">
        <f ca="1">VLOOKUP(C94,Группа!A:B,2,FALSE)</f>
        <v>Бейсболка</v>
      </c>
      <c r="AB94" s="117" t="str">
        <f ca="1">IFERROR(VLOOKUP(R94,Размеры!A:C,3,FALSE),"")</f>
        <v>ONE</v>
      </c>
      <c r="AC94" s="117" t="str">
        <f ca="1">VLOOKUP(I94,ЦветПолный!A:B,2,FALSE)</f>
        <v>08</v>
      </c>
      <c r="AD94" s="117" t="str">
        <f ca="1">IFERROR(VLOOKUP(R94,Размеры!A:D,4,FALSE),"")</f>
        <v>00</v>
      </c>
      <c r="AE94" s="117">
        <f ca="1">IF(LEFT(IFERROR(VLOOKUP(LOOKUP(2,1/SEARCH(B94,Товары!A:A),Товары!A:A),Товары!A:B,2,0),""),6)=MID(Z94,1,6),1,0)</f>
        <v>0</v>
      </c>
      <c r="AG94" s="117">
        <f ca="1">SUMIF(Группа!A:A,C94,Группа!C:C)</f>
        <v>1</v>
      </c>
      <c r="AH94" s="117">
        <f ca="1">SUMIF(Группа!B:B,AA94,Группа!C:C)</f>
        <v>1</v>
      </c>
      <c r="AI94" s="117">
        <f ca="1">SUMIF(Формы!A:A,D94,Формы!B:B)</f>
        <v>1</v>
      </c>
      <c r="AJ94" s="117">
        <f ca="1">SUMIF(Материал!A:A,M94,Материал!B:B)</f>
        <v>1</v>
      </c>
      <c r="AK94" s="117">
        <f ca="1">SUMIF(Размеры!A:A,R94,Размеры!E:E)</f>
        <v>1</v>
      </c>
      <c r="AL94" s="117">
        <f ca="1">SUMIF(Сезон!A:A,F94,Сезон!B:B)</f>
        <v>1</v>
      </c>
      <c r="AM94" s="117">
        <f ca="1">SUMIF(Состав!A:A,J94,Состав!B:B)</f>
        <v>1</v>
      </c>
      <c r="AN94" s="117">
        <f ca="1">SUMIF(ЦветПолный!A:A,I94,ЦветПолный!C:C)</f>
        <v>11</v>
      </c>
      <c r="AO94" s="117">
        <f ca="1">SUMIF(Цвет!A:A,Y94,Цвет!B:B)</f>
        <v>1</v>
      </c>
      <c r="AP94" s="117">
        <f ca="1">SUMIF(Пол!B:B,N94,Пол!C:C)</f>
        <v>1</v>
      </c>
      <c r="AQ94" s="117">
        <f ca="1">SUMIF(Марка!A:A,G94,Марка!B:B)</f>
        <v>1</v>
      </c>
      <c r="AR94" s="117">
        <f ca="1">SUMIF(Страна!A:A,O94,Страна!B:B)</f>
        <v>1</v>
      </c>
      <c r="AS94" s="83" t="e">
        <f ca="1">IF(VLOOKUP(V94,Товары!A:B,2,FALSE)=A94,"Есть в 1С","ERR")</f>
        <v>#N/A</v>
      </c>
      <c r="AT94" s="84" t="e">
        <f ca="1">IF(VLOOKUP(A94,Товары!B:B,1,FALSE)=A94,"Есть в 1С","ERR")</f>
        <v>#N/A</v>
      </c>
      <c r="AU94" s="116" t="e">
        <f ca="1">VLOOKUP(V94,Товары!A:B,2,FALSE)</f>
        <v>#N/A</v>
      </c>
      <c r="AV94" s="114" t="e">
        <f ca="1">VLOOKUP(V94,Товары!A:B,1,FALSE)</f>
        <v>#N/A</v>
      </c>
    </row>
    <row r="95" spans="1:48" x14ac:dyDescent="0.25">
      <c r="A95" s="133" t="str">
        <f ca="1"/>
        <v>06-385-19</v>
      </c>
      <c r="B95" s="128" t="str">
        <f ca="1">_xlfn.XLOOKUP($A95,Строчный!$A:$A,Строчный!B:B,"ERR",0)</f>
        <v>21016A-GSMT Great Smoky Mountains Trailhead NP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</v>
      </c>
      <c r="E95" s="101" t="str">
        <f ca="1">PROPER(_xlfn.XLOOKUP($A95,Строчный!$A:$A,Строчный!E:E,"ERR",0))</f>
        <v>State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AMERICAN NEEDLE</v>
      </c>
      <c r="H95" s="101" t="str">
        <f ca="1">LOWER(_xlfn.XLOOKUP($A95,Строчный!$A:$A,Строчный!H:H,"ERR",0))</f>
        <v>vapor blue</v>
      </c>
      <c r="I95" s="101" t="str">
        <f ca="1">LOWER(_xlfn.XLOOKUP($A95,Строчный!$A:$A,Строчный!I:I,"ERR",0))</f>
        <v>голубой</v>
      </c>
      <c r="J95" s="101" t="str">
        <f ca="1">SUBSTITUTE(LOWER(_xlfn.XLOOKUP($A95,Строчный!$A:$A,Строчный!J:J,"ERR",0)),"подклад","Подклад")</f>
        <v>100% хлопок</v>
      </c>
      <c r="K95" s="101" t="str">
        <f ca="1">_xlfn.LET(_xlpm.RES,_xlfn.XLOOKUP($A95,Строчный!$A:$A,Строчный!R:R,"ERR",0),IF(_xlpm.RES="","",_xlpm.RES))</f>
        <v>NP</v>
      </c>
      <c r="L95" s="101" t="str">
        <f ca="1">_xlfn.LET(_xlpm.RES,_xlfn.XLOOKUP($A95,Строчный!$A:$A,Строчный!S:S,"ERR",0),IF(_xlpm.RES="","",_xlpm.RES))</f>
        <v>Great Smoky Mountains</v>
      </c>
      <c r="M95" s="101" t="str">
        <f ca="1">LOWER(_xlfn.XLOOKUP($A95,Строчный!$A:$A,Строчный!K:K,"ERR",0))</f>
        <v>хлопковые</v>
      </c>
      <c r="N95" s="101" t="str">
        <f ca="1">PROPER(_xlfn.XLOOKUP($A95,Строчный!$A:$A,Строчный!L:L,"ERR",0))</f>
        <v>Унисекс</v>
      </c>
      <c r="O95" s="101" t="str">
        <f ca="1">PROPER(_xlfn.XLOOKUP($A95,Строчный!$A:$A,Строчный!M:M,"ERR",0))</f>
        <v>Китай</v>
      </c>
      <c r="P95" s="110">
        <f ca="1">VALUE(_xlfn.XLOOKUP($A95,Строчный!$A:$A,Строчный!N:N,"ERR",0))</f>
        <v>707.2</v>
      </c>
      <c r="Q95" s="109" t="str">
        <f ca="1">_xlfn.XLOOKUP($G95,Фабрика!A:A,Фабрика!B:B,"ERR",0)</f>
        <v>American Needle, Inc; 1275 Busch Parkway, Buffalo Grove, IL 60089, USA</v>
      </c>
      <c r="R95" s="100" t="str">
        <f ca="1">_xlfn.XLOOKUP($A95,Строчный!$A:$A,Строчный!P:P,"ERR",0)</f>
        <v>ONE</v>
      </c>
      <c r="S95" s="100">
        <f ca="1">VALUE(_xlfn.XLOOKUP($A95,Строчный!$A:$A,Строчный!Q:Q,"ERR",0))</f>
        <v>37</v>
      </c>
      <c r="T95" s="14" t="s">
        <v>283</v>
      </c>
      <c r="U95" s="122" t="str">
        <f t="shared" ca="1" si="9"/>
        <v>Бейсболка AMERICAN NEEDLE арт. 21016A-GSMT Great Smoky Mountains Trailhead NP (голубой)</v>
      </c>
      <c r="V95" s="121" t="str">
        <f t="shared" ca="1" si="10"/>
        <v>Бейсболка AMERICAN NEEDLE арт. 21016A-GSMT Great Smoky Mountains Trailhead NP (голубой) {vapor blue}</v>
      </c>
      <c r="W95" s="18" t="str">
        <f t="shared" ca="1" si="11"/>
        <v>голубой</v>
      </c>
      <c r="X95" s="18" t="str">
        <f t="shared" ca="1" si="12"/>
        <v>голубой</v>
      </c>
      <c r="Y95" s="119" t="str">
        <f ca="1">IF(ISERROR(AT95),IFERROR(MID(I95,FIND("-",I95)+1,LEN(I95)),IFERROR(MID(I95,1,FIND("/",I95)-2),I95)),VLOOKUP(A95,'Цвета артикулов'!B:C,2,0))</f>
        <v>голубой</v>
      </c>
      <c r="Z95" s="93" t="str">
        <f t="shared" ca="1" si="13"/>
        <v>06-385-19-00</v>
      </c>
      <c r="AA95" s="95" t="str">
        <f ca="1">VLOOKUP(C95,Группа!A:B,2,FALSE)</f>
        <v>Бейсболка</v>
      </c>
      <c r="AB95" s="117" t="str">
        <f ca="1">IFERROR(VLOOKUP(R95,Размеры!A:C,3,FALSE),"")</f>
        <v>ONE</v>
      </c>
      <c r="AC95" s="117" t="str">
        <f ca="1">VLOOKUP(I95,ЦветПолный!A:B,2,FALSE)</f>
        <v>19</v>
      </c>
      <c r="AD95" s="117" t="str">
        <f ca="1">IFERROR(VLOOKUP(R95,Размеры!A:D,4,FALSE),"")</f>
        <v>00</v>
      </c>
      <c r="AE95" s="117">
        <f ca="1">IF(LEFT(IFERROR(VLOOKUP(LOOKUP(2,1/SEARCH(B95,Товары!A:A),Товары!A:A),Товары!A:B,2,0),""),6)=MID(Z95,1,6),1,0)</f>
        <v>0</v>
      </c>
      <c r="AG95" s="117">
        <f ca="1">SUMIF(Группа!A:A,C95,Группа!C:C)</f>
        <v>1</v>
      </c>
      <c r="AH95" s="117">
        <f ca="1">SUMIF(Группа!B:B,AA95,Группа!C:C)</f>
        <v>1</v>
      </c>
      <c r="AI95" s="117">
        <f ca="1">SUMIF(Формы!A:A,D95,Формы!B:B)</f>
        <v>1</v>
      </c>
      <c r="AJ95" s="117">
        <f ca="1">SUMIF(Материал!A:A,M95,Материал!B:B)</f>
        <v>1</v>
      </c>
      <c r="AK95" s="117">
        <f ca="1">SUMIF(Размеры!A:A,R95,Размеры!E:E)</f>
        <v>1</v>
      </c>
      <c r="AL95" s="117">
        <f ca="1">SUMIF(Сезон!A:A,F95,Сезон!B:B)</f>
        <v>1</v>
      </c>
      <c r="AM95" s="117">
        <f ca="1">SUMIF(Состав!A:A,J95,Состав!B:B)</f>
        <v>1</v>
      </c>
      <c r="AN95" s="117">
        <f ca="1">SUMIF(ЦветПолный!A:A,I95,ЦветПолный!C:C)</f>
        <v>5</v>
      </c>
      <c r="AO95" s="117">
        <f ca="1">SUMIF(Цвет!A:A,Y95,Цвет!B:B)</f>
        <v>1</v>
      </c>
      <c r="AP95" s="117">
        <f ca="1">SUMIF(Пол!B:B,N95,Пол!C:C)</f>
        <v>1</v>
      </c>
      <c r="AQ95" s="117">
        <f ca="1">SUMIF(Марка!A:A,G95,Марка!B:B)</f>
        <v>1</v>
      </c>
      <c r="AR95" s="117">
        <f ca="1">SUMIF(Страна!A:A,O95,Страна!B:B)</f>
        <v>1</v>
      </c>
      <c r="AS95" s="83" t="e">
        <f ca="1">IF(VLOOKUP(V95,Товары!A:B,2,FALSE)=A95,"Есть в 1С","ERR")</f>
        <v>#N/A</v>
      </c>
      <c r="AT95" s="84" t="e">
        <f ca="1">IF(VLOOKUP(A95,Товары!B:B,1,FALSE)=A95,"Есть в 1С","ERR")</f>
        <v>#N/A</v>
      </c>
      <c r="AU95" s="116" t="e">
        <f ca="1">VLOOKUP(V95,Товары!A:B,2,FALSE)</f>
        <v>#N/A</v>
      </c>
      <c r="AV95" s="114" t="e">
        <f ca="1">VLOOKUP(V95,Товары!A:B,1,FALSE)</f>
        <v>#N/A</v>
      </c>
    </row>
    <row r="96" spans="1:48" x14ac:dyDescent="0.25">
      <c r="A96" s="133" t="str">
        <f ca="1"/>
        <v>06-384-11</v>
      </c>
      <c r="B96" s="128" t="str">
        <f ca="1">_xlfn.XLOOKUP($A96,Строчный!$A:$A,Строчный!B:B,"ERR",0)</f>
        <v>21015B-YOW Yokohama Whales Micro Slouch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</v>
      </c>
      <c r="E96" s="101" t="str">
        <f ca="1">PROPER(_xlfn.XLOOKUP($A96,Строчный!$A:$A,Строчный!E:E,"ERR",0))</f>
        <v>Sport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AMERICAN NEEDLE</v>
      </c>
      <c r="H96" s="101" t="str">
        <f ca="1">LOWER(_xlfn.XLOOKUP($A96,Строчный!$A:$A,Строчный!H:H,"ERR",0))</f>
        <v>emerald</v>
      </c>
      <c r="I96" s="101" t="str">
        <f ca="1">LOWER(_xlfn.XLOOKUP($A96,Строчный!$A:$A,Строчный!I:I,"ERR",0))</f>
        <v>зеленый</v>
      </c>
      <c r="J96" s="101" t="str">
        <f ca="1">SUBSTITUTE(LOWER(_xlfn.XLOOKUP($A96,Строчный!$A:$A,Строчный!J:J,"ERR",0)),"подклад","Подклад")</f>
        <v>100% хлопок</v>
      </c>
      <c r="K96" s="101" t="str">
        <f ca="1">_xlfn.LET(_xlpm.RES,_xlfn.XLOOKUP($A96,Строчный!$A:$A,Строчный!R:R,"ERR",0),IF(_xlpm.RES="","",_xlpm.RES))</f>
        <v/>
      </c>
      <c r="L96" s="101" t="str">
        <f ca="1">_xlfn.LET(_xlpm.RES,_xlfn.XLOOKUP($A96,Строчный!$A:$A,Строчный!S:S,"ERR",0),IF(_xlpm.RES="","",_xlpm.RES))</f>
        <v>Yokohama Whales</v>
      </c>
      <c r="M96" s="101" t="str">
        <f ca="1">LOWER(_xlfn.XLOOKUP($A96,Строчный!$A:$A,Строчный!K:K,"ERR",0))</f>
        <v>хлопковые</v>
      </c>
      <c r="N96" s="101" t="str">
        <f ca="1">PROPER(_xlfn.XLOOKUP($A96,Строчный!$A:$A,Строчный!L:L,"ERR",0))</f>
        <v>Унисекс</v>
      </c>
      <c r="O96" s="101" t="str">
        <f ca="1">PROPER(_xlfn.XLOOKUP($A96,Строчный!$A:$A,Строчный!M:M,"ERR",0))</f>
        <v>Бангладеш</v>
      </c>
      <c r="P96" s="110">
        <f ca="1">VALUE(_xlfn.XLOOKUP($A96,Строчный!$A:$A,Строчный!N:N,"ERR",0))</f>
        <v>795.6</v>
      </c>
      <c r="Q96" s="109" t="str">
        <f ca="1">_xlfn.XLOOKUP($G96,Фабрика!A:A,Фабрика!B:B,"ERR",0)</f>
        <v>American Needle, Inc; 1275 Busch Parkway, Buffalo Grove, IL 60089, USA</v>
      </c>
      <c r="R96" s="100" t="str">
        <f ca="1">_xlfn.XLOOKUP($A96,Строчный!$A:$A,Строчный!P:P,"ERR",0)</f>
        <v>ONE</v>
      </c>
      <c r="S96" s="100">
        <f ca="1">VALUE(_xlfn.XLOOKUP($A96,Строчный!$A:$A,Строчный!Q:Q,"ERR",0))</f>
        <v>24</v>
      </c>
      <c r="T96" s="14" t="s">
        <v>283</v>
      </c>
      <c r="U96" s="122" t="str">
        <f t="shared" ca="1" si="9"/>
        <v>Бейсболка AMERICAN NEEDLE арт. 21015B-YOW Yokohama Whales Micro Slouch (зеленый)</v>
      </c>
      <c r="V96" s="121" t="str">
        <f t="shared" ca="1" si="10"/>
        <v>Бейсболка AMERICAN NEEDLE арт. 21015B-YOW Yokohama Whales Micro Slouch (зеленый) {emerald}</v>
      </c>
      <c r="W96" s="18" t="str">
        <f t="shared" ca="1" si="11"/>
        <v>зеленый</v>
      </c>
      <c r="X96" s="18" t="str">
        <f t="shared" ca="1" si="12"/>
        <v>зеленый</v>
      </c>
      <c r="Y96" s="119" t="str">
        <f ca="1">IF(ISERROR(AT96),IFERROR(MID(I96,FIND("-",I96)+1,LEN(I96)),IFERROR(MID(I96,1,FIND("/",I96)-2),I96)),VLOOKUP(A96,'Цвета артикулов'!B:C,2,0))</f>
        <v>зеленый</v>
      </c>
      <c r="Z96" s="93" t="str">
        <f t="shared" ca="1" si="13"/>
        <v>06-384-11-00</v>
      </c>
      <c r="AA96" s="95" t="str">
        <f ca="1">VLOOKUP(C96,Группа!A:B,2,FALSE)</f>
        <v>Бейсболка</v>
      </c>
      <c r="AB96" s="117" t="str">
        <f ca="1">IFERROR(VLOOKUP(R96,Размеры!A:C,3,FALSE),"")</f>
        <v>ONE</v>
      </c>
      <c r="AC96" s="117" t="str">
        <f ca="1">VLOOKUP(I96,ЦветПолный!A:B,2,FALSE)</f>
        <v>11</v>
      </c>
      <c r="AD96" s="117" t="str">
        <f ca="1">IFERROR(VLOOKUP(R96,Размеры!A:D,4,FALSE),"")</f>
        <v>00</v>
      </c>
      <c r="AE96" s="117">
        <f ca="1">IF(LEFT(IFERROR(VLOOKUP(LOOKUP(2,1/SEARCH(B96,Товары!A:A),Товары!A:A),Товары!A:B,2,0),""),6)=MID(Z96,1,6),1,0)</f>
        <v>0</v>
      </c>
      <c r="AG96" s="117">
        <f ca="1">SUMIF(Группа!A:A,C96,Группа!C:C)</f>
        <v>1</v>
      </c>
      <c r="AH96" s="117">
        <f ca="1">SUMIF(Группа!B:B,AA96,Группа!C:C)</f>
        <v>1</v>
      </c>
      <c r="AI96" s="117">
        <f ca="1">SUMIF(Формы!A:A,D96,Формы!B:B)</f>
        <v>1</v>
      </c>
      <c r="AJ96" s="117">
        <f ca="1">SUMIF(Материал!A:A,M96,Материал!B:B)</f>
        <v>1</v>
      </c>
      <c r="AK96" s="117">
        <f ca="1">SUMIF(Размеры!A:A,R96,Размеры!E:E)</f>
        <v>1</v>
      </c>
      <c r="AL96" s="117">
        <f ca="1">SUMIF(Сезон!A:A,F96,Сезон!B:B)</f>
        <v>1</v>
      </c>
      <c r="AM96" s="117">
        <f ca="1">SUMIF(Состав!A:A,J96,Состав!B:B)</f>
        <v>1</v>
      </c>
      <c r="AN96" s="117">
        <f ca="1">SUMIF(ЦветПолный!A:A,I96,ЦветПолный!C:C)</f>
        <v>6</v>
      </c>
      <c r="AO96" s="117">
        <f ca="1">SUMIF(Цвет!A:A,Y96,Цвет!B:B)</f>
        <v>1</v>
      </c>
      <c r="AP96" s="117">
        <f ca="1">SUMIF(Пол!B:B,N96,Пол!C:C)</f>
        <v>1</v>
      </c>
      <c r="AQ96" s="117">
        <f ca="1">SUMIF(Марка!A:A,G96,Марка!B:B)</f>
        <v>1</v>
      </c>
      <c r="AR96" s="117">
        <f ca="1">SUMIF(Страна!A:A,O96,Страна!B:B)</f>
        <v>1</v>
      </c>
      <c r="AS96" s="83" t="e">
        <f ca="1">IF(VLOOKUP(V96,Товары!A:B,2,FALSE)=A96,"Есть в 1С","ERR")</f>
        <v>#N/A</v>
      </c>
      <c r="AT96" s="84" t="e">
        <f ca="1">IF(VLOOKUP(A96,Товары!B:B,1,FALSE)=A96,"Есть в 1С","ERR")</f>
        <v>#N/A</v>
      </c>
      <c r="AU96" s="116" t="e">
        <f ca="1">VLOOKUP(V96,Товары!A:B,2,FALSE)</f>
        <v>#N/A</v>
      </c>
      <c r="AV96" s="114" t="e">
        <f ca="1">VLOOKUP(V96,Товары!A:B,1,FALSE)</f>
        <v>#N/A</v>
      </c>
    </row>
    <row r="97" spans="1:48" x14ac:dyDescent="0.25">
      <c r="A97" s="133" t="str">
        <f ca="1"/>
        <v>06-383-13</v>
      </c>
      <c r="B97" s="128" t="str">
        <f ca="1">_xlfn.XLOOKUP($A97,Строчный!$A:$A,Строчный!B:B,"ERR",0)</f>
        <v>21015A-YOG Yomiuri Giants Micro Slouch NPN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</v>
      </c>
      <c r="E97" s="101" t="str">
        <f ca="1">PROPER(_xlfn.XLOOKUP($A97,Строчный!$A:$A,Строчный!E:E,"ERR",0))</f>
        <v>Sport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AMERICAN NEEDLE</v>
      </c>
      <c r="H97" s="101" t="str">
        <f ca="1">LOWER(_xlfn.XLOOKUP($A97,Строчный!$A:$A,Строчный!H:H,"ERR",0))</f>
        <v>light orange</v>
      </c>
      <c r="I97" s="101" t="str">
        <f ca="1">LOWER(_xlfn.XLOOKUP($A97,Строчный!$A:$A,Строчный!I:I,"ERR",0))</f>
        <v>оранжевый</v>
      </c>
      <c r="J97" s="101" t="str">
        <f ca="1">SUBSTITUTE(LOWER(_xlfn.XLOOKUP($A97,Строчный!$A:$A,Строчный!J:J,"ERR",0)),"подклад","Подклад")</f>
        <v>100% хлопок</v>
      </c>
      <c r="K97" s="101" t="str">
        <f ca="1">_xlfn.LET(_xlpm.RES,_xlfn.XLOOKUP($A97,Строчный!$A:$A,Строчный!R:R,"ERR",0),IF(_xlpm.RES="","",_xlpm.RES))</f>
        <v>NPN</v>
      </c>
      <c r="L97" s="101" t="str">
        <f ca="1">_xlfn.LET(_xlpm.RES,_xlfn.XLOOKUP($A97,Строчный!$A:$A,Строчный!S:S,"ERR",0),IF(_xlpm.RES="","",_xlpm.RES))</f>
        <v>Yomiuri Giants</v>
      </c>
      <c r="M97" s="101" t="str">
        <f ca="1">LOWER(_xlfn.XLOOKUP($A97,Строчный!$A:$A,Строчный!K:K,"ERR",0))</f>
        <v>хлопковые</v>
      </c>
      <c r="N97" s="101" t="str">
        <f ca="1">PROPER(_xlfn.XLOOKUP($A97,Строчный!$A:$A,Строчный!L:L,"ERR",0))</f>
        <v>Унисекс</v>
      </c>
      <c r="O97" s="101" t="str">
        <f ca="1">PROPER(_xlfn.XLOOKUP($A97,Строчный!$A:$A,Строчный!M:M,"ERR",0))</f>
        <v>Бангладеш</v>
      </c>
      <c r="P97" s="110">
        <f ca="1">VALUE(_xlfn.XLOOKUP($A97,Строчный!$A:$A,Строчный!N:N,"ERR",0))</f>
        <v>795.6</v>
      </c>
      <c r="Q97" s="109" t="str">
        <f ca="1">_xlfn.XLOOKUP($G97,Фабрика!A:A,Фабрика!B:B,"ERR",0)</f>
        <v>American Needle, Inc; 1275 Busch Parkway, Buffalo Grove, IL 60089, USA</v>
      </c>
      <c r="R97" s="100" t="str">
        <f ca="1">_xlfn.XLOOKUP($A97,Строчный!$A:$A,Строчный!P:P,"ERR",0)</f>
        <v>ONE</v>
      </c>
      <c r="S97" s="100">
        <f ca="1">VALUE(_xlfn.XLOOKUP($A97,Строчный!$A:$A,Строчный!Q:Q,"ERR",0))</f>
        <v>24</v>
      </c>
      <c r="T97" s="14" t="s">
        <v>283</v>
      </c>
      <c r="U97" s="122" t="str">
        <f t="shared" ca="1" si="9"/>
        <v>Бейсболка AMERICAN NEEDLE арт. 21015A-YOG Yomiuri Giants Micro Slouch NPN (оранжевый)</v>
      </c>
      <c r="V97" s="121" t="str">
        <f t="shared" ca="1" si="10"/>
        <v>Бейсболка AMERICAN NEEDLE арт. 21015A-YOG Yomiuri Giants Micro Slouch NPN (оранжевый) {light orange}</v>
      </c>
      <c r="W97" s="18" t="str">
        <f t="shared" ca="1" si="11"/>
        <v>оранжевый</v>
      </c>
      <c r="X97" s="18" t="str">
        <f t="shared" ca="1" si="12"/>
        <v>оранжевый</v>
      </c>
      <c r="Y97" s="119" t="str">
        <f ca="1">IF(ISERROR(AT97),IFERROR(MID(I97,FIND("-",I97)+1,LEN(I97)),IFERROR(MID(I97,1,FIND("/",I97)-2),I97)),VLOOKUP(A97,'Цвета артикулов'!B:C,2,0))</f>
        <v>оранжевый</v>
      </c>
      <c r="Z97" s="93" t="str">
        <f t="shared" ca="1" si="13"/>
        <v>06-383-13-00</v>
      </c>
      <c r="AA97" s="95" t="str">
        <f ca="1">VLOOKUP(C97,Группа!A:B,2,FALSE)</f>
        <v>Бейсболка</v>
      </c>
      <c r="AB97" s="117" t="str">
        <f ca="1">IFERROR(VLOOKUP(R97,Размеры!A:C,3,FALSE),"")</f>
        <v>ONE</v>
      </c>
      <c r="AC97" s="117" t="str">
        <f ca="1">VLOOKUP(I97,ЦветПолный!A:B,2,FALSE)</f>
        <v>13</v>
      </c>
      <c r="AD97" s="117" t="str">
        <f ca="1">IFERROR(VLOOKUP(R97,Размеры!A:D,4,FALSE),"")</f>
        <v>00</v>
      </c>
      <c r="AE97" s="117">
        <f ca="1">IF(LEFT(IFERROR(VLOOKUP(LOOKUP(2,1/SEARCH(B97,Товары!A:A),Товары!A:A),Товары!A:B,2,0),""),6)=MID(Z97,1,6),1,0)</f>
        <v>0</v>
      </c>
      <c r="AG97" s="117">
        <f ca="1">SUMIF(Группа!A:A,C97,Группа!C:C)</f>
        <v>1</v>
      </c>
      <c r="AH97" s="117">
        <f ca="1">SUMIF(Группа!B:B,AA97,Группа!C:C)</f>
        <v>1</v>
      </c>
      <c r="AI97" s="117">
        <f ca="1">SUMIF(Формы!A:A,D97,Формы!B:B)</f>
        <v>1</v>
      </c>
      <c r="AJ97" s="117">
        <f ca="1">SUMIF(Материал!A:A,M97,Материал!B:B)</f>
        <v>1</v>
      </c>
      <c r="AK97" s="117">
        <f ca="1">SUMIF(Размеры!A:A,R97,Размеры!E:E)</f>
        <v>1</v>
      </c>
      <c r="AL97" s="117">
        <f ca="1">SUMIF(Сезон!A:A,F97,Сезон!B:B)</f>
        <v>1</v>
      </c>
      <c r="AM97" s="117">
        <f ca="1">SUMIF(Состав!A:A,J97,Состав!B:B)</f>
        <v>1</v>
      </c>
      <c r="AN97" s="117">
        <f ca="1">SUMIF(ЦветПолный!A:A,I97,ЦветПолный!C:C)</f>
        <v>7</v>
      </c>
      <c r="AO97" s="117">
        <f ca="1">SUMIF(Цвет!A:A,Y97,Цвет!B:B)</f>
        <v>1</v>
      </c>
      <c r="AP97" s="117">
        <f ca="1">SUMIF(Пол!B:B,N97,Пол!C:C)</f>
        <v>1</v>
      </c>
      <c r="AQ97" s="117">
        <f ca="1">SUMIF(Марка!A:A,G97,Марка!B:B)</f>
        <v>1</v>
      </c>
      <c r="AR97" s="117">
        <f ca="1">SUMIF(Страна!A:A,O97,Страна!B:B)</f>
        <v>1</v>
      </c>
      <c r="AS97" s="83" t="e">
        <f ca="1">IF(VLOOKUP(V97,Товары!A:B,2,FALSE)=A97,"Есть в 1С","ERR")</f>
        <v>#N/A</v>
      </c>
      <c r="AT97" s="84" t="e">
        <f ca="1">IF(VLOOKUP(A97,Товары!B:B,1,FALSE)=A97,"Есть в 1С","ERR")</f>
        <v>#N/A</v>
      </c>
      <c r="AU97" s="116" t="e">
        <f ca="1">VLOOKUP(V97,Товары!A:B,2,FALSE)</f>
        <v>#N/A</v>
      </c>
      <c r="AV97" s="114" t="e">
        <f ca="1">VLOOKUP(V97,Товары!A:B,1,FALSE)</f>
        <v>#N/A</v>
      </c>
    </row>
    <row r="98" spans="1:48" x14ac:dyDescent="0.25">
      <c r="A98" s="133" t="str">
        <f ca="1"/>
        <v>06-382-16</v>
      </c>
      <c r="B98" s="128" t="str">
        <f ca="1">_xlfn.XLOOKUP($A98,Строчный!$A:$A,Строчный!B:B,"ERR",0)</f>
        <v>21015A-TIKI Tiki Micro Slouch</v>
      </c>
      <c r="C98" s="101" t="str">
        <f ca="1">PROPER(_xlfn.XLOOKUP($A98,Строчный!$A:$A,Строчный!C:C,"ERR",0))</f>
        <v>Бейсболки</v>
      </c>
      <c r="D98" s="101" t="str">
        <f ca="1">_xlfn.LET(_xlpm.DATA,(_xlfn.XLOOKUP($A98,Строчный!$A:$A,Строчный!D:D,"ERR",0)),UPPER(MID(_xlpm.DATA,1,1))&amp;LOWER(MID(_xlpm.DATA,2,LEN(_xlpm.DATA)-1)))</f>
        <v>Бейсболка</v>
      </c>
      <c r="E98" s="101" t="str">
        <f ca="1">PROPER(_xlfn.XLOOKUP($A98,Строчный!$A:$A,Строчный!E:E,"ERR",0))</f>
        <v>Sport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AMERICAN NEEDLE</v>
      </c>
      <c r="H98" s="101" t="str">
        <f ca="1">LOWER(_xlfn.XLOOKUP($A98,Строчный!$A:$A,Строчный!H:H,"ERR",0))</f>
        <v>navy</v>
      </c>
      <c r="I98" s="101" t="str">
        <f ca="1">LOWER(_xlfn.XLOOKUP($A98,Строчный!$A:$A,Строчный!I:I,"ERR",0))</f>
        <v>темно-синий</v>
      </c>
      <c r="J98" s="101" t="str">
        <f ca="1">SUBSTITUTE(LOWER(_xlfn.XLOOKUP($A98,Строчный!$A:$A,Строчный!J:J,"ERR",0)),"подклад","Подклад")</f>
        <v>100% хлопок</v>
      </c>
      <c r="K98" s="101" t="str">
        <f ca="1">_xlfn.LET(_xlpm.RES,_xlfn.XLOOKUP($A98,Строчный!$A:$A,Строчный!R:R,"ERR",0),IF(_xlpm.RES="","",_xlpm.RES))</f>
        <v/>
      </c>
      <c r="L98" s="101" t="str">
        <f ca="1">_xlfn.LET(_xlpm.RES,_xlfn.XLOOKUP($A98,Строчный!$A:$A,Строчный!S:S,"ERR",0),IF(_xlpm.RES="","",_xlpm.RES))</f>
        <v>Tiki</v>
      </c>
      <c r="M98" s="101" t="str">
        <f ca="1">LOWER(_xlfn.XLOOKUP($A98,Строчный!$A:$A,Строчный!K:K,"ERR",0))</f>
        <v>хлопковые</v>
      </c>
      <c r="N98" s="101" t="str">
        <f ca="1">PROPER(_xlfn.XLOOKUP($A98,Строчный!$A:$A,Строчный!L:L,"ERR",0))</f>
        <v>Унисекс</v>
      </c>
      <c r="O98" s="101" t="str">
        <f ca="1">PROPER(_xlfn.XLOOKUP($A98,Строчный!$A:$A,Строчный!M:M,"ERR",0))</f>
        <v>Бангладеш</v>
      </c>
      <c r="P98" s="110">
        <f ca="1">VALUE(_xlfn.XLOOKUP($A98,Строчный!$A:$A,Строчный!N:N,"ERR",0))</f>
        <v>596.7152941176472</v>
      </c>
      <c r="Q98" s="109" t="str">
        <f ca="1">_xlfn.XLOOKUP($G98,Фабрика!A:A,Фабрика!B:B,"ERR",0)</f>
        <v>American Needle, Inc; 1275 Busch Parkway, Buffalo Grove, IL 60089, USA</v>
      </c>
      <c r="R98" s="100" t="str">
        <f ca="1">_xlfn.XLOOKUP($A98,Строчный!$A:$A,Строчный!P:P,"ERR",0)</f>
        <v>ONE</v>
      </c>
      <c r="S98" s="100">
        <f ca="1">VALUE(_xlfn.XLOOKUP($A98,Строчный!$A:$A,Строчный!Q:Q,"ERR",0))</f>
        <v>17</v>
      </c>
      <c r="T98" s="14" t="s">
        <v>283</v>
      </c>
      <c r="U98" s="122" t="str">
        <f t="shared" ca="1" si="9"/>
        <v>Бейсболка AMERICAN NEEDLE арт. 21015A-TIKI Tiki Micro Slouch (темно-синий)</v>
      </c>
      <c r="V98" s="121" t="str">
        <f t="shared" ca="1" si="10"/>
        <v>Бейсболка AMERICAN NEEDLE арт. 21015A-TIKI Tiki Micro Slouch (темно-синий) {navy}</v>
      </c>
      <c r="W98" s="18" t="str">
        <f t="shared" ca="1" si="11"/>
        <v>синий</v>
      </c>
      <c r="X98" s="18" t="str">
        <f t="shared" ca="1" si="12"/>
        <v>синий</v>
      </c>
      <c r="Y98" s="119" t="str">
        <f ca="1">IF(ISERROR(AT98),IFERROR(MID(I98,FIND("-",I98)+1,LEN(I98)),IFERROR(MID(I98,1,FIND("/",I98)-2),I98)),VLOOKUP(A98,'Цвета артикулов'!B:C,2,0))</f>
        <v>синий</v>
      </c>
      <c r="Z98" s="93" t="str">
        <f t="shared" ca="1" si="13"/>
        <v>06-382-16-00</v>
      </c>
      <c r="AA98" s="95" t="str">
        <f ca="1">VLOOKUP(C98,Группа!A:B,2,FALSE)</f>
        <v>Бейсболка</v>
      </c>
      <c r="AB98" s="117" t="str">
        <f ca="1">IFERROR(VLOOKUP(R98,Размеры!A:C,3,FALSE),"")</f>
        <v>ONE</v>
      </c>
      <c r="AC98" s="117" t="str">
        <f ca="1">VLOOKUP(I98,ЦветПолный!A:B,2,FALSE)</f>
        <v>16</v>
      </c>
      <c r="AD98" s="117" t="str">
        <f ca="1">IFERROR(VLOOKUP(R98,Размеры!A:D,4,FALSE),"")</f>
        <v>00</v>
      </c>
      <c r="AE98" s="117">
        <f ca="1">IF(LEFT(IFERROR(VLOOKUP(LOOKUP(2,1/SEARCH(B98,Товары!A:A),Товары!A:A),Товары!A:B,2,0),""),6)=MID(Z98,1,6),1,0)</f>
        <v>0</v>
      </c>
      <c r="AG98" s="117">
        <f ca="1">SUMIF(Группа!A:A,C98,Группа!C:C)</f>
        <v>1</v>
      </c>
      <c r="AH98" s="117">
        <f ca="1">SUMIF(Группа!B:B,AA98,Группа!C:C)</f>
        <v>1</v>
      </c>
      <c r="AI98" s="117">
        <f ca="1">SUMIF(Формы!A:A,D98,Формы!B:B)</f>
        <v>1</v>
      </c>
      <c r="AJ98" s="117">
        <f ca="1">SUMIF(Материал!A:A,M98,Материал!B:B)</f>
        <v>1</v>
      </c>
      <c r="AK98" s="117">
        <f ca="1">SUMIF(Размеры!A:A,R98,Размеры!E:E)</f>
        <v>1</v>
      </c>
      <c r="AL98" s="117">
        <f ca="1">SUMIF(Сезон!A:A,F98,Сезон!B:B)</f>
        <v>1</v>
      </c>
      <c r="AM98" s="117">
        <f ca="1">SUMIF(Состав!A:A,J98,Состав!B:B)</f>
        <v>1</v>
      </c>
      <c r="AN98" s="117">
        <f ca="1">SUMIF(ЦветПолный!A:A,I98,ЦветПолный!C:C)</f>
        <v>8</v>
      </c>
      <c r="AO98" s="117">
        <f ca="1">SUMIF(Цвет!A:A,Y98,Цвет!B:B)</f>
        <v>1</v>
      </c>
      <c r="AP98" s="117">
        <f ca="1">SUMIF(Пол!B:B,N98,Пол!C:C)</f>
        <v>1</v>
      </c>
      <c r="AQ98" s="117">
        <f ca="1">SUMIF(Марка!A:A,G98,Марка!B:B)</f>
        <v>1</v>
      </c>
      <c r="AR98" s="117">
        <f ca="1">SUMIF(Страна!A:A,O98,Страна!B:B)</f>
        <v>1</v>
      </c>
      <c r="AS98" s="83" t="e">
        <f ca="1">IF(VLOOKUP(V98,Товары!A:B,2,FALSE)=A98,"Есть в 1С","ERR")</f>
        <v>#N/A</v>
      </c>
      <c r="AT98" s="84" t="e">
        <f ca="1">IF(VLOOKUP(A98,Товары!B:B,1,FALSE)=A98,"Есть в 1С","ERR")</f>
        <v>#N/A</v>
      </c>
      <c r="AU98" s="116" t="e">
        <f ca="1">VLOOKUP(V98,Товары!A:B,2,FALSE)</f>
        <v>#N/A</v>
      </c>
      <c r="AV98" s="114" t="e">
        <f ca="1">VLOOKUP(V98,Товары!A:B,1,FALSE)</f>
        <v>#N/A</v>
      </c>
    </row>
    <row r="99" spans="1:48" x14ac:dyDescent="0.25">
      <c r="A99" s="133" t="str">
        <f ca="1"/>
        <v>06-381-06</v>
      </c>
      <c r="B99" s="128" t="str">
        <f ca="1">_xlfn.XLOOKUP($A99,Строчный!$A:$A,Строчный!B:B,"ERR",0)</f>
        <v>21015A-SAA Sankei Atoms Micro Slouch</v>
      </c>
      <c r="C99" s="101" t="str">
        <f ca="1">PROPER(_xlfn.XLOOKUP($A99,Строчный!$A:$A,Строчный!C:C,"ERR",0))</f>
        <v>Бейсболки</v>
      </c>
      <c r="D99" s="101" t="str">
        <f ca="1">_xlfn.LET(_xlpm.DATA,(_xlfn.XLOOKUP($A99,Строчный!$A:$A,Строчный!D:D,"ERR",0)),UPPER(MID(_xlpm.DATA,1,1))&amp;LOWER(MID(_xlpm.DATA,2,LEN(_xlpm.DATA)-1)))</f>
        <v>Бейсболка</v>
      </c>
      <c r="E99" s="101" t="str">
        <f ca="1">PROPER(_xlfn.XLOOKUP($A99,Строчный!$A:$A,Строчный!E:E,"ERR",0))</f>
        <v>Sport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AMERICAN NEEDLE</v>
      </c>
      <c r="H99" s="101" t="str">
        <f ca="1">LOWER(_xlfn.XLOOKUP($A99,Строчный!$A:$A,Строчный!H:H,"ERR",0))</f>
        <v>bay 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хлопок</v>
      </c>
      <c r="K99" s="101" t="str">
        <f ca="1">_xlfn.LET(_xlpm.RES,_xlfn.XLOOKUP($A99,Строчный!$A:$A,Строчный!R:R,"ERR",0),IF(_xlpm.RES="","",_xlpm.RES))</f>
        <v/>
      </c>
      <c r="L99" s="101" t="str">
        <f ca="1">_xlfn.LET(_xlpm.RES,_xlfn.XLOOKUP($A99,Строчный!$A:$A,Строчный!S:S,"ERR",0),IF(_xlpm.RES="","",_xlpm.RES))</f>
        <v>Sankei Atoms</v>
      </c>
      <c r="M99" s="101" t="str">
        <f ca="1">LOWER(_xlfn.XLOOKUP($A99,Строчный!$A:$A,Строчный!K:K,"ERR",0))</f>
        <v>хлопковые</v>
      </c>
      <c r="N99" s="101" t="str">
        <f ca="1">PROPER(_xlfn.XLOOKUP($A99,Строчный!$A:$A,Строчный!L:L,"ERR",0))</f>
        <v>Унисекс</v>
      </c>
      <c r="O99" s="101" t="str">
        <f ca="1">PROPER(_xlfn.XLOOKUP($A99,Строчный!$A:$A,Строчный!M:M,"ERR",0))</f>
        <v>Бангладеш</v>
      </c>
      <c r="P99" s="110">
        <f ca="1">VALUE(_xlfn.XLOOKUP($A99,Строчный!$A:$A,Строчный!N:N,"ERR",0))</f>
        <v>795.6</v>
      </c>
      <c r="Q99" s="109" t="str">
        <f ca="1">_xlfn.XLOOKUP($G99,Фабрика!A:A,Фабрика!B:B,"ERR",0)</f>
        <v>American Needle, Inc; 1275 Busch Parkway, Buffalo Grove, IL 60089, USA</v>
      </c>
      <c r="R99" s="100" t="str">
        <f ca="1">_xlfn.XLOOKUP($A99,Строчный!$A:$A,Строчный!P:P,"ERR",0)</f>
        <v>ONE</v>
      </c>
      <c r="S99" s="100">
        <f ca="1">VALUE(_xlfn.XLOOKUP($A99,Строчный!$A:$A,Строчный!Q:Q,"ERR",0))</f>
        <v>30</v>
      </c>
      <c r="T99" s="14" t="s">
        <v>283</v>
      </c>
      <c r="U99" s="122" t="str">
        <f t="shared" ca="1" si="9"/>
        <v>Бейсболка AMERICAN NEEDLE арт. 21015A-SAA Sankei Atoms Micro Slouch (синий)</v>
      </c>
      <c r="V99" s="121" t="str">
        <f t="shared" ca="1" si="10"/>
        <v>Бейсболка AMERICAN NEEDLE арт. 21015A-SAA Sankei Atoms Micro Slouch (синий) {bay blue}</v>
      </c>
      <c r="W99" s="18" t="str">
        <f t="shared" ca="1" si="11"/>
        <v>синий</v>
      </c>
      <c r="X99" s="18" t="str">
        <f t="shared" ca="1" si="12"/>
        <v>синий</v>
      </c>
      <c r="Y99" s="119" t="str">
        <f ca="1">IF(ISERROR(AT99),IFERROR(MID(I99,FIND("-",I99)+1,LEN(I99)),IFERROR(MID(I99,1,FIND("/",I99)-2),I99)),VLOOKUP(A99,'Цвета артикулов'!B:C,2,0))</f>
        <v>синий</v>
      </c>
      <c r="Z99" s="93" t="str">
        <f t="shared" ca="1" si="13"/>
        <v>06-381-06-00</v>
      </c>
      <c r="AA99" s="95" t="str">
        <f ca="1">VLOOKUP(C99,Группа!A:B,2,FALSE)</f>
        <v>Бейсболка</v>
      </c>
      <c r="AB99" s="117" t="str">
        <f ca="1">IFERROR(VLOOKUP(R99,Размеры!A:C,3,FALSE),"")</f>
        <v>ONE</v>
      </c>
      <c r="AC99" s="117" t="str">
        <f ca="1">VLOOKUP(I99,ЦветПолный!A:B,2,FALSE)</f>
        <v>06</v>
      </c>
      <c r="AD99" s="117" t="str">
        <f ca="1">IFERROR(VLOOKUP(R99,Размеры!A:D,4,FALSE),"")</f>
        <v>00</v>
      </c>
      <c r="AE99" s="117">
        <f ca="1">IF(LEFT(IFERROR(VLOOKUP(LOOKUP(2,1/SEARCH(B99,Товары!A:A),Товары!A:A),Товары!A:B,2,0),""),6)=MID(Z99,1,6),1,0)</f>
        <v>0</v>
      </c>
      <c r="AG99" s="117">
        <f ca="1">SUMIF(Группа!A:A,C99,Группа!C:C)</f>
        <v>1</v>
      </c>
      <c r="AH99" s="117">
        <f ca="1">SUMIF(Группа!B:B,AA99,Группа!C:C)</f>
        <v>1</v>
      </c>
      <c r="AI99" s="117">
        <f ca="1">SUMIF(Формы!A:A,D99,Формы!B:B)</f>
        <v>1</v>
      </c>
      <c r="AJ99" s="117">
        <f ca="1">SUMIF(Материал!A:A,M99,Материал!B:B)</f>
        <v>1</v>
      </c>
      <c r="AK99" s="117">
        <f ca="1">SUMIF(Размеры!A:A,R99,Размеры!E:E)</f>
        <v>1</v>
      </c>
      <c r="AL99" s="117">
        <f ca="1">SUMIF(Сезон!A:A,F99,Сезон!B:B)</f>
        <v>1</v>
      </c>
      <c r="AM99" s="117">
        <f ca="1">SUMIF(Состав!A:A,J99,Состав!B:B)</f>
        <v>1</v>
      </c>
      <c r="AN99" s="117">
        <f ca="1">SUMIF(ЦветПолный!A:A,I99,ЦветПолный!C:C)</f>
        <v>8</v>
      </c>
      <c r="AO99" s="117">
        <f ca="1">SUMIF(Цвет!A:A,Y99,Цвет!B:B)</f>
        <v>1</v>
      </c>
      <c r="AP99" s="117">
        <f ca="1">SUMIF(Пол!B:B,N99,Пол!C:C)</f>
        <v>1</v>
      </c>
      <c r="AQ99" s="117">
        <f ca="1">SUMIF(Марка!A:A,G99,Марка!B:B)</f>
        <v>1</v>
      </c>
      <c r="AR99" s="117">
        <f ca="1">SUMIF(Страна!A:A,O99,Страна!B:B)</f>
        <v>1</v>
      </c>
      <c r="AS99" s="83" t="e">
        <f ca="1">IF(VLOOKUP(V99,Товары!A:B,2,FALSE)=A99,"Есть в 1С","ERR")</f>
        <v>#N/A</v>
      </c>
      <c r="AT99" s="84" t="e">
        <f ca="1">IF(VLOOKUP(A99,Товары!B:B,1,FALSE)=A99,"Есть в 1С","ERR")</f>
        <v>#N/A</v>
      </c>
      <c r="AU99" s="116" t="e">
        <f ca="1">VLOOKUP(V99,Товары!A:B,2,FALSE)</f>
        <v>#N/A</v>
      </c>
      <c r="AV99" s="114" t="e">
        <f ca="1">VLOOKUP(V99,Товары!A:B,1,FALSE)</f>
        <v>#N/A</v>
      </c>
    </row>
    <row r="100" spans="1:48" x14ac:dyDescent="0.25">
      <c r="A100" s="133" t="str">
        <f ca="1"/>
        <v>06-380-20</v>
      </c>
      <c r="B100" s="128" t="str">
        <f ca="1">_xlfn.XLOOKUP($A100,Строчный!$A:$A,Строчный!B:B,"ERR",0)</f>
        <v>21015A-PEAC Peace Micro Slouch</v>
      </c>
      <c r="C100" s="101" t="str">
        <f ca="1">PROPER(_xlfn.XLOOKUP($A100,Строчный!$A:$A,Строчный!C:C,"ERR",0))</f>
        <v>Бейсболки</v>
      </c>
      <c r="D100" s="101" t="str">
        <f ca="1">_xlfn.LET(_xlpm.DATA,(_xlfn.XLOOKUP($A100,Строчный!$A:$A,Строчный!D:D,"ERR",0)),UPPER(MID(_xlpm.DATA,1,1))&amp;LOWER(MID(_xlpm.DATA,2,LEN(_xlpm.DATA)-1)))</f>
        <v>Бейсболка</v>
      </c>
      <c r="E100" s="101" t="str">
        <f ca="1">PROPER(_xlfn.XLOOKUP($A100,Строчный!$A:$A,Строчный!E:E,"ERR",0))</f>
        <v>Sport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AMERICAN NEEDLE</v>
      </c>
      <c r="H100" s="101" t="str">
        <f ca="1">LOWER(_xlfn.XLOOKUP($A100,Строчный!$A:$A,Строчный!H:H,"ERR",0))</f>
        <v>lemon ice</v>
      </c>
      <c r="I100" s="101" t="str">
        <f ca="1">LOWER(_xlfn.XLOOKUP($A100,Строчный!$A:$A,Строчный!I:I,"ERR",0))</f>
        <v>лимонный</v>
      </c>
      <c r="J100" s="101" t="str">
        <f ca="1">SUBSTITUTE(LOWER(_xlfn.XLOOKUP($A100,Строчный!$A:$A,Строчный!J:J,"ERR",0)),"подклад","Подклад")</f>
        <v>100% хлопок</v>
      </c>
      <c r="K100" s="101" t="str">
        <f ca="1">_xlfn.LET(_xlpm.RES,_xlfn.XLOOKUP($A100,Строчный!$A:$A,Строчный!R:R,"ERR",0),IF(_xlpm.RES="","",_xlpm.RES))</f>
        <v/>
      </c>
      <c r="L100" s="101" t="str">
        <f ca="1">_xlfn.LET(_xlpm.RES,_xlfn.XLOOKUP($A100,Строчный!$A:$A,Строчный!S:S,"ERR",0),IF(_xlpm.RES="","",_xlpm.RES))</f>
        <v>Peace</v>
      </c>
      <c r="M100" s="101" t="str">
        <f ca="1">LOWER(_xlfn.XLOOKUP($A100,Строчный!$A:$A,Строчный!K:K,"ERR",0))</f>
        <v>хлопковые</v>
      </c>
      <c r="N100" s="101" t="str">
        <f ca="1">PROPER(_xlfn.XLOOKUP($A100,Строчный!$A:$A,Строчный!L:L,"ERR",0))</f>
        <v>Унисекс</v>
      </c>
      <c r="O100" s="101" t="str">
        <f ca="1">PROPER(_xlfn.XLOOKUP($A100,Строчный!$A:$A,Строчный!M:M,"ERR",0))</f>
        <v>Бангладеш</v>
      </c>
      <c r="P100" s="110">
        <f ca="1">VALUE(_xlfn.XLOOKUP($A100,Строчный!$A:$A,Строчный!N:N,"ERR",0))</f>
        <v>596.70000000000005</v>
      </c>
      <c r="Q100" s="109" t="str">
        <f ca="1">_xlfn.XLOOKUP($G100,Фабрика!A:A,Фабрика!B:B,"ERR",0)</f>
        <v>American Needle, Inc; 1275 Busch Parkway, Buffalo Grove, IL 60089, USA</v>
      </c>
      <c r="R100" s="100" t="str">
        <f ca="1">_xlfn.XLOOKUP($A100,Строчный!$A:$A,Строчный!P:P,"ERR",0)</f>
        <v>ONE</v>
      </c>
      <c r="S100" s="100">
        <f ca="1">VALUE(_xlfn.XLOOKUP($A100,Строчный!$A:$A,Строчный!Q:Q,"ERR",0))</f>
        <v>12</v>
      </c>
      <c r="T100" s="14" t="s">
        <v>283</v>
      </c>
      <c r="U100" s="122" t="str">
        <f t="shared" ca="1" si="9"/>
        <v>Бейсболка AMERICAN NEEDLE арт. 21015A-PEAC Peace Micro Slouch (лимонный)</v>
      </c>
      <c r="V100" s="121" t="str">
        <f t="shared" ca="1" si="10"/>
        <v>Бейсболка AMERICAN NEEDLE арт. 21015A-PEAC Peace Micro Slouch (лимонный) {lemon ice}</v>
      </c>
      <c r="W100" s="18" t="str">
        <f t="shared" ca="1" si="11"/>
        <v>лимонный</v>
      </c>
      <c r="X100" s="18" t="str">
        <f t="shared" ca="1" si="12"/>
        <v>лимонный</v>
      </c>
      <c r="Y100" s="119" t="s">
        <v>25428</v>
      </c>
      <c r="Z100" s="93" t="str">
        <f t="shared" ca="1" si="13"/>
        <v>06-380-20-00</v>
      </c>
      <c r="AA100" s="95" t="str">
        <f ca="1">VLOOKUP(C100,Группа!A:B,2,FALSE)</f>
        <v>Бейсболка</v>
      </c>
      <c r="AB100" s="117" t="str">
        <f ca="1">IFERROR(VLOOKUP(R100,Размеры!A:C,3,FALSE),"")</f>
        <v>ONE</v>
      </c>
      <c r="AC100" s="117" t="str">
        <f ca="1">VLOOKUP(I100,ЦветПолный!A:B,2,FALSE)</f>
        <v>20</v>
      </c>
      <c r="AD100" s="117" t="str">
        <f ca="1">IFERROR(VLOOKUP(R100,Размеры!A:D,4,FALSE),"")</f>
        <v>00</v>
      </c>
      <c r="AE100" s="117">
        <f ca="1">IF(LEFT(IFERROR(VLOOKUP(LOOKUP(2,1/SEARCH(B100,Товары!A:A),Товары!A:A),Товары!A:B,2,0),""),6)=MID(Z100,1,6),1,0)</f>
        <v>0</v>
      </c>
      <c r="AG100" s="117">
        <f ca="1">SUMIF(Группа!A:A,C100,Группа!C:C)</f>
        <v>1</v>
      </c>
      <c r="AH100" s="117">
        <f ca="1">SUMIF(Группа!B:B,AA100,Группа!C:C)</f>
        <v>1</v>
      </c>
      <c r="AI100" s="117">
        <f ca="1">SUMIF(Формы!A:A,D100,Формы!B:B)</f>
        <v>1</v>
      </c>
      <c r="AJ100" s="117">
        <f ca="1">SUMIF(Материал!A:A,M100,Материал!B:B)</f>
        <v>1</v>
      </c>
      <c r="AK100" s="117">
        <f ca="1">SUMIF(Размеры!A:A,R100,Размеры!E:E)</f>
        <v>1</v>
      </c>
      <c r="AL100" s="117">
        <f ca="1">SUMIF(Сезон!A:A,F100,Сезон!B:B)</f>
        <v>1</v>
      </c>
      <c r="AM100" s="117">
        <f ca="1">SUMIF(Состав!A:A,J100,Состав!B:B)</f>
        <v>1</v>
      </c>
      <c r="AN100" s="117">
        <f ca="1">SUMIF(ЦветПолный!A:A,I100,ЦветПолный!C:C)</f>
        <v>2</v>
      </c>
      <c r="AO100" s="117">
        <f>SUMIF(Цвет!A:A,Y100,Цвет!B:B)</f>
        <v>1</v>
      </c>
      <c r="AP100" s="117">
        <f ca="1">SUMIF(Пол!B:B,N100,Пол!C:C)</f>
        <v>1</v>
      </c>
      <c r="AQ100" s="117">
        <f ca="1">SUMIF(Марка!A:A,G100,Марка!B:B)</f>
        <v>1</v>
      </c>
      <c r="AR100" s="117">
        <f ca="1">SUMIF(Страна!A:A,O100,Страна!B:B)</f>
        <v>1</v>
      </c>
      <c r="AS100" s="83" t="e">
        <f ca="1">IF(VLOOKUP(V100,Товары!A:B,2,FALSE)=A100,"Есть в 1С","ERR")</f>
        <v>#N/A</v>
      </c>
      <c r="AT100" s="84" t="e">
        <f ca="1">IF(VLOOKUP(A100,Товары!B:B,1,FALSE)=A100,"Есть в 1С","ERR")</f>
        <v>#N/A</v>
      </c>
      <c r="AU100" s="116" t="e">
        <f ca="1">VLOOKUP(V100,Товары!A:B,2,FALSE)</f>
        <v>#N/A</v>
      </c>
      <c r="AV100" s="114" t="e">
        <f ca="1">VLOOKUP(V100,Товары!A:B,1,FALSE)</f>
        <v>#N/A</v>
      </c>
    </row>
    <row r="101" spans="1:48" x14ac:dyDescent="0.25">
      <c r="A101" s="133" t="str">
        <f ca="1"/>
        <v>06-379-16</v>
      </c>
      <c r="B101" s="128" t="str">
        <f ca="1">_xlfn.XLOOKUP($A101,Строчный!$A:$A,Строчный!B:B,"ERR",0)</f>
        <v>21015A-KNIGHT Knight Micro Slouch</v>
      </c>
      <c r="C101" s="101" t="str">
        <f ca="1">PROPER(_xlfn.XLOOKUP($A101,Строчный!$A:$A,Строчный!C:C,"ERR",0))</f>
        <v>Бейсболки</v>
      </c>
      <c r="D101" s="101" t="str">
        <f ca="1">_xlfn.LET(_xlpm.DATA,(_xlfn.XLOOKUP($A101,Строчный!$A:$A,Строчный!D:D,"ERR",0)),UPPER(MID(_xlpm.DATA,1,1))&amp;LOWER(MID(_xlpm.DATA,2,LEN(_xlpm.DATA)-1)))</f>
        <v>Бейсболка</v>
      </c>
      <c r="E101" s="101" t="str">
        <f ca="1">PROPER(_xlfn.XLOOKUP($A101,Строчный!$A:$A,Строчный!E:E,"ERR",0))</f>
        <v>Sport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AMERICAN NEEDLE</v>
      </c>
      <c r="H101" s="101" t="str">
        <f ca="1">LOWER(_xlfn.XLOOKUP($A101,Строчный!$A:$A,Строчный!H:H,"ERR",0))</f>
        <v>navy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</v>
      </c>
      <c r="K101" s="101" t="str">
        <f ca="1">_xlfn.LET(_xlpm.RES,_xlfn.XLOOKUP($A101,Строчный!$A:$A,Строчный!R:R,"ERR",0),IF(_xlpm.RES="","",_xlpm.RES))</f>
        <v/>
      </c>
      <c r="L101" s="101" t="str">
        <f ca="1">_xlfn.LET(_xlpm.RES,_xlfn.XLOOKUP($A101,Строчный!$A:$A,Строчный!S:S,"ERR",0),IF(_xlpm.RES="","",_xlpm.RES))</f>
        <v>Knight</v>
      </c>
      <c r="M101" s="101" t="str">
        <f ca="1">LOWER(_xlfn.XLOOKUP($A101,Строчный!$A:$A,Строчный!K:K,"ERR",0))</f>
        <v>хлопковые</v>
      </c>
      <c r="N101" s="101" t="str">
        <f ca="1">PROPER(_xlfn.XLOOKUP($A101,Строчный!$A:$A,Строчный!L:L,"ERR",0))</f>
        <v>Унисекс</v>
      </c>
      <c r="O101" s="101" t="str">
        <f ca="1">PROPER(_xlfn.XLOOKUP($A101,Строчный!$A:$A,Строчный!M:M,"ERR",0))</f>
        <v>Бангладеш</v>
      </c>
      <c r="P101" s="110">
        <f ca="1">VALUE(_xlfn.XLOOKUP($A101,Строчный!$A:$A,Строчный!N:N,"ERR",0))</f>
        <v>596.7152941176472</v>
      </c>
      <c r="Q101" s="109" t="str">
        <f ca="1">_xlfn.XLOOKUP($G101,Фабрика!A:A,Фабрика!B:B,"ERR",0)</f>
        <v>American Needle, Inc; 1275 Busch Parkway, Buffalo Grove, IL 60089, USA</v>
      </c>
      <c r="R101" s="100" t="str">
        <f ca="1">_xlfn.XLOOKUP($A101,Строчный!$A:$A,Строчный!P:P,"ERR",0)</f>
        <v>ONE</v>
      </c>
      <c r="S101" s="100">
        <f ca="1">VALUE(_xlfn.XLOOKUP($A101,Строчный!$A:$A,Строчный!Q:Q,"ERR",0))</f>
        <v>17</v>
      </c>
      <c r="T101" s="14" t="s">
        <v>283</v>
      </c>
      <c r="U101" s="122" t="str">
        <f t="shared" ca="1" si="9"/>
        <v>Бейсболка AMERICAN NEEDLE арт. 21015A-KNIGHT Knight Micro Slouch (темно-синий)</v>
      </c>
      <c r="V101" s="121" t="str">
        <f t="shared" ca="1" si="10"/>
        <v>Бейсболка AMERICAN NEEDLE арт. 21015A-KNIGHT Knight Micro Slouch (темно-синий) {navy}</v>
      </c>
      <c r="W101" s="18" t="str">
        <f t="shared" ca="1" si="11"/>
        <v>синий</v>
      </c>
      <c r="X101" s="18" t="str">
        <f t="shared" ca="1" si="12"/>
        <v>синий</v>
      </c>
      <c r="Y101" s="119" t="str">
        <f ca="1">IF(ISERROR(AT101),IFERROR(MID(I101,FIND("-",I101)+1,LEN(I101)),IFERROR(MID(I101,1,FIND("/",I101)-2),I101)),VLOOKUP(A101,'Цвета артикулов'!B:C,2,0))</f>
        <v>синий</v>
      </c>
      <c r="Z101" s="93" t="str">
        <f t="shared" ca="1" si="13"/>
        <v>06-379-16-00</v>
      </c>
      <c r="AA101" s="95" t="str">
        <f ca="1">VLOOKUP(C101,Группа!A:B,2,FALSE)</f>
        <v>Бейсболка</v>
      </c>
      <c r="AB101" s="117" t="str">
        <f ca="1">IFERROR(VLOOKUP(R101,Размеры!A:C,3,FALSE),"")</f>
        <v>ONE</v>
      </c>
      <c r="AC101" s="117" t="str">
        <f ca="1">VLOOKUP(I101,ЦветПолный!A:B,2,FALSE)</f>
        <v>16</v>
      </c>
      <c r="AD101" s="117" t="str">
        <f ca="1">IFERROR(VLOOKUP(R101,Размеры!A:D,4,FALSE),"")</f>
        <v>00</v>
      </c>
      <c r="AE101" s="117">
        <f ca="1">IF(LEFT(IFERROR(VLOOKUP(LOOKUP(2,1/SEARCH(B101,Товары!A:A),Товары!A:A),Товары!A:B,2,0),""),6)=MID(Z101,1,6),1,0)</f>
        <v>0</v>
      </c>
      <c r="AG101" s="117">
        <f ca="1">SUMIF(Группа!A:A,C101,Группа!C:C)</f>
        <v>1</v>
      </c>
      <c r="AH101" s="117">
        <f ca="1">SUMIF(Группа!B:B,AA101,Группа!C:C)</f>
        <v>1</v>
      </c>
      <c r="AI101" s="117">
        <f ca="1">SUMIF(Формы!A:A,D101,Формы!B:B)</f>
        <v>1</v>
      </c>
      <c r="AJ101" s="117">
        <f ca="1">SUMIF(Материал!A:A,M101,Материал!B:B)</f>
        <v>1</v>
      </c>
      <c r="AK101" s="117">
        <f ca="1">SUMIF(Размеры!A:A,R101,Размеры!E:E)</f>
        <v>1</v>
      </c>
      <c r="AL101" s="117">
        <f ca="1">SUMIF(Сезон!A:A,F101,Сезон!B:B)</f>
        <v>1</v>
      </c>
      <c r="AM101" s="117">
        <f ca="1">SUMIF(Состав!A:A,J101,Состав!B:B)</f>
        <v>1</v>
      </c>
      <c r="AN101" s="117">
        <f ca="1">SUMIF(ЦветПолный!A:A,I101,ЦветПолный!C:C)</f>
        <v>8</v>
      </c>
      <c r="AO101" s="117">
        <f ca="1">SUMIF(Цвет!A:A,Y101,Цвет!B:B)</f>
        <v>1</v>
      </c>
      <c r="AP101" s="117">
        <f ca="1">SUMIF(Пол!B:B,N101,Пол!C:C)</f>
        <v>1</v>
      </c>
      <c r="AQ101" s="117">
        <f ca="1">SUMIF(Марка!A:A,G101,Марка!B:B)</f>
        <v>1</v>
      </c>
      <c r="AR101" s="117">
        <f ca="1">SUMIF(Страна!A:A,O101,Страна!B:B)</f>
        <v>1</v>
      </c>
      <c r="AS101" s="83" t="e">
        <f ca="1">IF(VLOOKUP(V101,Товары!A:B,2,FALSE)=A101,"Есть в 1С","ERR")</f>
        <v>#N/A</v>
      </c>
      <c r="AT101" s="84" t="e">
        <f ca="1">IF(VLOOKUP(A101,Товары!B:B,1,FALSE)=A101,"Есть в 1С","ERR")</f>
        <v>#N/A</v>
      </c>
      <c r="AU101" s="116" t="e">
        <f ca="1">VLOOKUP(V101,Товары!A:B,2,FALSE)</f>
        <v>#N/A</v>
      </c>
      <c r="AV101" s="114" t="e">
        <f ca="1">VLOOKUP(V101,Товары!A:B,1,FALSE)</f>
        <v>#N/A</v>
      </c>
    </row>
    <row r="102" spans="1:48" x14ac:dyDescent="0.25">
      <c r="A102" s="133" t="str">
        <f ca="1"/>
        <v>06-378-09</v>
      </c>
      <c r="B102" s="128" t="str">
        <f ca="1">_xlfn.XLOOKUP($A102,Строчный!$A:$A,Строчный!B:B,"ERR",0)</f>
        <v>21015A-KING King Micro Slouch</v>
      </c>
      <c r="C102" s="101" t="str">
        <f ca="1">PROPER(_xlfn.XLOOKUP($A102,Строчный!$A:$A,Строчный!C:C,"ERR",0))</f>
        <v>Бейсболки</v>
      </c>
      <c r="D102" s="101" t="str">
        <f ca="1">_xlfn.LET(_xlpm.DATA,(_xlfn.XLOOKUP($A102,Строчный!$A:$A,Строчный!D:D,"ERR",0)),UPPER(MID(_xlpm.DATA,1,1))&amp;LOWER(MID(_xlpm.DATA,2,LEN(_xlpm.DATA)-1)))</f>
        <v>Бейсболка</v>
      </c>
      <c r="E102" s="101" t="str">
        <f ca="1">PROPER(_xlfn.XLOOKUP($A102,Строчный!$A:$A,Строчный!E:E,"ERR",0))</f>
        <v>Sport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AMERICAN NEEDLE</v>
      </c>
      <c r="H102" s="101" t="str">
        <f ca="1">LOWER(_xlfn.XLOOKUP($A102,Строчный!$A:$A,Строчный!H:H,"ERR",0))</f>
        <v>black</v>
      </c>
      <c r="I102" s="101" t="str">
        <f ca="1">LOWER(_xlfn.XLOOKUP($A102,Строчный!$A:$A,Строчный!I:I,"ERR",0))</f>
        <v>черный</v>
      </c>
      <c r="J102" s="101" t="str">
        <f ca="1">SUBSTITUTE(LOWER(_xlfn.XLOOKUP($A102,Строчный!$A:$A,Строчный!J:J,"ERR",0)),"подклад","Подклад")</f>
        <v>100% хлопок</v>
      </c>
      <c r="K102" s="101" t="str">
        <f ca="1">_xlfn.LET(_xlpm.RES,_xlfn.XLOOKUP($A102,Строчный!$A:$A,Строчный!R:R,"ERR",0),IF(_xlpm.RES="","",_xlpm.RES))</f>
        <v/>
      </c>
      <c r="L102" s="101" t="str">
        <f ca="1">_xlfn.LET(_xlpm.RES,_xlfn.XLOOKUP($A102,Строчный!$A:$A,Строчный!S:S,"ERR",0),IF(_xlpm.RES="","",_xlpm.RES))</f>
        <v>King</v>
      </c>
      <c r="M102" s="101" t="str">
        <f ca="1">LOWER(_xlfn.XLOOKUP($A102,Строчный!$A:$A,Строчный!K:K,"ERR",0))</f>
        <v>хлопковые</v>
      </c>
      <c r="N102" s="101" t="str">
        <f ca="1">PROPER(_xlfn.XLOOKUP($A102,Строчный!$A:$A,Строчный!L:L,"ERR",0))</f>
        <v>Унисекс</v>
      </c>
      <c r="O102" s="101" t="str">
        <f ca="1">PROPER(_xlfn.XLOOKUP($A102,Строчный!$A:$A,Строчный!M:M,"ERR",0))</f>
        <v>Бангладеш</v>
      </c>
      <c r="P102" s="110">
        <f ca="1">VALUE(_xlfn.XLOOKUP($A102,Строчный!$A:$A,Строчный!N:N,"ERR",0))</f>
        <v>596.68266666666671</v>
      </c>
      <c r="Q102" s="109" t="str">
        <f ca="1">_xlfn.XLOOKUP($G102,Фабрика!A:A,Фабрика!B:B,"ERR",0)</f>
        <v>American Needle, Inc; 1275 Busch Parkway, Buffalo Grove, IL 60089, USA</v>
      </c>
      <c r="R102" s="100" t="str">
        <f ca="1">_xlfn.XLOOKUP($A102,Строчный!$A:$A,Строчный!P:P,"ERR",0)</f>
        <v>ONE</v>
      </c>
      <c r="S102" s="100">
        <f ca="1">VALUE(_xlfn.XLOOKUP($A102,Строчный!$A:$A,Строчный!Q:Q,"ERR",0))</f>
        <v>15</v>
      </c>
      <c r="T102" s="14" t="s">
        <v>283</v>
      </c>
      <c r="U102" s="122" t="str">
        <f t="shared" ca="1" si="9"/>
        <v>Бейсболка AMERICAN NEEDLE арт. 21015A-KING King Micro Slouch (черный)</v>
      </c>
      <c r="V102" s="121" t="str">
        <f t="shared" ca="1" si="10"/>
        <v>Бейсболка AMERICAN NEEDLE арт. 21015A-KING King Micro Slouch (черный) {black}</v>
      </c>
      <c r="W102" s="18" t="str">
        <f t="shared" ca="1" si="11"/>
        <v>черный</v>
      </c>
      <c r="X102" s="18" t="str">
        <f t="shared" ca="1" si="12"/>
        <v>черный</v>
      </c>
      <c r="Y102" s="119" t="str">
        <f ca="1">IF(ISERROR(AT102),IFERROR(MID(I102,FIND("-",I102)+1,LEN(I102)),IFERROR(MID(I102,1,FIND("/",I102)-2),I102)),VLOOKUP(A102,'Цвета артикулов'!B:C,2,0))</f>
        <v>черный</v>
      </c>
      <c r="Z102" s="93" t="str">
        <f t="shared" ca="1" si="13"/>
        <v>06-378-09-00</v>
      </c>
      <c r="AA102" s="95" t="str">
        <f ca="1">VLOOKUP(C102,Группа!A:B,2,FALSE)</f>
        <v>Бейсболка</v>
      </c>
      <c r="AB102" s="117" t="str">
        <f ca="1">IFERROR(VLOOKUP(R102,Размеры!A:C,3,FALSE),"")</f>
        <v>ONE</v>
      </c>
      <c r="AC102" s="117" t="str">
        <f ca="1">VLOOKUP(I102,ЦветПолный!A:B,2,FALSE)</f>
        <v>09</v>
      </c>
      <c r="AD102" s="117" t="str">
        <f ca="1">IFERROR(VLOOKUP(R102,Размеры!A:D,4,FALSE),"")</f>
        <v>00</v>
      </c>
      <c r="AE102" s="117">
        <f ca="1">IF(LEFT(IFERROR(VLOOKUP(LOOKUP(2,1/SEARCH(B102,Товары!A:A),Товары!A:A),Товары!A:B,2,0),""),6)=MID(Z102,1,6),1,0)</f>
        <v>0</v>
      </c>
      <c r="AG102" s="117">
        <f ca="1">SUMIF(Группа!A:A,C102,Группа!C:C)</f>
        <v>1</v>
      </c>
      <c r="AH102" s="117">
        <f ca="1">SUMIF(Группа!B:B,AA102,Группа!C:C)</f>
        <v>1</v>
      </c>
      <c r="AI102" s="117">
        <f ca="1">SUMIF(Формы!A:A,D102,Формы!B:B)</f>
        <v>1</v>
      </c>
      <c r="AJ102" s="117">
        <f ca="1">SUMIF(Материал!A:A,M102,Материал!B:B)</f>
        <v>1</v>
      </c>
      <c r="AK102" s="117">
        <f ca="1">SUMIF(Размеры!A:A,R102,Размеры!E:E)</f>
        <v>1</v>
      </c>
      <c r="AL102" s="117">
        <f ca="1">SUMIF(Сезон!A:A,F102,Сезон!B:B)</f>
        <v>1</v>
      </c>
      <c r="AM102" s="117">
        <f ca="1">SUMIF(Состав!A:A,J102,Состав!B:B)</f>
        <v>1</v>
      </c>
      <c r="AN102" s="117">
        <f ca="1">SUMIF(ЦветПолный!A:A,I102,ЦветПолный!C:C)</f>
        <v>11</v>
      </c>
      <c r="AO102" s="117">
        <f ca="1">SUMIF(Цвет!A:A,Y102,Цвет!B:B)</f>
        <v>1</v>
      </c>
      <c r="AP102" s="117">
        <f ca="1">SUMIF(Пол!B:B,N102,Пол!C:C)</f>
        <v>1</v>
      </c>
      <c r="AQ102" s="117">
        <f ca="1">SUMIF(Марка!A:A,G102,Марка!B:B)</f>
        <v>1</v>
      </c>
      <c r="AR102" s="117">
        <f ca="1">SUMIF(Страна!A:A,O102,Страна!B:B)</f>
        <v>1</v>
      </c>
      <c r="AS102" s="83" t="e">
        <f ca="1">IF(VLOOKUP(V102,Товары!A:B,2,FALSE)=A102,"Есть в 1С","ERR")</f>
        <v>#N/A</v>
      </c>
      <c r="AT102" s="84" t="e">
        <f ca="1">IF(VLOOKUP(A102,Товары!B:B,1,FALSE)=A102,"Есть в 1С","ERR")</f>
        <v>#N/A</v>
      </c>
      <c r="AU102" s="116" t="e">
        <f ca="1">VLOOKUP(V102,Товары!A:B,2,FALSE)</f>
        <v>#N/A</v>
      </c>
      <c r="AV102" s="114" t="e">
        <f ca="1">VLOOKUP(V102,Товары!A:B,1,FALSE)</f>
        <v>#N/A</v>
      </c>
    </row>
    <row r="103" spans="1:48" x14ac:dyDescent="0.25">
      <c r="A103" s="133" t="str">
        <f ca="1"/>
        <v>06-377-20</v>
      </c>
      <c r="B103" s="128" t="str">
        <f ca="1">_xlfn.XLOOKUP($A103,Строчный!$A:$A,Строчный!B:B,"ERR",0)</f>
        <v>21015A-HTI Hanshin Tigers Micro Slouch NPN</v>
      </c>
      <c r="C103" s="101" t="str">
        <f ca="1">PROPER(_xlfn.XLOOKUP($A103,Строчный!$A:$A,Строчный!C:C,"ERR",0))</f>
        <v>Бейсболки</v>
      </c>
      <c r="D103" s="101" t="str">
        <f ca="1">_xlfn.LET(_xlpm.DATA,(_xlfn.XLOOKUP($A103,Строчный!$A:$A,Строчный!D:D,"ERR",0)),UPPER(MID(_xlpm.DATA,1,1))&amp;LOWER(MID(_xlpm.DATA,2,LEN(_xlpm.DATA)-1)))</f>
        <v>Бейсболка</v>
      </c>
      <c r="E103" s="101" t="str">
        <f ca="1">PROPER(_xlfn.XLOOKUP($A103,Строчный!$A:$A,Строчный!E:E,"ERR",0))</f>
        <v>Sport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AMERICAN NEEDLE</v>
      </c>
      <c r="H103" s="101" t="str">
        <f ca="1">LOWER(_xlfn.XLOOKUP($A103,Строчный!$A:$A,Строчный!H:H,"ERR",0))</f>
        <v>true yellow</v>
      </c>
      <c r="I103" s="101" t="str">
        <f ca="1">LOWER(_xlfn.XLOOKUP($A103,Строчный!$A:$A,Строчный!I:I,"ERR",0))</f>
        <v>желтый</v>
      </c>
      <c r="J103" s="101" t="str">
        <f ca="1">SUBSTITUTE(LOWER(_xlfn.XLOOKUP($A103,Строчный!$A:$A,Строчный!J:J,"ERR",0)),"подклад","Подклад")</f>
        <v>100% хлопок</v>
      </c>
      <c r="K103" s="101" t="str">
        <f ca="1">_xlfn.LET(_xlpm.RES,_xlfn.XLOOKUP($A103,Строчный!$A:$A,Строчный!R:R,"ERR",0),IF(_xlpm.RES="","",_xlpm.RES))</f>
        <v>NPN</v>
      </c>
      <c r="L103" s="101" t="str">
        <f ca="1">_xlfn.LET(_xlpm.RES,_xlfn.XLOOKUP($A103,Строчный!$A:$A,Строчный!S:S,"ERR",0),IF(_xlpm.RES="","",_xlpm.RES))</f>
        <v>Hanshin Tigers</v>
      </c>
      <c r="M103" s="101" t="str">
        <f ca="1">LOWER(_xlfn.XLOOKUP($A103,Строчный!$A:$A,Строчный!K:K,"ERR",0))</f>
        <v>хлопковые</v>
      </c>
      <c r="N103" s="101" t="str">
        <f ca="1">PROPER(_xlfn.XLOOKUP($A103,Строчный!$A:$A,Строчный!L:L,"ERR",0))</f>
        <v>Унисекс</v>
      </c>
      <c r="O103" s="101" t="str">
        <f ca="1">PROPER(_xlfn.XLOOKUP($A103,Строчный!$A:$A,Строчный!M:M,"ERR",0))</f>
        <v>Бангладеш</v>
      </c>
      <c r="P103" s="110">
        <f ca="1">VALUE(_xlfn.XLOOKUP($A103,Строчный!$A:$A,Строчный!N:N,"ERR",0))</f>
        <v>795.6</v>
      </c>
      <c r="Q103" s="109" t="str">
        <f ca="1">_xlfn.XLOOKUP($G103,Фабрика!A:A,Фабрика!B:B,"ERR",0)</f>
        <v>American Needle, Inc; 1275 Busch Parkway, Buffalo Grove, IL 60089, USA</v>
      </c>
      <c r="R103" s="100" t="str">
        <f ca="1">_xlfn.XLOOKUP($A103,Строчный!$A:$A,Строчный!P:P,"ERR",0)</f>
        <v>ONE</v>
      </c>
      <c r="S103" s="100">
        <f ca="1">VALUE(_xlfn.XLOOKUP($A103,Строчный!$A:$A,Строчный!Q:Q,"ERR",0))</f>
        <v>16</v>
      </c>
      <c r="T103" s="14" t="s">
        <v>283</v>
      </c>
      <c r="U103" s="122" t="str">
        <f t="shared" ca="1" si="9"/>
        <v>Бейсболка AMERICAN NEEDLE арт. 21015A-HTI Hanshin Tigers Micro Slouch NPN (желтый)</v>
      </c>
      <c r="V103" s="121" t="str">
        <f t="shared" ca="1" si="10"/>
        <v>Бейсболка AMERICAN NEEDLE арт. 21015A-HTI Hanshin Tigers Micro Slouch NPN (желтый) {true yellow}</v>
      </c>
      <c r="W103" s="18" t="str">
        <f t="shared" ca="1" si="11"/>
        <v>желтый</v>
      </c>
      <c r="X103" s="18" t="str">
        <f t="shared" ca="1" si="12"/>
        <v>желтый</v>
      </c>
      <c r="Y103" s="119" t="str">
        <f ca="1">IF(ISERROR(AT103),IFERROR(MID(I103,FIND("-",I103)+1,LEN(I103)),IFERROR(MID(I103,1,FIND("/",I103)-2),I103)),VLOOKUP(A103,'Цвета артикулов'!B:C,2,0))</f>
        <v>желтый</v>
      </c>
      <c r="Z103" s="93" t="str">
        <f t="shared" ca="1" si="13"/>
        <v>06-377-20-00</v>
      </c>
      <c r="AA103" s="95" t="str">
        <f ca="1">VLOOKUP(C103,Группа!A:B,2,FALSE)</f>
        <v>Бейсболка</v>
      </c>
      <c r="AB103" s="117" t="str">
        <f ca="1">IFERROR(VLOOKUP(R103,Размеры!A:C,3,FALSE),"")</f>
        <v>ONE</v>
      </c>
      <c r="AC103" s="117" t="str">
        <f ca="1">VLOOKUP(I103,ЦветПолный!A:B,2,FALSE)</f>
        <v>20</v>
      </c>
      <c r="AD103" s="117" t="str">
        <f ca="1">IFERROR(VLOOKUP(R103,Размеры!A:D,4,FALSE),"")</f>
        <v>00</v>
      </c>
      <c r="AE103" s="117">
        <f ca="1">IF(LEFT(IFERROR(VLOOKUP(LOOKUP(2,1/SEARCH(B103,Товары!A:A),Товары!A:A),Товары!A:B,2,0),""),6)=MID(Z103,1,6),1,0)</f>
        <v>0</v>
      </c>
      <c r="AG103" s="117">
        <f ca="1">SUMIF(Группа!A:A,C103,Группа!C:C)</f>
        <v>1</v>
      </c>
      <c r="AH103" s="117">
        <f ca="1">SUMIF(Группа!B:B,AA103,Группа!C:C)</f>
        <v>1</v>
      </c>
      <c r="AI103" s="117">
        <f ca="1">SUMIF(Формы!A:A,D103,Формы!B:B)</f>
        <v>1</v>
      </c>
      <c r="AJ103" s="117">
        <f ca="1">SUMIF(Материал!A:A,M103,Материал!B:B)</f>
        <v>1</v>
      </c>
      <c r="AK103" s="117">
        <f ca="1">SUMIF(Размеры!A:A,R103,Размеры!E:E)</f>
        <v>1</v>
      </c>
      <c r="AL103" s="117">
        <f ca="1">SUMIF(Сезон!A:A,F103,Сезон!B:B)</f>
        <v>1</v>
      </c>
      <c r="AM103" s="117">
        <f ca="1">SUMIF(Состав!A:A,J103,Состав!B:B)</f>
        <v>1</v>
      </c>
      <c r="AN103" s="117">
        <f ca="1">SUMIF(ЦветПолный!A:A,I103,ЦветПолный!C:C)</f>
        <v>3</v>
      </c>
      <c r="AO103" s="117">
        <f ca="1">SUMIF(Цвет!A:A,Y103,Цвет!B:B)</f>
        <v>1</v>
      </c>
      <c r="AP103" s="117">
        <f ca="1">SUMIF(Пол!B:B,N103,Пол!C:C)</f>
        <v>1</v>
      </c>
      <c r="AQ103" s="117">
        <f ca="1">SUMIF(Марка!A:A,G103,Марка!B:B)</f>
        <v>1</v>
      </c>
      <c r="AR103" s="117">
        <f ca="1">SUMIF(Страна!A:A,O103,Страна!B:B)</f>
        <v>1</v>
      </c>
      <c r="AS103" s="83" t="e">
        <f ca="1">IF(VLOOKUP(V103,Товары!A:B,2,FALSE)=A103,"Есть в 1С","ERR")</f>
        <v>#N/A</v>
      </c>
      <c r="AT103" s="84" t="e">
        <f ca="1">IF(VLOOKUP(A103,Товары!B:B,1,FALSE)=A103,"Есть в 1С","ERR")</f>
        <v>#N/A</v>
      </c>
      <c r="AU103" s="116" t="e">
        <f ca="1">VLOOKUP(V103,Товары!A:B,2,FALSE)</f>
        <v>#N/A</v>
      </c>
      <c r="AV103" s="114" t="e">
        <f ca="1">VLOOKUP(V103,Товары!A:B,1,FALSE)</f>
        <v>#N/A</v>
      </c>
    </row>
    <row r="104" spans="1:48" x14ac:dyDescent="0.25">
      <c r="A104" s="133" t="str">
        <f ca="1"/>
        <v>06-376-09</v>
      </c>
      <c r="B104" s="128" t="str">
        <f ca="1">_xlfn.XLOOKUP($A104,Строчный!$A:$A,Строчный!B:B,"ERR",0)</f>
        <v>21015A-HTC Hiroshima Carp Micro Slouch</v>
      </c>
      <c r="C104" s="101" t="str">
        <f ca="1">PROPER(_xlfn.XLOOKUP($A104,Строчный!$A:$A,Строчный!C:C,"ERR",0))</f>
        <v>Бейсболки</v>
      </c>
      <c r="D104" s="101" t="str">
        <f ca="1">_xlfn.LET(_xlpm.DATA,(_xlfn.XLOOKUP($A104,Строчный!$A:$A,Строчный!D:D,"ERR",0)),UPPER(MID(_xlpm.DATA,1,1))&amp;LOWER(MID(_xlpm.DATA,2,LEN(_xlpm.DATA)-1)))</f>
        <v>Бейсболка</v>
      </c>
      <c r="E104" s="101" t="str">
        <f ca="1">PROPER(_xlfn.XLOOKUP($A104,Строчный!$A:$A,Строчный!E:E,"ERR",0))</f>
        <v>Sport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AMERICAN NEEDLE</v>
      </c>
      <c r="H104" s="101" t="str">
        <f ca="1">LOWER(_xlfn.XLOOKUP($A104,Строчный!$A:$A,Строчный!H:H,"ERR",0))</f>
        <v>black</v>
      </c>
      <c r="I104" s="101" t="str">
        <f ca="1">LOWER(_xlfn.XLOOKUP($A104,Строчный!$A:$A,Строчный!I:I,"ERR",0))</f>
        <v>черный</v>
      </c>
      <c r="J104" s="101" t="str">
        <f ca="1">SUBSTITUTE(LOWER(_xlfn.XLOOKUP($A104,Строчный!$A:$A,Строчный!J:J,"ERR",0)),"подклад","Подклад")</f>
        <v>100% хлопок</v>
      </c>
      <c r="K104" s="101" t="str">
        <f ca="1">_xlfn.LET(_xlpm.RES,_xlfn.XLOOKUP($A104,Строчный!$A:$A,Строчный!R:R,"ERR",0),IF(_xlpm.RES="","",_xlpm.RES))</f>
        <v/>
      </c>
      <c r="L104" s="101" t="str">
        <f ca="1">_xlfn.LET(_xlpm.RES,_xlfn.XLOOKUP($A104,Строчный!$A:$A,Строчный!S:S,"ERR",0),IF(_xlpm.RES="","",_xlpm.RES))</f>
        <v>Hiroshima Carp</v>
      </c>
      <c r="M104" s="101" t="str">
        <f ca="1">LOWER(_xlfn.XLOOKUP($A104,Строчный!$A:$A,Строчный!K:K,"ERR",0))</f>
        <v>хлопковые</v>
      </c>
      <c r="N104" s="101" t="str">
        <f ca="1">PROPER(_xlfn.XLOOKUP($A104,Строчный!$A:$A,Строчный!L:L,"ERR",0))</f>
        <v>Унисекс</v>
      </c>
      <c r="O104" s="101" t="str">
        <f ca="1">PROPER(_xlfn.XLOOKUP($A104,Строчный!$A:$A,Строчный!M:M,"ERR",0))</f>
        <v>Бангладеш</v>
      </c>
      <c r="P104" s="110">
        <f ca="1">VALUE(_xlfn.XLOOKUP($A104,Строчный!$A:$A,Строчный!N:N,"ERR",0))</f>
        <v>795.6</v>
      </c>
      <c r="Q104" s="109" t="str">
        <f ca="1">_xlfn.XLOOKUP($G104,Фабрика!A:A,Фабрика!B:B,"ERR",0)</f>
        <v>American Needle, Inc; 1275 Busch Parkway, Buffalo Grove, IL 60089, USA</v>
      </c>
      <c r="R104" s="100" t="str">
        <f ca="1">_xlfn.XLOOKUP($A104,Строчный!$A:$A,Строчный!P:P,"ERR",0)</f>
        <v>ONE</v>
      </c>
      <c r="S104" s="100">
        <f ca="1">VALUE(_xlfn.XLOOKUP($A104,Строчный!$A:$A,Строчный!Q:Q,"ERR",0))</f>
        <v>30</v>
      </c>
      <c r="T104" s="14" t="s">
        <v>283</v>
      </c>
      <c r="U104" s="122" t="str">
        <f t="shared" ca="1" si="9"/>
        <v>Бейсболка AMERICAN NEEDLE арт. 21015A-HTC Hiroshima Carp Micro Slouch (черный)</v>
      </c>
      <c r="V104" s="121" t="str">
        <f t="shared" ca="1" si="10"/>
        <v>Бейсболка AMERICAN NEEDLE арт. 21015A-HTC Hiroshima Carp Micro Slouch (черный) {black}</v>
      </c>
      <c r="W104" s="18" t="str">
        <f t="shared" ca="1" si="11"/>
        <v>черный</v>
      </c>
      <c r="X104" s="18" t="str">
        <f t="shared" ca="1" si="12"/>
        <v>черный</v>
      </c>
      <c r="Y104" s="119" t="str">
        <f ca="1">IF(ISERROR(AT104),IFERROR(MID(I104,FIND("-",I104)+1,LEN(I104)),IFERROR(MID(I104,1,FIND("/",I104)-2),I104)),VLOOKUP(A104,'Цвета артикулов'!B:C,2,0))</f>
        <v>черный</v>
      </c>
      <c r="Z104" s="93" t="str">
        <f t="shared" ca="1" si="13"/>
        <v>06-376-09-00</v>
      </c>
      <c r="AA104" s="95" t="str">
        <f ca="1">VLOOKUP(C104,Группа!A:B,2,FALSE)</f>
        <v>Бейсболка</v>
      </c>
      <c r="AB104" s="117" t="str">
        <f ca="1">IFERROR(VLOOKUP(R104,Размеры!A:C,3,FALSE),"")</f>
        <v>ONE</v>
      </c>
      <c r="AC104" s="117" t="str">
        <f ca="1">VLOOKUP(I104,ЦветПолный!A:B,2,FALSE)</f>
        <v>09</v>
      </c>
      <c r="AD104" s="117" t="str">
        <f ca="1">IFERROR(VLOOKUP(R104,Размеры!A:D,4,FALSE),"")</f>
        <v>00</v>
      </c>
      <c r="AE104" s="117">
        <f ca="1">IF(LEFT(IFERROR(VLOOKUP(LOOKUP(2,1/SEARCH(B104,Товары!A:A),Товары!A:A),Товары!A:B,2,0),""),6)=MID(Z104,1,6),1,0)</f>
        <v>0</v>
      </c>
      <c r="AG104" s="117">
        <f ca="1">SUMIF(Группа!A:A,C104,Группа!C:C)</f>
        <v>1</v>
      </c>
      <c r="AH104" s="117">
        <f ca="1">SUMIF(Группа!B:B,AA104,Группа!C:C)</f>
        <v>1</v>
      </c>
      <c r="AI104" s="117">
        <f ca="1">SUMIF(Формы!A:A,D104,Формы!B:B)</f>
        <v>1</v>
      </c>
      <c r="AJ104" s="117">
        <f ca="1">SUMIF(Материал!A:A,M104,Материал!B:B)</f>
        <v>1</v>
      </c>
      <c r="AK104" s="117">
        <f ca="1">SUMIF(Размеры!A:A,R104,Размеры!E:E)</f>
        <v>1</v>
      </c>
      <c r="AL104" s="117">
        <f ca="1">SUMIF(Сезон!A:A,F104,Сезон!B:B)</f>
        <v>1</v>
      </c>
      <c r="AM104" s="117">
        <f ca="1">SUMIF(Состав!A:A,J104,Состав!B:B)</f>
        <v>1</v>
      </c>
      <c r="AN104" s="117">
        <f ca="1">SUMIF(ЦветПолный!A:A,I104,ЦветПолный!C:C)</f>
        <v>11</v>
      </c>
      <c r="AO104" s="117">
        <f ca="1">SUMIF(Цвет!A:A,Y104,Цвет!B:B)</f>
        <v>1</v>
      </c>
      <c r="AP104" s="117">
        <f ca="1">SUMIF(Пол!B:B,N104,Пол!C:C)</f>
        <v>1</v>
      </c>
      <c r="AQ104" s="117">
        <f ca="1">SUMIF(Марка!A:A,G104,Марка!B:B)</f>
        <v>1</v>
      </c>
      <c r="AR104" s="117">
        <f ca="1">SUMIF(Страна!A:A,O104,Страна!B:B)</f>
        <v>1</v>
      </c>
      <c r="AS104" s="83" t="e">
        <f ca="1">IF(VLOOKUP(V104,Товары!A:B,2,FALSE)=A104,"Есть в 1С","ERR")</f>
        <v>#N/A</v>
      </c>
      <c r="AT104" s="84" t="e">
        <f ca="1">IF(VLOOKUP(A104,Товары!B:B,1,FALSE)=A104,"Есть в 1С","ERR")</f>
        <v>#N/A</v>
      </c>
      <c r="AU104" s="116" t="e">
        <f ca="1">VLOOKUP(V104,Товары!A:B,2,FALSE)</f>
        <v>#N/A</v>
      </c>
      <c r="AV104" s="114" t="e">
        <f ca="1">VLOOKUP(V104,Товары!A:B,1,FALSE)</f>
        <v>#N/A</v>
      </c>
    </row>
    <row r="105" spans="1:48" x14ac:dyDescent="0.25">
      <c r="A105" s="133" t="str">
        <f ca="1"/>
        <v>06-375-09</v>
      </c>
      <c r="B105" s="128" t="str">
        <f ca="1">_xlfn.XLOOKUP($A105,Строчный!$A:$A,Строчный!B:B,"ERR",0)</f>
        <v>21015A-CALI California Micro Slouch</v>
      </c>
      <c r="C105" s="101" t="str">
        <f ca="1">PROPER(_xlfn.XLOOKUP($A105,Строчный!$A:$A,Строчный!C:C,"ERR",0))</f>
        <v>Бейсболки</v>
      </c>
      <c r="D105" s="101" t="str">
        <f ca="1">_xlfn.LET(_xlpm.DATA,(_xlfn.XLOOKUP($A105,Строчный!$A:$A,Строчный!D:D,"ERR",0)),UPPER(MID(_xlpm.DATA,1,1))&amp;LOWER(MID(_xlpm.DATA,2,LEN(_xlpm.DATA)-1)))</f>
        <v>Бейсболка</v>
      </c>
      <c r="E105" s="101" t="str">
        <f ca="1">PROPER(_xlfn.XLOOKUP($A105,Строчный!$A:$A,Строчный!E:E,"ERR",0))</f>
        <v>Sport</v>
      </c>
      <c r="F105" s="101" t="str">
        <f ca="1">LOWER(_xlfn.XLOOKUP($A105,Строчный!$A:$A,Строчный!F:F,"ERR",0))</f>
        <v>всесезон</v>
      </c>
      <c r="G105" s="101" t="str">
        <f ca="1">UPPER(_xlfn.XLOOKUP($A105,Строчный!$A:$A,Строчный!G:G,"ERR",0))</f>
        <v>AMERICAN NEEDLE</v>
      </c>
      <c r="H105" s="101" t="str">
        <f ca="1">LOWER(_xlfn.XLOOKUP($A105,Строчный!$A:$A,Строчный!H:H,"ERR",0))</f>
        <v>black</v>
      </c>
      <c r="I105" s="101" t="str">
        <f ca="1">LOWER(_xlfn.XLOOKUP($A105,Строчный!$A:$A,Строчный!I:I,"ERR",0))</f>
        <v>черный</v>
      </c>
      <c r="J105" s="101" t="str">
        <f ca="1">SUBSTITUTE(LOWER(_xlfn.XLOOKUP($A105,Строчный!$A:$A,Строчный!J:J,"ERR",0)),"подклад","Подклад")</f>
        <v>100% хлопок</v>
      </c>
      <c r="K105" s="101" t="str">
        <f ca="1">_xlfn.LET(_xlpm.RES,_xlfn.XLOOKUP($A105,Строчный!$A:$A,Строчный!R:R,"ERR",0),IF(_xlpm.RES="","",_xlpm.RES))</f>
        <v/>
      </c>
      <c r="L105" s="101" t="str">
        <f ca="1">_xlfn.LET(_xlpm.RES,_xlfn.XLOOKUP($A105,Строчный!$A:$A,Строчный!S:S,"ERR",0),IF(_xlpm.RES="","",_xlpm.RES))</f>
        <v>California</v>
      </c>
      <c r="M105" s="101" t="str">
        <f ca="1">LOWER(_xlfn.XLOOKUP($A105,Строчный!$A:$A,Строчный!K:K,"ERR",0))</f>
        <v>хлопковые</v>
      </c>
      <c r="N105" s="101" t="str">
        <f ca="1">PROPER(_xlfn.XLOOKUP($A105,Строчный!$A:$A,Строчный!L:L,"ERR",0))</f>
        <v>Унисекс</v>
      </c>
      <c r="O105" s="101" t="str">
        <f ca="1">PROPER(_xlfn.XLOOKUP($A105,Строчный!$A:$A,Строчный!M:M,"ERR",0))</f>
        <v>Бангладеш</v>
      </c>
      <c r="P105" s="110">
        <f ca="1">VALUE(_xlfn.XLOOKUP($A105,Строчный!$A:$A,Строчный!N:N,"ERR",0))</f>
        <v>596.7152941176472</v>
      </c>
      <c r="Q105" s="109" t="str">
        <f ca="1">_xlfn.XLOOKUP($G105,Фабрика!A:A,Фабрика!B:B,"ERR",0)</f>
        <v>American Needle, Inc; 1275 Busch Parkway, Buffalo Grove, IL 60089, USA</v>
      </c>
      <c r="R105" s="100" t="str">
        <f ca="1">_xlfn.XLOOKUP($A105,Строчный!$A:$A,Строчный!P:P,"ERR",0)</f>
        <v>ONE</v>
      </c>
      <c r="S105" s="100">
        <f ca="1">VALUE(_xlfn.XLOOKUP($A105,Строчный!$A:$A,Строчный!Q:Q,"ERR",0))</f>
        <v>17</v>
      </c>
      <c r="T105" s="14" t="s">
        <v>283</v>
      </c>
      <c r="U105" s="122" t="str">
        <f t="shared" ca="1" si="9"/>
        <v>Бейсболка AMERICAN NEEDLE арт. 21015A-CALI California Micro Slouch (черный)</v>
      </c>
      <c r="V105" s="121" t="str">
        <f t="shared" ca="1" si="10"/>
        <v>Бейсболка AMERICAN NEEDLE арт. 21015A-CALI California Micro Slouch (черный) {black}</v>
      </c>
      <c r="W105" s="18" t="str">
        <f t="shared" ca="1" si="11"/>
        <v>черный</v>
      </c>
      <c r="X105" s="18" t="str">
        <f t="shared" ca="1" si="12"/>
        <v>черный</v>
      </c>
      <c r="Y105" s="119" t="str">
        <f ca="1">IF(ISERROR(AT105),IFERROR(MID(I105,FIND("-",I105)+1,LEN(I105)),IFERROR(MID(I105,1,FIND("/",I105)-2),I105)),VLOOKUP(A105,'Цвета артикулов'!B:C,2,0))</f>
        <v>черный</v>
      </c>
      <c r="Z105" s="93" t="str">
        <f t="shared" ca="1" si="13"/>
        <v>06-375-09-00</v>
      </c>
      <c r="AA105" s="95" t="str">
        <f ca="1">VLOOKUP(C105,Группа!A:B,2,FALSE)</f>
        <v>Бейсболка</v>
      </c>
      <c r="AB105" s="117" t="str">
        <f ca="1">IFERROR(VLOOKUP(R105,Размеры!A:C,3,FALSE),"")</f>
        <v>ONE</v>
      </c>
      <c r="AC105" s="117" t="str">
        <f ca="1">VLOOKUP(I105,ЦветПолный!A:B,2,FALSE)</f>
        <v>09</v>
      </c>
      <c r="AD105" s="117" t="str">
        <f ca="1">IFERROR(VLOOKUP(R105,Размеры!A:D,4,FALSE),"")</f>
        <v>00</v>
      </c>
      <c r="AE105" s="117">
        <f ca="1">IF(LEFT(IFERROR(VLOOKUP(LOOKUP(2,1/SEARCH(B105,Товары!A:A),Товары!A:A),Товары!A:B,2,0),""),6)=MID(Z105,1,6),1,0)</f>
        <v>0</v>
      </c>
      <c r="AG105" s="117">
        <f ca="1">SUMIF(Группа!A:A,C105,Группа!C:C)</f>
        <v>1</v>
      </c>
      <c r="AH105" s="117">
        <f ca="1">SUMIF(Группа!B:B,AA105,Группа!C:C)</f>
        <v>1</v>
      </c>
      <c r="AI105" s="117">
        <f ca="1">SUMIF(Формы!A:A,D105,Формы!B:B)</f>
        <v>1</v>
      </c>
      <c r="AJ105" s="117">
        <f ca="1">SUMIF(Материал!A:A,M105,Материал!B:B)</f>
        <v>1</v>
      </c>
      <c r="AK105" s="117">
        <f ca="1">SUMIF(Размеры!A:A,R105,Размеры!E:E)</f>
        <v>1</v>
      </c>
      <c r="AL105" s="117">
        <f ca="1">SUMIF(Сезон!A:A,F105,Сезон!B:B)</f>
        <v>1</v>
      </c>
      <c r="AM105" s="117">
        <f ca="1">SUMIF(Состав!A:A,J105,Состав!B:B)</f>
        <v>1</v>
      </c>
      <c r="AN105" s="117">
        <f ca="1">SUMIF(ЦветПолный!A:A,I105,ЦветПолный!C:C)</f>
        <v>11</v>
      </c>
      <c r="AO105" s="117">
        <f ca="1">SUMIF(Цвет!A:A,Y105,Цвет!B:B)</f>
        <v>1</v>
      </c>
      <c r="AP105" s="117">
        <f ca="1">SUMIF(Пол!B:B,N105,Пол!C:C)</f>
        <v>1</v>
      </c>
      <c r="AQ105" s="117">
        <f ca="1">SUMIF(Марка!A:A,G105,Марка!B:B)</f>
        <v>1</v>
      </c>
      <c r="AR105" s="117">
        <f ca="1">SUMIF(Страна!A:A,O105,Страна!B:B)</f>
        <v>1</v>
      </c>
      <c r="AS105" s="83" t="e">
        <f ca="1">IF(VLOOKUP(V105,Товары!A:B,2,FALSE)=A105,"Есть в 1С","ERR")</f>
        <v>#N/A</v>
      </c>
      <c r="AT105" s="84" t="e">
        <f ca="1">IF(VLOOKUP(A105,Товары!B:B,1,FALSE)=A105,"Есть в 1С","ERR")</f>
        <v>#N/A</v>
      </c>
      <c r="AU105" s="116" t="e">
        <f ca="1">VLOOKUP(V105,Товары!A:B,2,FALSE)</f>
        <v>#N/A</v>
      </c>
      <c r="AV105" s="114" t="e">
        <f ca="1">VLOOKUP(V105,Товары!A:B,1,FALSE)</f>
        <v>#N/A</v>
      </c>
    </row>
    <row r="106" spans="1:48" x14ac:dyDescent="0.25">
      <c r="A106" s="133" t="str">
        <f ca="1"/>
        <v>06-374-06</v>
      </c>
      <c r="B106" s="128" t="str">
        <f ca="1">_xlfn.XLOOKUP($A106,Строчный!$A:$A,Строчный!B:B,"ERR",0)</f>
        <v>21015A-ARCADE Arcade Micro Slouch</v>
      </c>
      <c r="C106" s="101" t="str">
        <f ca="1">PROPER(_xlfn.XLOOKUP($A106,Строчный!$A:$A,Строчный!C:C,"ERR",0))</f>
        <v>Бейсболки</v>
      </c>
      <c r="D106" s="101" t="str">
        <f ca="1">_xlfn.LET(_xlpm.DATA,(_xlfn.XLOOKUP($A106,Строчный!$A:$A,Строчный!D:D,"ERR",0)),UPPER(MID(_xlpm.DATA,1,1))&amp;LOWER(MID(_xlpm.DATA,2,LEN(_xlpm.DATA)-1)))</f>
        <v>Бейсболка</v>
      </c>
      <c r="E106" s="101" t="str">
        <f ca="1">PROPER(_xlfn.XLOOKUP($A106,Строчный!$A:$A,Строчный!E:E,"ERR",0))</f>
        <v>Sport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AMERICAN NEEDLE</v>
      </c>
      <c r="H106" s="101" t="str">
        <f ca="1">LOWER(_xlfn.XLOOKUP($A106,Строчный!$A:$A,Строчный!H:H,"ERR",0))</f>
        <v>pro blue</v>
      </c>
      <c r="I106" s="101" t="str">
        <f ca="1">LOWER(_xlfn.XLOOKUP($A106,Строчный!$A:$A,Строчный!I:I,"ERR",0))</f>
        <v>синий</v>
      </c>
      <c r="J106" s="101" t="str">
        <f ca="1">SUBSTITUTE(LOWER(_xlfn.XLOOKUP($A106,Строчный!$A:$A,Строчный!J:J,"ERR",0)),"подклад","Подклад")</f>
        <v>100% хлопок</v>
      </c>
      <c r="K106" s="101" t="str">
        <f ca="1">_xlfn.LET(_xlpm.RES,_xlfn.XLOOKUP($A106,Строчный!$A:$A,Строчный!R:R,"ERR",0),IF(_xlpm.RES="","",_xlpm.RES))</f>
        <v/>
      </c>
      <c r="L106" s="101" t="str">
        <f ca="1">_xlfn.LET(_xlpm.RES,_xlfn.XLOOKUP($A106,Строчный!$A:$A,Строчный!S:S,"ERR",0),IF(_xlpm.RES="","",_xlpm.RES))</f>
        <v>Arcade</v>
      </c>
      <c r="M106" s="101" t="str">
        <f ca="1">LOWER(_xlfn.XLOOKUP($A106,Строчный!$A:$A,Строчный!K:K,"ERR",0))</f>
        <v>хлопковые</v>
      </c>
      <c r="N106" s="101" t="str">
        <f ca="1">PROPER(_xlfn.XLOOKUP($A106,Строчный!$A:$A,Строчный!L:L,"ERR",0))</f>
        <v>Унисекс</v>
      </c>
      <c r="O106" s="101" t="str">
        <f ca="1">PROPER(_xlfn.XLOOKUP($A106,Строчный!$A:$A,Строчный!M:M,"ERR",0))</f>
        <v>Бангладеш</v>
      </c>
      <c r="P106" s="110">
        <f ca="1">VALUE(_xlfn.XLOOKUP($A106,Строчный!$A:$A,Строчный!N:N,"ERR",0))</f>
        <v>596.7152941176472</v>
      </c>
      <c r="Q106" s="109" t="str">
        <f ca="1">_xlfn.XLOOKUP($G106,Фабрика!A:A,Фабрика!B:B,"ERR",0)</f>
        <v>American Needle, Inc; 1275 Busch Parkway, Buffalo Grove, IL 60089, USA</v>
      </c>
      <c r="R106" s="100" t="str">
        <f ca="1">_xlfn.XLOOKUP($A106,Строчный!$A:$A,Строчный!P:P,"ERR",0)</f>
        <v>ONE</v>
      </c>
      <c r="S106" s="100">
        <f ca="1">VALUE(_xlfn.XLOOKUP($A106,Строчный!$A:$A,Строчный!Q:Q,"ERR",0))</f>
        <v>17</v>
      </c>
      <c r="T106" s="14" t="s">
        <v>283</v>
      </c>
      <c r="U106" s="122" t="str">
        <f t="shared" ca="1" si="9"/>
        <v>Бейсболка AMERICAN NEEDLE арт. 21015A-ARCADE Arcade Micro Slouch (синий)</v>
      </c>
      <c r="V106" s="121" t="str">
        <f t="shared" ca="1" si="10"/>
        <v>Бейсболка AMERICAN NEEDLE арт. 21015A-ARCADE Arcade Micro Slouch (синий) {pro blue}</v>
      </c>
      <c r="W106" s="18" t="str">
        <f t="shared" ca="1" si="11"/>
        <v>синий</v>
      </c>
      <c r="X106" s="18" t="str">
        <f t="shared" ca="1" si="12"/>
        <v>синий</v>
      </c>
      <c r="Y106" s="119" t="str">
        <f ca="1">IF(ISERROR(AT106),IFERROR(MID(I106,FIND("-",I106)+1,LEN(I106)),IFERROR(MID(I106,1,FIND("/",I106)-2),I106)),VLOOKUP(A106,'Цвета артикулов'!B:C,2,0))</f>
        <v>синий</v>
      </c>
      <c r="Z106" s="93" t="str">
        <f t="shared" ca="1" si="13"/>
        <v>06-374-06-00</v>
      </c>
      <c r="AA106" s="95" t="str">
        <f ca="1">VLOOKUP(C106,Группа!A:B,2,FALSE)</f>
        <v>Бейсболка</v>
      </c>
      <c r="AB106" s="117" t="str">
        <f ca="1">IFERROR(VLOOKUP(R106,Размеры!A:C,3,FALSE),"")</f>
        <v>ONE</v>
      </c>
      <c r="AC106" s="117" t="str">
        <f ca="1">VLOOKUP(I106,ЦветПолный!A:B,2,FALSE)</f>
        <v>06</v>
      </c>
      <c r="AD106" s="117" t="str">
        <f ca="1">IFERROR(VLOOKUP(R106,Размеры!A:D,4,FALSE),"")</f>
        <v>00</v>
      </c>
      <c r="AE106" s="117">
        <f ca="1">IF(LEFT(IFERROR(VLOOKUP(LOOKUP(2,1/SEARCH(B106,Товары!A:A),Товары!A:A),Товары!A:B,2,0),""),6)=MID(Z106,1,6),1,0)</f>
        <v>0</v>
      </c>
      <c r="AG106" s="117">
        <f ca="1">SUMIF(Группа!A:A,C106,Группа!C:C)</f>
        <v>1</v>
      </c>
      <c r="AH106" s="117">
        <f ca="1">SUMIF(Группа!B:B,AA106,Группа!C:C)</f>
        <v>1</v>
      </c>
      <c r="AI106" s="117">
        <f ca="1">SUMIF(Формы!A:A,D106,Формы!B:B)</f>
        <v>1</v>
      </c>
      <c r="AJ106" s="117">
        <f ca="1">SUMIF(Материал!A:A,M106,Материал!B:B)</f>
        <v>1</v>
      </c>
      <c r="AK106" s="117">
        <f ca="1">SUMIF(Размеры!A:A,R106,Размеры!E:E)</f>
        <v>1</v>
      </c>
      <c r="AL106" s="117">
        <f ca="1">SUMIF(Сезон!A:A,F106,Сезон!B:B)</f>
        <v>1</v>
      </c>
      <c r="AM106" s="117">
        <f ca="1">SUMIF(Состав!A:A,J106,Состав!B:B)</f>
        <v>1</v>
      </c>
      <c r="AN106" s="117">
        <f ca="1">SUMIF(ЦветПолный!A:A,I106,ЦветПолный!C:C)</f>
        <v>8</v>
      </c>
      <c r="AO106" s="117">
        <f ca="1">SUMIF(Цвет!A:A,Y106,Цвет!B:B)</f>
        <v>1</v>
      </c>
      <c r="AP106" s="117">
        <f ca="1">SUMIF(Пол!B:B,N106,Пол!C:C)</f>
        <v>1</v>
      </c>
      <c r="AQ106" s="117">
        <f ca="1">SUMIF(Марка!A:A,G106,Марка!B:B)</f>
        <v>1</v>
      </c>
      <c r="AR106" s="117">
        <f ca="1">SUMIF(Страна!A:A,O106,Страна!B:B)</f>
        <v>1</v>
      </c>
      <c r="AS106" s="83" t="e">
        <f ca="1">IF(VLOOKUP(V106,Товары!A:B,2,FALSE)=A106,"Есть в 1С","ERR")</f>
        <v>#N/A</v>
      </c>
      <c r="AT106" s="84" t="e">
        <f ca="1">IF(VLOOKUP(A106,Товары!B:B,1,FALSE)=A106,"Есть в 1С","ERR")</f>
        <v>#N/A</v>
      </c>
      <c r="AU106" s="116" t="e">
        <f ca="1">VLOOKUP(V106,Товары!A:B,2,FALSE)</f>
        <v>#N/A</v>
      </c>
      <c r="AV106" s="114" t="e">
        <f ca="1">VLOOKUP(V106,Товары!A:B,1,FALSE)</f>
        <v>#N/A</v>
      </c>
    </row>
    <row r="107" spans="1:48" x14ac:dyDescent="0.25">
      <c r="A107" s="133" t="str">
        <f ca="1"/>
        <v>06-373-34</v>
      </c>
      <c r="B107" s="128" t="str">
        <f ca="1">_xlfn.XLOOKUP($A107,Строчный!$A:$A,Строчный!B:B,"ERR",0)</f>
        <v>21014A-CA California Beachwood</v>
      </c>
      <c r="C107" s="101" t="str">
        <f ca="1">PROPER(_xlfn.XLOOKUP($A107,Строчный!$A:$A,Строчный!C:C,"ERR",0))</f>
        <v>Бейсболки</v>
      </c>
      <c r="D107" s="101" t="str">
        <f ca="1">_xlfn.LET(_xlpm.DATA,(_xlfn.XLOOKUP($A107,Строчный!$A:$A,Строчный!D:D,"ERR",0)),UPPER(MID(_xlpm.DATA,1,1))&amp;LOWER(MID(_xlpm.DATA,2,LEN(_xlpm.DATA)-1)))</f>
        <v>Бейсболка</v>
      </c>
      <c r="E107" s="101" t="str">
        <f ca="1">PROPER(_xlfn.XLOOKUP($A107,Строчный!$A:$A,Строчный!E:E,"ERR",0))</f>
        <v>Sport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AMERICAN NEEDLE</v>
      </c>
      <c r="H107" s="101" t="str">
        <f ca="1">LOWER(_xlfn.XLOOKUP($A107,Строчный!$A:$A,Строчный!H:H,"ERR",0))</f>
        <v>coral</v>
      </c>
      <c r="I107" s="101" t="str">
        <f ca="1">LOWER(_xlfn.XLOOKUP($A107,Строчный!$A:$A,Строчный!I:I,"ERR",0))</f>
        <v>розовый</v>
      </c>
      <c r="J107" s="101" t="str">
        <f ca="1">SUBSTITUTE(LOWER(_xlfn.XLOOKUP($A107,Строчный!$A:$A,Строчный!J:J,"ERR",0)),"подклад","Подклад")</f>
        <v>60% хлопок - 35% нейлон - 5% спандекс</v>
      </c>
      <c r="K107" s="101" t="str">
        <f ca="1">_xlfn.LET(_xlpm.RES,_xlfn.XLOOKUP($A107,Строчный!$A:$A,Строчный!R:R,"ERR",0),IF(_xlpm.RES="","",_xlpm.RES))</f>
        <v/>
      </c>
      <c r="L107" s="101" t="str">
        <f ca="1">_xlfn.LET(_xlpm.RES,_xlfn.XLOOKUP($A107,Строчный!$A:$A,Строчный!S:S,"ERR",0),IF(_xlpm.RES="","",_xlpm.RES))</f>
        <v>California Beachwood</v>
      </c>
      <c r="M107" s="101" t="str">
        <f ca="1">LOWER(_xlfn.XLOOKUP($A107,Строчный!$A:$A,Строчный!K:K,"ERR",0))</f>
        <v>хлопковые</v>
      </c>
      <c r="N107" s="101" t="str">
        <f ca="1">PROPER(_xlfn.XLOOKUP($A107,Строчный!$A:$A,Строчный!L:L,"ERR",0))</f>
        <v>Унисекс</v>
      </c>
      <c r="O107" s="101" t="str">
        <f ca="1">PROPER(_xlfn.XLOOKUP($A107,Строчный!$A:$A,Строчный!M:M,"ERR",0))</f>
        <v>Бангладеш</v>
      </c>
      <c r="P107" s="110">
        <f ca="1">VALUE(_xlfn.XLOOKUP($A107,Строчный!$A:$A,Строчный!N:N,"ERR",0))</f>
        <v>707.2</v>
      </c>
      <c r="Q107" s="109" t="str">
        <f ca="1">_xlfn.XLOOKUP($G107,Фабрика!A:A,Фабрика!B:B,"ERR",0)</f>
        <v>American Needle, Inc; 1275 Busch Parkway, Buffalo Grove, IL 60089, USA</v>
      </c>
      <c r="R107" s="100" t="str">
        <f ca="1">_xlfn.XLOOKUP($A107,Строчный!$A:$A,Строчный!P:P,"ERR",0)</f>
        <v>ONE</v>
      </c>
      <c r="S107" s="100">
        <f ca="1">VALUE(_xlfn.XLOOKUP($A107,Строчный!$A:$A,Строчный!Q:Q,"ERR",0))</f>
        <v>14</v>
      </c>
      <c r="T107" s="14" t="s">
        <v>283</v>
      </c>
      <c r="U107" s="122" t="str">
        <f t="shared" ca="1" si="9"/>
        <v>Бейсболка AMERICAN NEEDLE арт. 21014A-CA California Beachwood (розовый)</v>
      </c>
      <c r="V107" s="121" t="str">
        <f t="shared" ca="1" si="10"/>
        <v>Бейсболка AMERICAN NEEDLE арт. 21014A-CA California Beachwood (розовый) {coral}</v>
      </c>
      <c r="W107" s="18" t="str">
        <f t="shared" ca="1" si="11"/>
        <v>розовый</v>
      </c>
      <c r="X107" s="18" t="str">
        <f t="shared" ca="1" si="12"/>
        <v>розовый</v>
      </c>
      <c r="Y107" s="119" t="str">
        <f ca="1">IF(ISERROR(AT107),IFERROR(MID(I107,FIND("-",I107)+1,LEN(I107)),IFERROR(MID(I107,1,FIND("/",I107)-2),I107)),VLOOKUP(A107,'Цвета артикулов'!B:C,2,0))</f>
        <v>розовый</v>
      </c>
      <c r="Z107" s="93" t="str">
        <f t="shared" ca="1" si="13"/>
        <v>06-373-34-00</v>
      </c>
      <c r="AA107" s="95" t="str">
        <f ca="1">VLOOKUP(C107,Группа!A:B,2,FALSE)</f>
        <v>Бейсболка</v>
      </c>
      <c r="AB107" s="117" t="str">
        <f ca="1">IFERROR(VLOOKUP(R107,Размеры!A:C,3,FALSE),"")</f>
        <v>ONE</v>
      </c>
      <c r="AC107" s="117" t="str">
        <f ca="1">VLOOKUP(I107,ЦветПолный!A:B,2,FALSE)</f>
        <v>34</v>
      </c>
      <c r="AD107" s="117" t="str">
        <f ca="1">IFERROR(VLOOKUP(R107,Размеры!A:D,4,FALSE),"")</f>
        <v>00</v>
      </c>
      <c r="AE107" s="117">
        <f ca="1">IF(LEFT(IFERROR(VLOOKUP(LOOKUP(2,1/SEARCH(B107,Товары!A:A),Товары!A:A),Товары!A:B,2,0),""),6)=MID(Z107,1,6),1,0)</f>
        <v>0</v>
      </c>
      <c r="AG107" s="117">
        <f ca="1">SUMIF(Группа!A:A,C107,Группа!C:C)</f>
        <v>1</v>
      </c>
      <c r="AH107" s="117">
        <f ca="1">SUMIF(Группа!B:B,AA107,Группа!C:C)</f>
        <v>1</v>
      </c>
      <c r="AI107" s="117">
        <f ca="1">SUMIF(Формы!A:A,D107,Формы!B:B)</f>
        <v>1</v>
      </c>
      <c r="AJ107" s="117">
        <f ca="1">SUMIF(Материал!A:A,M107,Материал!B:B)</f>
        <v>1</v>
      </c>
      <c r="AK107" s="117">
        <f ca="1">SUMIF(Размеры!A:A,R107,Размеры!E:E)</f>
        <v>1</v>
      </c>
      <c r="AL107" s="117">
        <f ca="1">SUMIF(Сезон!A:A,F107,Сезон!B:B)</f>
        <v>1</v>
      </c>
      <c r="AM107" s="117">
        <f ca="1">SUMIF(Состав!A:A,J107,Состав!B:B)</f>
        <v>0</v>
      </c>
      <c r="AN107" s="117">
        <f ca="1">SUMIF(ЦветПолный!A:A,I107,ЦветПолный!C:C)</f>
        <v>3</v>
      </c>
      <c r="AO107" s="117">
        <f ca="1">SUMIF(Цвет!A:A,Y107,Цвет!B:B)</f>
        <v>1</v>
      </c>
      <c r="AP107" s="117">
        <f ca="1">SUMIF(Пол!B:B,N107,Пол!C:C)</f>
        <v>1</v>
      </c>
      <c r="AQ107" s="117">
        <f ca="1">SUMIF(Марка!A:A,G107,Марка!B:B)</f>
        <v>1</v>
      </c>
      <c r="AR107" s="117">
        <f ca="1">SUMIF(Страна!A:A,O107,Страна!B:B)</f>
        <v>1</v>
      </c>
      <c r="AS107" s="83" t="e">
        <f ca="1">IF(VLOOKUP(V107,Товары!A:B,2,FALSE)=A107,"Есть в 1С","ERR")</f>
        <v>#N/A</v>
      </c>
      <c r="AT107" s="84" t="e">
        <f ca="1">IF(VLOOKUP(A107,Товары!B:B,1,FALSE)=A107,"Есть в 1С","ERR")</f>
        <v>#N/A</v>
      </c>
      <c r="AU107" s="116" t="e">
        <f ca="1">VLOOKUP(V107,Товары!A:B,2,FALSE)</f>
        <v>#N/A</v>
      </c>
      <c r="AV107" s="114" t="e">
        <f ca="1">VLOOKUP(V107,Товары!A:B,1,FALSE)</f>
        <v>#N/A</v>
      </c>
    </row>
    <row r="108" spans="1:48" x14ac:dyDescent="0.25">
      <c r="A108" s="133" t="str">
        <f ca="1"/>
        <v>06-372-72</v>
      </c>
      <c r="B108" s="128" t="str">
        <f ca="1">_xlfn.XLOOKUP($A108,Строчный!$A:$A,Строчный!B:B,"ERR",0)</f>
        <v>21010A-CHEVELLE GM Chevelle Vmoto Valin</v>
      </c>
      <c r="C108" s="101" t="str">
        <f ca="1">PROPER(_xlfn.XLOOKUP($A108,Строчный!$A:$A,Строчный!C:C,"ERR",0))</f>
        <v>Бейсболки</v>
      </c>
      <c r="D108" s="101" t="str">
        <f ca="1">_xlfn.LET(_xlpm.DATA,(_xlfn.XLOOKUP($A108,Строчный!$A:$A,Строчный!D:D,"ERR",0)),UPPER(MID(_xlpm.DATA,1,1))&amp;LOWER(MID(_xlpm.DATA,2,LEN(_xlpm.DATA)-1)))</f>
        <v>Бейсболка с сеточкой</v>
      </c>
      <c r="E108" s="101" t="str">
        <f ca="1">PROPER(_xlfn.XLOOKUP($A108,Строчный!$A:$A,Строчный!E:E,"ERR",0))</f>
        <v>Cars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AMERICAN NEEDLE</v>
      </c>
      <c r="H108" s="101" t="str">
        <f ca="1">LOWER(_xlfn.XLOOKUP($A108,Строчный!$A:$A,Строчный!H:H,"ERR",0))</f>
        <v>ivory black</v>
      </c>
      <c r="I108" s="101" t="str">
        <f ca="1">LOWER(_xlfn.XLOOKUP($A108,Строчный!$A:$A,Строчный!I:I,"ERR",0))</f>
        <v>черный / белый</v>
      </c>
      <c r="J108" s="101" t="str">
        <f ca="1">SUBSTITUTE(LOWER(_xlfn.XLOOKUP($A108,Строчный!$A:$A,Строчный!J:J,"ERR",0)),"подклад","Подклад")</f>
        <v>100% хлопок</v>
      </c>
      <c r="K108" s="101" t="str">
        <f ca="1">_xlfn.LET(_xlpm.RES,_xlfn.XLOOKUP($A108,Строчный!$A:$A,Строчный!R:R,"ERR",0),IF(_xlpm.RES="","",_xlpm.RES))</f>
        <v/>
      </c>
      <c r="L108" s="101" t="str">
        <f ca="1">_xlfn.LET(_xlpm.RES,_xlfn.XLOOKUP($A108,Строчный!$A:$A,Строчный!S:S,"ERR",0),IF(_xlpm.RES="","",_xlpm.RES))</f>
        <v>GM Chevelle</v>
      </c>
      <c r="M108" s="101" t="str">
        <f ca="1">LOWER(_xlfn.XLOOKUP($A108,Строчный!$A:$A,Строчный!K:K,"ERR",0))</f>
        <v>хлопковые</v>
      </c>
      <c r="N108" s="101" t="str">
        <f ca="1">PROPER(_xlfn.XLOOKUP($A108,Строчный!$A:$A,Строчный!L:L,"ERR",0))</f>
        <v>Унисекс</v>
      </c>
      <c r="O108" s="101" t="str">
        <f ca="1">PROPER(_xlfn.XLOOKUP($A108,Строчный!$A:$A,Строчный!M:M,"ERR",0))</f>
        <v>Китай</v>
      </c>
      <c r="P108" s="110">
        <f ca="1">VALUE(_xlfn.XLOOKUP($A108,Строчный!$A:$A,Строчный!N:N,"ERR",0))</f>
        <v>906.10000000000014</v>
      </c>
      <c r="Q108" s="109" t="str">
        <f ca="1">_xlfn.XLOOKUP($G108,Фабрика!A:A,Фабрика!B:B,"ERR",0)</f>
        <v>American Needle, Inc; 1275 Busch Parkway, Buffalo Grove, IL 60089, USA</v>
      </c>
      <c r="R108" s="100" t="str">
        <f ca="1">_xlfn.XLOOKUP($A108,Строчный!$A:$A,Строчный!P:P,"ERR",0)</f>
        <v>ONE</v>
      </c>
      <c r="S108" s="100">
        <f ca="1">VALUE(_xlfn.XLOOKUP($A108,Строчный!$A:$A,Строчный!Q:Q,"ERR",0))</f>
        <v>12</v>
      </c>
      <c r="T108" s="14" t="s">
        <v>283</v>
      </c>
      <c r="U108" s="122" t="str">
        <f t="shared" ca="1" si="9"/>
        <v>Бейсболка AMERICAN NEEDLE арт. 21010A-CHEVELLE GM Chevelle Vmoto Valin (черный / белый)</v>
      </c>
      <c r="V108" s="121" t="str">
        <f t="shared" ca="1" si="10"/>
        <v>Бейсболка AMERICAN NEEDLE арт. 21010A-CHEVELLE GM Chevelle Vmoto Valin (черный / белый) {ivory black}</v>
      </c>
      <c r="W108" s="18" t="str">
        <f t="shared" ca="1" si="11"/>
        <v>черный</v>
      </c>
      <c r="X108" s="18" t="str">
        <f t="shared" ca="1" si="12"/>
        <v>белый</v>
      </c>
      <c r="Y108" s="119" t="str">
        <f ca="1">IF(ISERROR(AT108),IFERROR(MID(I108,FIND("-",I108)+1,LEN(I108)),IFERROR(MID(I108,1,FIND("/",I108)-2),I108)),VLOOKUP(A108,'Цвета артикулов'!B:C,2,0))</f>
        <v>черный</v>
      </c>
      <c r="Z108" s="93" t="str">
        <f t="shared" ca="1" si="13"/>
        <v>06-372-72-00</v>
      </c>
      <c r="AA108" s="95" t="str">
        <f ca="1">VLOOKUP(C108,Группа!A:B,2,FALSE)</f>
        <v>Бейсболка</v>
      </c>
      <c r="AB108" s="117" t="str">
        <f ca="1">IFERROR(VLOOKUP(R108,Размеры!A:C,3,FALSE),"")</f>
        <v>ONE</v>
      </c>
      <c r="AC108" s="117" t="str">
        <f ca="1">VLOOKUP(I108,ЦветПолный!A:B,2,FALSE)</f>
        <v>72</v>
      </c>
      <c r="AD108" s="117" t="str">
        <f ca="1">IFERROR(VLOOKUP(R108,Размеры!A:D,4,FALSE),"")</f>
        <v>00</v>
      </c>
      <c r="AE108" s="117">
        <f ca="1">IF(LEFT(IFERROR(VLOOKUP(LOOKUP(2,1/SEARCH(B108,Товары!A:A),Товары!A:A),Товары!A:B,2,0),""),6)=MID(Z108,1,6),1,0)</f>
        <v>0</v>
      </c>
      <c r="AG108" s="117">
        <f ca="1">SUMIF(Группа!A:A,C108,Группа!C:C)</f>
        <v>1</v>
      </c>
      <c r="AH108" s="117">
        <f ca="1">SUMIF(Группа!B:B,AA108,Группа!C:C)</f>
        <v>1</v>
      </c>
      <c r="AI108" s="117">
        <f ca="1">SUMIF(Формы!A:A,D108,Формы!B:B)</f>
        <v>1</v>
      </c>
      <c r="AJ108" s="117">
        <f ca="1">SUMIF(Материал!A:A,M108,Материал!B:B)</f>
        <v>1</v>
      </c>
      <c r="AK108" s="117">
        <f ca="1">SUMIF(Размеры!A:A,R108,Размеры!E:E)</f>
        <v>1</v>
      </c>
      <c r="AL108" s="117">
        <f ca="1">SUMIF(Сезон!A:A,F108,Сезон!B:B)</f>
        <v>1</v>
      </c>
      <c r="AM108" s="117">
        <f ca="1">SUMIF(Состав!A:A,J108,Состав!B:B)</f>
        <v>1</v>
      </c>
      <c r="AN108" s="117">
        <f ca="1">SUMIF(ЦветПолный!A:A,I108,ЦветПолный!C:C)</f>
        <v>3</v>
      </c>
      <c r="AO108" s="117">
        <f ca="1">SUMIF(Цвет!A:A,Y108,Цвет!B:B)</f>
        <v>1</v>
      </c>
      <c r="AP108" s="117">
        <f ca="1">SUMIF(Пол!B:B,N108,Пол!C:C)</f>
        <v>1</v>
      </c>
      <c r="AQ108" s="117">
        <f ca="1">SUMIF(Марка!A:A,G108,Марка!B:B)</f>
        <v>1</v>
      </c>
      <c r="AR108" s="117">
        <f ca="1">SUMIF(Страна!A:A,O108,Страна!B:B)</f>
        <v>1</v>
      </c>
      <c r="AS108" s="83" t="e">
        <f ca="1">IF(VLOOKUP(V108,Товары!A:B,2,FALSE)=A108,"Есть в 1С","ERR")</f>
        <v>#N/A</v>
      </c>
      <c r="AT108" s="84" t="e">
        <f ca="1">IF(VLOOKUP(A108,Товары!B:B,1,FALSE)=A108,"Есть в 1С","ERR")</f>
        <v>#N/A</v>
      </c>
      <c r="AU108" s="116" t="e">
        <f ca="1">VLOOKUP(V108,Товары!A:B,2,FALSE)</f>
        <v>#N/A</v>
      </c>
      <c r="AV108" s="114" t="e">
        <f ca="1">VLOOKUP(V108,Товары!A:B,1,FALSE)</f>
        <v>#N/A</v>
      </c>
    </row>
    <row r="109" spans="1:48" x14ac:dyDescent="0.25">
      <c r="A109" s="133" t="str">
        <f ca="1"/>
        <v>06-371-06</v>
      </c>
      <c r="B109" s="128" t="str">
        <f ca="1">_xlfn.XLOOKUP($A109,Строчный!$A:$A,Строчный!B:B,"ERR",0)</f>
        <v>21005C-LOS Los Angeles Angels Archive Legend MILB</v>
      </c>
      <c r="C109" s="101" t="str">
        <f ca="1">PROPER(_xlfn.XLOOKUP($A109,Строчный!$A:$A,Строчный!C:C,"ERR",0))</f>
        <v>Бейсболки</v>
      </c>
      <c r="D109" s="101" t="str">
        <f ca="1">_xlfn.LET(_xlpm.DATA,(_xlfn.XLOOKUP($A109,Строчный!$A:$A,Строчный!D:D,"ERR",0)),UPPER(MID(_xlpm.DATA,1,1))&amp;LOWER(MID(_xlpm.DATA,2,LEN(_xlpm.DATA)-1)))</f>
        <v>Бейсболка</v>
      </c>
      <c r="E109" s="101" t="str">
        <f ca="1">PROPER(_xlfn.XLOOKUP($A109,Строчный!$A:$A,Строчный!E:E,"ERR",0))</f>
        <v>Sport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AMERICAN NEEDLE</v>
      </c>
      <c r="H109" s="101" t="str">
        <f ca="1">LOWER(_xlfn.XLOOKUP($A109,Строчный!$A:$A,Строчный!H:H,"ERR",0))</f>
        <v>royal</v>
      </c>
      <c r="I109" s="101" t="str">
        <f ca="1">LOWER(_xlfn.XLOOKUP($A109,Строчный!$A:$A,Строчный!I:I,"ERR",0))</f>
        <v>синий</v>
      </c>
      <c r="J109" s="101" t="str">
        <f ca="1">SUBSTITUTE(LOWER(_xlfn.XLOOKUP($A109,Строчный!$A:$A,Строчный!J:J,"ERR",0)),"подклад","Подклад")</f>
        <v>60% полиэстер - 40% шерсть</v>
      </c>
      <c r="K109" s="101" t="str">
        <f ca="1">_xlfn.LET(_xlpm.RES,_xlfn.XLOOKUP($A109,Строчный!$A:$A,Строчный!R:R,"ERR",0),IF(_xlpm.RES="","",_xlpm.RES))</f>
        <v>MILB</v>
      </c>
      <c r="L109" s="101" t="str">
        <f ca="1">_xlfn.LET(_xlpm.RES,_xlfn.XLOOKUP($A109,Строчный!$A:$A,Строчный!S:S,"ERR",0),IF(_xlpm.RES="","",_xlpm.RES))</f>
        <v>Los Angeles Angels</v>
      </c>
      <c r="M109" s="101" t="str">
        <f ca="1">LOWER(_xlfn.XLOOKUP($A109,Строчный!$A:$A,Строчный!K:K,"ERR",0))</f>
        <v>шерстяные</v>
      </c>
      <c r="N109" s="101" t="str">
        <f ca="1">PROPER(_xlfn.XLOOKUP($A109,Строчный!$A:$A,Строчный!L:L,"ERR",0))</f>
        <v>Унисекс</v>
      </c>
      <c r="O109" s="101" t="str">
        <f ca="1">PROPER(_xlfn.XLOOKUP($A109,Строчный!$A:$A,Строчный!M:M,"ERR",0))</f>
        <v>Китай</v>
      </c>
      <c r="P109" s="110">
        <f ca="1">VALUE(_xlfn.XLOOKUP($A109,Строчный!$A:$A,Строчный!N:N,"ERR",0))</f>
        <v>1105.0305882352941</v>
      </c>
      <c r="Q109" s="109" t="str">
        <f ca="1">_xlfn.XLOOKUP($G109,Фабрика!A:A,Фабрика!B:B,"ERR",0)</f>
        <v>American Needle, Inc; 1275 Busch Parkway, Buffalo Grove, IL 60089, USA</v>
      </c>
      <c r="R109" s="100" t="str">
        <f ca="1">_xlfn.XLOOKUP($A109,Строчный!$A:$A,Строчный!P:P,"ERR",0)</f>
        <v>ONE</v>
      </c>
      <c r="S109" s="100">
        <f ca="1">VALUE(_xlfn.XLOOKUP($A109,Строчный!$A:$A,Строчный!Q:Q,"ERR",0))</f>
        <v>17</v>
      </c>
      <c r="T109" s="14" t="s">
        <v>283</v>
      </c>
      <c r="U109" s="122" t="str">
        <f t="shared" ca="1" si="9"/>
        <v>Бейсболка AMERICAN NEEDLE арт. 21005C-LOS Los Angeles Angels Archive Legend MILB (синий)</v>
      </c>
      <c r="V109" s="121" t="str">
        <f t="shared" ca="1" si="10"/>
        <v>Бейсболка AMERICAN NEEDLE арт. 21005C-LOS Los Angeles Angels Archive Legend MILB (синий) {royal}</v>
      </c>
      <c r="W109" s="18" t="str">
        <f t="shared" ca="1" si="11"/>
        <v>синий</v>
      </c>
      <c r="X109" s="18" t="str">
        <f t="shared" ca="1" si="12"/>
        <v>синий</v>
      </c>
      <c r="Y109" s="119" t="str">
        <f ca="1">IF(ISERROR(AT109),IFERROR(MID(I109,FIND("-",I109)+1,LEN(I109)),IFERROR(MID(I109,1,FIND("/",I109)-2),I109)),VLOOKUP(A109,'Цвета артикулов'!B:C,2,0))</f>
        <v>синий</v>
      </c>
      <c r="Z109" s="93" t="str">
        <f t="shared" ca="1" si="13"/>
        <v>06-371-06-00</v>
      </c>
      <c r="AA109" s="95" t="str">
        <f ca="1">VLOOKUP(C109,Группа!A:B,2,FALSE)</f>
        <v>Бейсболка</v>
      </c>
      <c r="AB109" s="117" t="str">
        <f ca="1">IFERROR(VLOOKUP(R109,Размеры!A:C,3,FALSE),"")</f>
        <v>ONE</v>
      </c>
      <c r="AC109" s="117" t="str">
        <f ca="1">VLOOKUP(I109,ЦветПолный!A:B,2,FALSE)</f>
        <v>06</v>
      </c>
      <c r="AD109" s="117" t="str">
        <f ca="1">IFERROR(VLOOKUP(R109,Размеры!A:D,4,FALSE),"")</f>
        <v>00</v>
      </c>
      <c r="AE109" s="117">
        <f ca="1">IF(LEFT(IFERROR(VLOOKUP(LOOKUP(2,1/SEARCH(B109,Товары!A:A),Товары!A:A),Товары!A:B,2,0),""),6)=MID(Z109,1,6),1,0)</f>
        <v>0</v>
      </c>
      <c r="AG109" s="117">
        <f ca="1">SUMIF(Группа!A:A,C109,Группа!C:C)</f>
        <v>1</v>
      </c>
      <c r="AH109" s="117">
        <f ca="1">SUMIF(Группа!B:B,AA109,Группа!C:C)</f>
        <v>1</v>
      </c>
      <c r="AI109" s="117">
        <f ca="1">SUMIF(Формы!A:A,D109,Формы!B:B)</f>
        <v>1</v>
      </c>
      <c r="AJ109" s="117">
        <f ca="1">SUMIF(Материал!A:A,M109,Материал!B:B)</f>
        <v>1</v>
      </c>
      <c r="AK109" s="117">
        <f ca="1">SUMIF(Размеры!A:A,R109,Размеры!E:E)</f>
        <v>1</v>
      </c>
      <c r="AL109" s="117">
        <f ca="1">SUMIF(Сезон!A:A,F109,Сезон!B:B)</f>
        <v>1</v>
      </c>
      <c r="AM109" s="117">
        <f ca="1">SUMIF(Состав!A:A,J109,Состав!B:B)</f>
        <v>1</v>
      </c>
      <c r="AN109" s="117">
        <f ca="1">SUMIF(ЦветПолный!A:A,I109,ЦветПолный!C:C)</f>
        <v>8</v>
      </c>
      <c r="AO109" s="117">
        <f ca="1">SUMIF(Цвет!A:A,Y109,Цвет!B:B)</f>
        <v>1</v>
      </c>
      <c r="AP109" s="117">
        <f ca="1">SUMIF(Пол!B:B,N109,Пол!C:C)</f>
        <v>1</v>
      </c>
      <c r="AQ109" s="117">
        <f ca="1">SUMIF(Марка!A:A,G109,Марка!B:B)</f>
        <v>1</v>
      </c>
      <c r="AR109" s="117">
        <f ca="1">SUMIF(Страна!A:A,O109,Страна!B:B)</f>
        <v>1</v>
      </c>
      <c r="AS109" s="83" t="e">
        <f ca="1">IF(VLOOKUP(V109,Товары!A:B,2,FALSE)=A109,"Есть в 1С","ERR")</f>
        <v>#N/A</v>
      </c>
      <c r="AT109" s="84" t="e">
        <f ca="1">IF(VLOOKUP(A109,Товары!B:B,1,FALSE)=A109,"Есть в 1С","ERR")</f>
        <v>#N/A</v>
      </c>
      <c r="AU109" s="116" t="e">
        <f ca="1">VLOOKUP(V109,Товары!A:B,2,FALSE)</f>
        <v>#N/A</v>
      </c>
      <c r="AV109" s="114" t="e">
        <f ca="1">VLOOKUP(V109,Товары!A:B,1,FALSE)</f>
        <v>#N/A</v>
      </c>
    </row>
    <row r="110" spans="1:48" x14ac:dyDescent="0.25">
      <c r="A110" s="133" t="str">
        <f ca="1"/>
        <v>06-370-09</v>
      </c>
      <c r="B110" s="128" t="str">
        <f ca="1">_xlfn.XLOOKUP($A110,Строчный!$A:$A,Строчный!B:B,"ERR",0)</f>
        <v>21005A-NHL NHL Archive Legend NHL</v>
      </c>
      <c r="C110" s="101" t="str">
        <f ca="1">PROPER(_xlfn.XLOOKUP($A110,Строчный!$A:$A,Строчный!C:C,"ERR",0))</f>
        <v>Бейсболки</v>
      </c>
      <c r="D110" s="101" t="str">
        <f ca="1">_xlfn.LET(_xlpm.DATA,(_xlfn.XLOOKUP($A110,Строчный!$A:$A,Строчный!D:D,"ERR",0)),UPPER(MID(_xlpm.DATA,1,1))&amp;LOWER(MID(_xlpm.DATA,2,LEN(_xlpm.DATA)-1)))</f>
        <v>Бейсболка</v>
      </c>
      <c r="E110" s="101" t="str">
        <f ca="1">PROPER(_xlfn.XLOOKUP($A110,Строчный!$A:$A,Строчный!E:E,"ERR",0))</f>
        <v>Sport</v>
      </c>
      <c r="F110" s="101" t="str">
        <f ca="1">LOWER(_xlfn.XLOOKUP($A110,Строчный!$A:$A,Строчный!F:F,"ERR",0))</f>
        <v>всесезон</v>
      </c>
      <c r="G110" s="101" t="str">
        <f ca="1">UPPER(_xlfn.XLOOKUP($A110,Строчный!$A:$A,Строчный!G:G,"ERR",0))</f>
        <v>AMERICAN NEEDLE</v>
      </c>
      <c r="H110" s="101" t="str">
        <f ca="1">LOWER(_xlfn.XLOOKUP($A110,Строчный!$A:$A,Строчный!H:H,"ERR",0))</f>
        <v>black</v>
      </c>
      <c r="I110" s="101" t="str">
        <f ca="1">LOWER(_xlfn.XLOOKUP($A110,Строчный!$A:$A,Строчный!I:I,"ERR",0))</f>
        <v>черный</v>
      </c>
      <c r="J110" s="101" t="str">
        <f ca="1">SUBSTITUTE(LOWER(_xlfn.XLOOKUP($A110,Строчный!$A:$A,Строчный!J:J,"ERR",0)),"подклад","Подклад")</f>
        <v>60% полиэстер - 40% шерсть</v>
      </c>
      <c r="K110" s="101" t="str">
        <f ca="1">_xlfn.LET(_xlpm.RES,_xlfn.XLOOKUP($A110,Строчный!$A:$A,Строчный!R:R,"ERR",0),IF(_xlpm.RES="","",_xlpm.RES))</f>
        <v>NHL</v>
      </c>
      <c r="L110" s="101" t="str">
        <f ca="1">_xlfn.LET(_xlpm.RES,_xlfn.XLOOKUP($A110,Строчный!$A:$A,Строчный!S:S,"ERR",0),IF(_xlpm.RES="","",_xlpm.RES))</f>
        <v>NHL</v>
      </c>
      <c r="M110" s="101" t="str">
        <f ca="1">LOWER(_xlfn.XLOOKUP($A110,Строчный!$A:$A,Строчный!K:K,"ERR",0))</f>
        <v>шерстяные</v>
      </c>
      <c r="N110" s="101" t="str">
        <f ca="1">PROPER(_xlfn.XLOOKUP($A110,Строчный!$A:$A,Строчный!L:L,"ERR",0))</f>
        <v>Унисекс</v>
      </c>
      <c r="O110" s="101" t="str">
        <f ca="1">PROPER(_xlfn.XLOOKUP($A110,Строчный!$A:$A,Строчный!M:M,"ERR",0))</f>
        <v>Китай</v>
      </c>
      <c r="P110" s="110">
        <f ca="1">VALUE(_xlfn.XLOOKUP($A110,Строчный!$A:$A,Строчный!N:N,"ERR",0))</f>
        <v>1392.3000000000002</v>
      </c>
      <c r="Q110" s="109" t="str">
        <f ca="1">_xlfn.XLOOKUP($G110,Фабрика!A:A,Фабрика!B:B,"ERR",0)</f>
        <v>American Needle, Inc; 1275 Busch Parkway, Buffalo Grove, IL 60089, USA</v>
      </c>
      <c r="R110" s="100" t="str">
        <f ca="1">_xlfn.XLOOKUP($A110,Строчный!$A:$A,Строчный!P:P,"ERR",0)</f>
        <v>ONE</v>
      </c>
      <c r="S110" s="100">
        <f ca="1">VALUE(_xlfn.XLOOKUP($A110,Строчный!$A:$A,Строчный!Q:Q,"ERR",0))</f>
        <v>12</v>
      </c>
      <c r="T110" s="14" t="s">
        <v>283</v>
      </c>
      <c r="U110" s="122" t="str">
        <f t="shared" ca="1" si="9"/>
        <v>Бейсболка AMERICAN NEEDLE арт. 21005A-NHL NHL Archive Legend NHL (черный)</v>
      </c>
      <c r="V110" s="121" t="str">
        <f t="shared" ca="1" si="10"/>
        <v>Бейсболка AMERICAN NEEDLE арт. 21005A-NHL NHL Archive Legend NHL (черный) {black}</v>
      </c>
      <c r="W110" s="18" t="str">
        <f t="shared" ca="1" si="11"/>
        <v>черный</v>
      </c>
      <c r="X110" s="18" t="str">
        <f t="shared" ca="1" si="12"/>
        <v>черный</v>
      </c>
      <c r="Y110" s="119" t="str">
        <f ca="1">IF(ISERROR(AT110),IFERROR(MID(I110,FIND("-",I110)+1,LEN(I110)),IFERROR(MID(I110,1,FIND("/",I110)-2),I110)),VLOOKUP(A110,'Цвета артикулов'!B:C,2,0))</f>
        <v>черный</v>
      </c>
      <c r="Z110" s="93" t="str">
        <f t="shared" ca="1" si="13"/>
        <v>06-370-09-00</v>
      </c>
      <c r="AA110" s="95" t="str">
        <f ca="1">VLOOKUP(C110,Группа!A:B,2,FALSE)</f>
        <v>Бейсболка</v>
      </c>
      <c r="AB110" s="117" t="str">
        <f ca="1">IFERROR(VLOOKUP(R110,Размеры!A:C,3,FALSE),"")</f>
        <v>ONE</v>
      </c>
      <c r="AC110" s="117" t="str">
        <f ca="1">VLOOKUP(I110,ЦветПолный!A:B,2,FALSE)</f>
        <v>09</v>
      </c>
      <c r="AD110" s="117" t="str">
        <f ca="1">IFERROR(VLOOKUP(R110,Размеры!A:D,4,FALSE),"")</f>
        <v>00</v>
      </c>
      <c r="AE110" s="117">
        <f ca="1">IF(LEFT(IFERROR(VLOOKUP(LOOKUP(2,1/SEARCH(B110,Товары!A:A),Товары!A:A),Товары!A:B,2,0),""),6)=MID(Z110,1,6),1,0)</f>
        <v>0</v>
      </c>
      <c r="AG110" s="117">
        <f ca="1">SUMIF(Группа!A:A,C110,Группа!C:C)</f>
        <v>1</v>
      </c>
      <c r="AH110" s="117">
        <f ca="1">SUMIF(Группа!B:B,AA110,Группа!C:C)</f>
        <v>1</v>
      </c>
      <c r="AI110" s="117">
        <f ca="1">SUMIF(Формы!A:A,D110,Формы!B:B)</f>
        <v>1</v>
      </c>
      <c r="AJ110" s="117">
        <f ca="1">SUMIF(Материал!A:A,M110,Материал!B:B)</f>
        <v>1</v>
      </c>
      <c r="AK110" s="117">
        <f ca="1">SUMIF(Размеры!A:A,R110,Размеры!E:E)</f>
        <v>1</v>
      </c>
      <c r="AL110" s="117">
        <f ca="1">SUMIF(Сезон!A:A,F110,Сезон!B:B)</f>
        <v>1</v>
      </c>
      <c r="AM110" s="117">
        <f ca="1">SUMIF(Состав!A:A,J110,Состав!B:B)</f>
        <v>1</v>
      </c>
      <c r="AN110" s="117">
        <f ca="1">SUMIF(ЦветПолный!A:A,I110,ЦветПолный!C:C)</f>
        <v>11</v>
      </c>
      <c r="AO110" s="117">
        <f ca="1">SUMIF(Цвет!A:A,Y110,Цвет!B:B)</f>
        <v>1</v>
      </c>
      <c r="AP110" s="117">
        <f ca="1">SUMIF(Пол!B:B,N110,Пол!C:C)</f>
        <v>1</v>
      </c>
      <c r="AQ110" s="117">
        <f ca="1">SUMIF(Марка!A:A,G110,Марка!B:B)</f>
        <v>1</v>
      </c>
      <c r="AR110" s="117">
        <f ca="1">SUMIF(Страна!A:A,O110,Страна!B:B)</f>
        <v>1</v>
      </c>
      <c r="AS110" s="83" t="e">
        <f ca="1">IF(VLOOKUP(V110,Товары!A:B,2,FALSE)=A110,"Есть в 1С","ERR")</f>
        <v>#N/A</v>
      </c>
      <c r="AT110" s="84" t="e">
        <f ca="1">IF(VLOOKUP(A110,Товары!B:B,1,FALSE)=A110,"Есть в 1С","ERR")</f>
        <v>#N/A</v>
      </c>
      <c r="AU110" s="116" t="e">
        <f ca="1">VLOOKUP(V110,Товары!A:B,2,FALSE)</f>
        <v>#N/A</v>
      </c>
      <c r="AV110" s="114" t="e">
        <f ca="1">VLOOKUP(V110,Товары!A:B,1,FALSE)</f>
        <v>#N/A</v>
      </c>
    </row>
    <row r="111" spans="1:48" x14ac:dyDescent="0.25">
      <c r="A111" s="133" t="str">
        <f ca="1"/>
        <v>06-369-09</v>
      </c>
      <c r="B111" s="128" t="str">
        <f ca="1">_xlfn.XLOOKUP($A111,Строчный!$A:$A,Строчный!B:B,"ERR",0)</f>
        <v>21005A-NBY New York Black Yankees Archive Legend NL</v>
      </c>
      <c r="C111" s="101" t="str">
        <f ca="1">PROPER(_xlfn.XLOOKUP($A111,Строчный!$A:$A,Строчный!C:C,"ERR",0))</f>
        <v>Бейсболки</v>
      </c>
      <c r="D111" s="101" t="str">
        <f ca="1">_xlfn.LET(_xlpm.DATA,(_xlfn.XLOOKUP($A111,Строчный!$A:$A,Строчный!D:D,"ERR",0)),UPPER(MID(_xlpm.DATA,1,1))&amp;LOWER(MID(_xlpm.DATA,2,LEN(_xlpm.DATA)-1)))</f>
        <v>Бейсболка</v>
      </c>
      <c r="E111" s="101" t="str">
        <f ca="1">PROPER(_xlfn.XLOOKUP($A111,Строчный!$A:$A,Строчный!E:E,"ERR",0))</f>
        <v>Sport</v>
      </c>
      <c r="F111" s="101" t="str">
        <f ca="1">LOWER(_xlfn.XLOOKUP($A111,Строчный!$A:$A,Строчный!F:F,"ERR",0))</f>
        <v>всесезон</v>
      </c>
      <c r="G111" s="101" t="str">
        <f ca="1">UPPER(_xlfn.XLOOKUP($A111,Строчный!$A:$A,Строчный!G:G,"ERR",0))</f>
        <v>AMERICAN NEEDLE</v>
      </c>
      <c r="H111" s="101" t="str">
        <f ca="1">LOWER(_xlfn.XLOOKUP($A111,Строчный!$A:$A,Строчный!H:H,"ERR",0))</f>
        <v>black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60% полиэстер - 40% шерсть</v>
      </c>
      <c r="K111" s="101" t="str">
        <f ca="1">_xlfn.LET(_xlpm.RES,_xlfn.XLOOKUP($A111,Строчный!$A:$A,Строчный!R:R,"ERR",0),IF(_xlpm.RES="","",_xlpm.RES))</f>
        <v>NL</v>
      </c>
      <c r="L111" s="101" t="str">
        <f ca="1">_xlfn.LET(_xlpm.RES,_xlfn.XLOOKUP($A111,Строчный!$A:$A,Строчный!S:S,"ERR",0),IF(_xlpm.RES="","",_xlpm.RES))</f>
        <v>New York Black Yankees</v>
      </c>
      <c r="M111" s="101" t="str">
        <f ca="1">LOWER(_xlfn.XLOOKUP($A111,Строчный!$A:$A,Строчный!K:K,"ERR",0))</f>
        <v>шерстяные</v>
      </c>
      <c r="N111" s="101" t="str">
        <f ca="1">PROPER(_xlfn.XLOOKUP($A111,Строчный!$A:$A,Строчный!L:L,"ERR",0))</f>
        <v>Унисекс</v>
      </c>
      <c r="O111" s="101" t="str">
        <f ca="1">PROPER(_xlfn.XLOOKUP($A111,Строчный!$A:$A,Строчный!M:M,"ERR",0))</f>
        <v>Китай</v>
      </c>
      <c r="P111" s="110">
        <f ca="1">VALUE(_xlfn.XLOOKUP($A111,Строчный!$A:$A,Строчный!N:N,"ERR",0))</f>
        <v>1105.0346666666667</v>
      </c>
      <c r="Q111" s="109" t="str">
        <f ca="1">_xlfn.XLOOKUP($G111,Фабрика!A:A,Фабрика!B:B,"ERR",0)</f>
        <v>American Needle, Inc; 1275 Busch Parkway, Buffalo Grove, IL 60089, USA</v>
      </c>
      <c r="R111" s="100" t="str">
        <f ca="1">_xlfn.XLOOKUP($A111,Строчный!$A:$A,Строчный!P:P,"ERR",0)</f>
        <v>ONE</v>
      </c>
      <c r="S111" s="100">
        <f ca="1">VALUE(_xlfn.XLOOKUP($A111,Строчный!$A:$A,Строчный!Q:Q,"ERR",0))</f>
        <v>15</v>
      </c>
      <c r="T111" s="14" t="s">
        <v>283</v>
      </c>
      <c r="U111" s="122" t="str">
        <f t="shared" ca="1" si="9"/>
        <v>Бейсболка AMERICAN NEEDLE арт. 21005A-NBY New York Black Yankees Archive Legend NL (черный)</v>
      </c>
      <c r="V111" s="121" t="str">
        <f t="shared" ca="1" si="10"/>
        <v>Бейсболка AMERICAN NEEDLE арт. 21005A-NBY New York Black Yankees Archive Legend NL (черный) {black}</v>
      </c>
      <c r="W111" s="18" t="str">
        <f t="shared" ca="1" si="11"/>
        <v>черный</v>
      </c>
      <c r="X111" s="18" t="str">
        <f t="shared" ca="1" si="12"/>
        <v>черный</v>
      </c>
      <c r="Y111" s="119" t="str">
        <f ca="1">IF(ISERROR(AT111),IFERROR(MID(I111,FIND("-",I111)+1,LEN(I111)),IFERROR(MID(I111,1,FIND("/",I111)-2),I111)),VLOOKUP(A111,'Цвета артикулов'!B:C,2,0))</f>
        <v>черный</v>
      </c>
      <c r="Z111" s="93" t="str">
        <f t="shared" ca="1" si="13"/>
        <v>06-369-09-00</v>
      </c>
      <c r="AA111" s="95" t="str">
        <f ca="1">VLOOKUP(C111,Группа!A:B,2,FALSE)</f>
        <v>Бейсболка</v>
      </c>
      <c r="AB111" s="117" t="str">
        <f ca="1">IFERROR(VLOOKUP(R111,Размеры!A:C,3,FALSE),"")</f>
        <v>ONE</v>
      </c>
      <c r="AC111" s="117" t="str">
        <f ca="1">VLOOKUP(I111,ЦветПолный!A:B,2,FALSE)</f>
        <v>09</v>
      </c>
      <c r="AD111" s="117" t="str">
        <f ca="1">IFERROR(VLOOKUP(R111,Размеры!A:D,4,FALSE),"")</f>
        <v>00</v>
      </c>
      <c r="AE111" s="117">
        <f ca="1">IF(LEFT(IFERROR(VLOOKUP(LOOKUP(2,1/SEARCH(B111,Товары!A:A),Товары!A:A),Товары!A:B,2,0),""),6)=MID(Z111,1,6),1,0)</f>
        <v>0</v>
      </c>
      <c r="AG111" s="117">
        <f ca="1">SUMIF(Группа!A:A,C111,Группа!C:C)</f>
        <v>1</v>
      </c>
      <c r="AH111" s="117">
        <f ca="1">SUMIF(Группа!B:B,AA111,Группа!C:C)</f>
        <v>1</v>
      </c>
      <c r="AI111" s="117">
        <f ca="1">SUMIF(Формы!A:A,D111,Формы!B:B)</f>
        <v>1</v>
      </c>
      <c r="AJ111" s="117">
        <f ca="1">SUMIF(Материал!A:A,M111,Материал!B:B)</f>
        <v>1</v>
      </c>
      <c r="AK111" s="117">
        <f ca="1">SUMIF(Размеры!A:A,R111,Размеры!E:E)</f>
        <v>1</v>
      </c>
      <c r="AL111" s="117">
        <f ca="1">SUMIF(Сезон!A:A,F111,Сезон!B:B)</f>
        <v>1</v>
      </c>
      <c r="AM111" s="117">
        <f ca="1">SUMIF(Состав!A:A,J111,Состав!B:B)</f>
        <v>1</v>
      </c>
      <c r="AN111" s="117">
        <f ca="1">SUMIF(ЦветПолный!A:A,I111,ЦветПолный!C:C)</f>
        <v>11</v>
      </c>
      <c r="AO111" s="117">
        <f ca="1">SUMIF(Цвет!A:A,Y111,Цвет!B:B)</f>
        <v>1</v>
      </c>
      <c r="AP111" s="117">
        <f ca="1">SUMIF(Пол!B:B,N111,Пол!C:C)</f>
        <v>1</v>
      </c>
      <c r="AQ111" s="117">
        <f ca="1">SUMIF(Марка!A:A,G111,Марка!B:B)</f>
        <v>1</v>
      </c>
      <c r="AR111" s="117">
        <f ca="1">SUMIF(Страна!A:A,O111,Страна!B:B)</f>
        <v>1</v>
      </c>
      <c r="AS111" s="83" t="e">
        <f ca="1">IF(VLOOKUP(V111,Товары!A:B,2,FALSE)=A111,"Есть в 1С","ERR")</f>
        <v>#N/A</v>
      </c>
      <c r="AT111" s="84" t="e">
        <f ca="1">IF(VLOOKUP(A111,Товары!B:B,1,FALSE)=A111,"Есть в 1С","ERR")</f>
        <v>#N/A</v>
      </c>
      <c r="AU111" s="116" t="e">
        <f ca="1">VLOOKUP(V111,Товары!A:B,2,FALSE)</f>
        <v>#N/A</v>
      </c>
      <c r="AV111" s="114" t="e">
        <f ca="1">VLOOKUP(V111,Товары!A:B,1,FALSE)</f>
        <v>#N/A</v>
      </c>
    </row>
    <row r="112" spans="1:48" x14ac:dyDescent="0.25">
      <c r="A112" s="133" t="str">
        <f ca="1"/>
        <v>06-368-17</v>
      </c>
      <c r="B112" s="128" t="str">
        <f ca="1">_xlfn.XLOOKUP($A112,Строчный!$A:$A,Строчный!B:B,"ERR",0)</f>
        <v>21005A-MMAR Montreal Maroons Archive Legend NHL</v>
      </c>
      <c r="C112" s="101" t="str">
        <f ca="1">PROPER(_xlfn.XLOOKUP($A112,Строчный!$A:$A,Строчный!C:C,"ERR",0))</f>
        <v>Бейсболки</v>
      </c>
      <c r="D112" s="101" t="str">
        <f ca="1">_xlfn.LET(_xlpm.DATA,(_xlfn.XLOOKUP($A112,Строчный!$A:$A,Строчный!D:D,"ERR",0)),UPPER(MID(_xlpm.DATA,1,1))&amp;LOWER(MID(_xlpm.DATA,2,LEN(_xlpm.DATA)-1)))</f>
        <v>Бейсболка</v>
      </c>
      <c r="E112" s="101" t="str">
        <f ca="1">PROPER(_xlfn.XLOOKUP($A112,Строчный!$A:$A,Строчный!E:E,"ERR",0))</f>
        <v>Sport</v>
      </c>
      <c r="F112" s="101" t="str">
        <f ca="1">LOWER(_xlfn.XLOOKUP($A112,Строчный!$A:$A,Строчный!F:F,"ERR",0))</f>
        <v>всесезон</v>
      </c>
      <c r="G112" s="101" t="str">
        <f ca="1">UPPER(_xlfn.XLOOKUP($A112,Строчный!$A:$A,Строчный!G:G,"ERR",0))</f>
        <v>AMERICAN NEEDLE</v>
      </c>
      <c r="H112" s="101" t="str">
        <f ca="1">LOWER(_xlfn.XLOOKUP($A112,Строчный!$A:$A,Строчный!H:H,"ERR",0))</f>
        <v>ivyory-maroon</v>
      </c>
      <c r="I112" s="101" t="str">
        <f ca="1">LOWER(_xlfn.XLOOKUP($A112,Строчный!$A:$A,Строчный!I:I,"ERR",0))</f>
        <v>белый / бордовый</v>
      </c>
      <c r="J112" s="101" t="str">
        <f ca="1">SUBSTITUTE(LOWER(_xlfn.XLOOKUP($A112,Строчный!$A:$A,Строчный!J:J,"ERR",0)),"подклад","Подклад")</f>
        <v>60% полиэстер - 40% шерсть</v>
      </c>
      <c r="K112" s="101" t="str">
        <f ca="1">_xlfn.LET(_xlpm.RES,_xlfn.XLOOKUP($A112,Строчный!$A:$A,Строчный!R:R,"ERR",0),IF(_xlpm.RES="","",_xlpm.RES))</f>
        <v>NHL</v>
      </c>
      <c r="L112" s="101" t="str">
        <f ca="1">_xlfn.LET(_xlpm.RES,_xlfn.XLOOKUP($A112,Строчный!$A:$A,Строчный!S:S,"ERR",0),IF(_xlpm.RES="","",_xlpm.RES))</f>
        <v>Montreal Maroons</v>
      </c>
      <c r="M112" s="101" t="str">
        <f ca="1">LOWER(_xlfn.XLOOKUP($A112,Строчный!$A:$A,Строчный!K:K,"ERR",0))</f>
        <v>шерстяные</v>
      </c>
      <c r="N112" s="101" t="str">
        <f ca="1">PROPER(_xlfn.XLOOKUP($A112,Строчный!$A:$A,Строчный!L:L,"ERR",0))</f>
        <v>Унисекс</v>
      </c>
      <c r="O112" s="101" t="str">
        <f ca="1">PROPER(_xlfn.XLOOKUP($A112,Строчный!$A:$A,Строчный!M:M,"ERR",0))</f>
        <v>Китай</v>
      </c>
      <c r="P112" s="110">
        <f ca="1">VALUE(_xlfn.XLOOKUP($A112,Строчный!$A:$A,Строчный!N:N,"ERR",0))</f>
        <v>1392.3288888888892</v>
      </c>
      <c r="Q112" s="109" t="str">
        <f ca="1">_xlfn.XLOOKUP($G112,Фабрика!A:A,Фабрика!B:B,"ERR",0)</f>
        <v>American Needle, Inc; 1275 Busch Parkway, Buffalo Grove, IL 60089, USA</v>
      </c>
      <c r="R112" s="100" t="str">
        <f ca="1">_xlfn.XLOOKUP($A112,Строчный!$A:$A,Строчный!P:P,"ERR",0)</f>
        <v>ONE</v>
      </c>
      <c r="S112" s="100">
        <f ca="1">VALUE(_xlfn.XLOOKUP($A112,Строчный!$A:$A,Строчный!Q:Q,"ERR",0))</f>
        <v>18</v>
      </c>
      <c r="T112" s="14" t="s">
        <v>283</v>
      </c>
      <c r="U112" s="122" t="str">
        <f t="shared" ca="1" si="9"/>
        <v>Бейсболка AMERICAN NEEDLE арт. 21005A-MMAR Montreal Maroons Archive Legend NHL (белый / бордовый)</v>
      </c>
      <c r="V112" s="121" t="str">
        <f t="shared" ca="1" si="10"/>
        <v>Бейсболка AMERICAN NEEDLE арт. 21005A-MMAR Montreal Maroons Archive Legend NHL (белый / бордовый) {ivyory-maroon}</v>
      </c>
      <c r="W112" s="18" t="str">
        <f t="shared" ca="1" si="11"/>
        <v>белый</v>
      </c>
      <c r="X112" s="18" t="str">
        <f t="shared" ca="1" si="12"/>
        <v>бордовый</v>
      </c>
      <c r="Y112" s="119" t="str">
        <f ca="1">IF(ISERROR(AT112),IFERROR(MID(I112,FIND("-",I112)+1,LEN(I112)),IFERROR(MID(I112,1,FIND("/",I112)-2),I112)),VLOOKUP(A112,'Цвета артикулов'!B:C,2,0))</f>
        <v>белый</v>
      </c>
      <c r="Z112" s="93" t="str">
        <f t="shared" ca="1" si="13"/>
        <v>06-368-17-00</v>
      </c>
      <c r="AA112" s="95" t="str">
        <f ca="1">VLOOKUP(C112,Группа!A:B,2,FALSE)</f>
        <v>Бейсболка</v>
      </c>
      <c r="AB112" s="117" t="str">
        <f ca="1">IFERROR(VLOOKUP(R112,Размеры!A:C,3,FALSE),"")</f>
        <v>ONE</v>
      </c>
      <c r="AC112" s="117" t="str">
        <f ca="1">VLOOKUP(I112,ЦветПолный!A:B,2,FALSE)</f>
        <v>17</v>
      </c>
      <c r="AD112" s="117" t="str">
        <f ca="1">IFERROR(VLOOKUP(R112,Размеры!A:D,4,FALSE),"")</f>
        <v>00</v>
      </c>
      <c r="AE112" s="117">
        <f ca="1">IF(LEFT(IFERROR(VLOOKUP(LOOKUP(2,1/SEARCH(B112,Товары!A:A),Товары!A:A),Товары!A:B,2,0),""),6)=MID(Z112,1,6),1,0)</f>
        <v>0</v>
      </c>
      <c r="AG112" s="117">
        <f ca="1">SUMIF(Группа!A:A,C112,Группа!C:C)</f>
        <v>1</v>
      </c>
      <c r="AH112" s="117">
        <f ca="1">SUMIF(Группа!B:B,AA112,Группа!C:C)</f>
        <v>1</v>
      </c>
      <c r="AI112" s="117">
        <f ca="1">SUMIF(Формы!A:A,D112,Формы!B:B)</f>
        <v>1</v>
      </c>
      <c r="AJ112" s="117">
        <f ca="1">SUMIF(Материал!A:A,M112,Материал!B:B)</f>
        <v>1</v>
      </c>
      <c r="AK112" s="117">
        <f ca="1">SUMIF(Размеры!A:A,R112,Размеры!E:E)</f>
        <v>1</v>
      </c>
      <c r="AL112" s="117">
        <f ca="1">SUMIF(Сезон!A:A,F112,Сезон!B:B)</f>
        <v>1</v>
      </c>
      <c r="AM112" s="117">
        <f ca="1">SUMIF(Состав!A:A,J112,Состав!B:B)</f>
        <v>1</v>
      </c>
      <c r="AN112" s="117">
        <f ca="1">SUMIF(ЦветПолный!A:A,I112,ЦветПолный!C:C)</f>
        <v>2</v>
      </c>
      <c r="AO112" s="117">
        <f ca="1">SUMIF(Цвет!A:A,Y112,Цвет!B:B)</f>
        <v>1</v>
      </c>
      <c r="AP112" s="117">
        <f ca="1">SUMIF(Пол!B:B,N112,Пол!C:C)</f>
        <v>1</v>
      </c>
      <c r="AQ112" s="117">
        <f ca="1">SUMIF(Марка!A:A,G112,Марка!B:B)</f>
        <v>1</v>
      </c>
      <c r="AR112" s="117">
        <f ca="1">SUMIF(Страна!A:A,O112,Страна!B:B)</f>
        <v>1</v>
      </c>
      <c r="AS112" s="83" t="e">
        <f ca="1">IF(VLOOKUP(V112,Товары!A:B,2,FALSE)=A112,"Есть в 1С","ERR")</f>
        <v>#N/A</v>
      </c>
      <c r="AT112" s="84" t="e">
        <f ca="1">IF(VLOOKUP(A112,Товары!B:B,1,FALSE)=A112,"Есть в 1С","ERR")</f>
        <v>#N/A</v>
      </c>
      <c r="AU112" s="116" t="e">
        <f ca="1">VLOOKUP(V112,Товары!A:B,2,FALSE)</f>
        <v>#N/A</v>
      </c>
      <c r="AV112" s="114" t="e">
        <f ca="1">VLOOKUP(V112,Товары!A:B,1,FALSE)</f>
        <v>#N/A</v>
      </c>
    </row>
    <row r="113" spans="1:48" x14ac:dyDescent="0.25">
      <c r="A113" s="133" t="str">
        <f ca="1"/>
        <v>06-367-16</v>
      </c>
      <c r="B113" s="128" t="str">
        <f ca="1">_xlfn.XLOOKUP($A113,Строчный!$A:$A,Строчный!B:B,"ERR",0)</f>
        <v>21005A-LOS Los Angeles Angels Archive Legend MILB</v>
      </c>
      <c r="C113" s="101" t="str">
        <f ca="1">PROPER(_xlfn.XLOOKUP($A113,Строчный!$A:$A,Строчный!C:C,"ERR",0))</f>
        <v>Бейсболки</v>
      </c>
      <c r="D113" s="101" t="str">
        <f ca="1">_xlfn.LET(_xlpm.DATA,(_xlfn.XLOOKUP($A113,Строчный!$A:$A,Строчный!D:D,"ERR",0)),UPPER(MID(_xlpm.DATA,1,1))&amp;LOWER(MID(_xlpm.DATA,2,LEN(_xlpm.DATA)-1)))</f>
        <v>Бейсболка</v>
      </c>
      <c r="E113" s="101" t="str">
        <f ca="1">PROPER(_xlfn.XLOOKUP($A113,Строчный!$A:$A,Строчный!E:E,"ERR",0))</f>
        <v>Sport</v>
      </c>
      <c r="F113" s="101" t="str">
        <f ca="1">LOWER(_xlfn.XLOOKUP($A113,Строчный!$A:$A,Строчный!F:F,"ERR",0))</f>
        <v>всесезон</v>
      </c>
      <c r="G113" s="101" t="str">
        <f ca="1">UPPER(_xlfn.XLOOKUP($A113,Строчный!$A:$A,Строчный!G:G,"ERR",0))</f>
        <v>AMERICAN NEEDLE</v>
      </c>
      <c r="H113" s="101" t="str">
        <f ca="1">LOWER(_xlfn.XLOOKUP($A113,Строчный!$A:$A,Строчный!H:H,"ERR",0))</f>
        <v>navy</v>
      </c>
      <c r="I113" s="101" t="str">
        <f ca="1">LOWER(_xlfn.XLOOKUP($A113,Строчный!$A:$A,Строчный!I:I,"ERR",0))</f>
        <v>темно-синий</v>
      </c>
      <c r="J113" s="101" t="str">
        <f ca="1">SUBSTITUTE(LOWER(_xlfn.XLOOKUP($A113,Строчный!$A:$A,Строчный!J:J,"ERR",0)),"подклад","Подклад")</f>
        <v>60% полиэстер - 40% шерсть</v>
      </c>
      <c r="K113" s="101" t="str">
        <f ca="1">_xlfn.LET(_xlpm.RES,_xlfn.XLOOKUP($A113,Строчный!$A:$A,Строчный!R:R,"ERR",0),IF(_xlpm.RES="","",_xlpm.RES))</f>
        <v>MILB</v>
      </c>
      <c r="L113" s="101" t="str">
        <f ca="1">_xlfn.LET(_xlpm.RES,_xlfn.XLOOKUP($A113,Строчный!$A:$A,Строчный!S:S,"ERR",0),IF(_xlpm.RES="","",_xlpm.RES))</f>
        <v>Los Angeles Angels</v>
      </c>
      <c r="M113" s="101" t="str">
        <f ca="1">LOWER(_xlfn.XLOOKUP($A113,Строчный!$A:$A,Строчный!K:K,"ERR",0))</f>
        <v>шерстяные</v>
      </c>
      <c r="N113" s="101" t="str">
        <f ca="1">PROPER(_xlfn.XLOOKUP($A113,Строчный!$A:$A,Строчный!L:L,"ERR",0))</f>
        <v>Унисекс</v>
      </c>
      <c r="O113" s="101" t="str">
        <f ca="1">PROPER(_xlfn.XLOOKUP($A113,Строчный!$A:$A,Строчный!M:M,"ERR",0))</f>
        <v>Китай</v>
      </c>
      <c r="P113" s="110">
        <f ca="1">VALUE(_xlfn.XLOOKUP($A113,Строчный!$A:$A,Строчный!N:N,"ERR",0))</f>
        <v>1105</v>
      </c>
      <c r="Q113" s="109" t="str">
        <f ca="1">_xlfn.XLOOKUP($G113,Фабрика!A:A,Фабрика!B:B,"ERR",0)</f>
        <v>American Needle, Inc; 1275 Busch Parkway, Buffalo Grove, IL 60089, USA</v>
      </c>
      <c r="R113" s="100" t="str">
        <f ca="1">_xlfn.XLOOKUP($A113,Строчный!$A:$A,Строчный!P:P,"ERR",0)</f>
        <v>ONE</v>
      </c>
      <c r="S113" s="100">
        <f ca="1">VALUE(_xlfn.XLOOKUP($A113,Строчный!$A:$A,Строчный!Q:Q,"ERR",0))</f>
        <v>46</v>
      </c>
      <c r="T113" s="14" t="s">
        <v>283</v>
      </c>
      <c r="U113" s="122" t="str">
        <f t="shared" ca="1" si="9"/>
        <v>Бейсболка AMERICAN NEEDLE арт. 21005A-LOS Los Angeles Angels Archive Legend MILB (темно-синий)</v>
      </c>
      <c r="V113" s="121" t="str">
        <f t="shared" ca="1" si="10"/>
        <v>Бейсболка AMERICAN NEEDLE арт. 21005A-LOS Los Angeles Angels Archive Legend MILB (темно-синий) {navy}</v>
      </c>
      <c r="W113" s="18" t="str">
        <f t="shared" ca="1" si="11"/>
        <v>синий</v>
      </c>
      <c r="X113" s="18" t="str">
        <f t="shared" ca="1" si="12"/>
        <v>синий</v>
      </c>
      <c r="Y113" s="119" t="str">
        <f ca="1">IF(ISERROR(AT113),IFERROR(MID(I113,FIND("-",I113)+1,LEN(I113)),IFERROR(MID(I113,1,FIND("/",I113)-2),I113)),VLOOKUP(A113,'Цвета артикулов'!B:C,2,0))</f>
        <v>синий</v>
      </c>
      <c r="Z113" s="93" t="str">
        <f t="shared" ca="1" si="13"/>
        <v>06-367-16-00</v>
      </c>
      <c r="AA113" s="95" t="str">
        <f ca="1">VLOOKUP(C113,Группа!A:B,2,FALSE)</f>
        <v>Бейсболка</v>
      </c>
      <c r="AB113" s="117" t="str">
        <f ca="1">IFERROR(VLOOKUP(R113,Размеры!A:C,3,FALSE),"")</f>
        <v>ONE</v>
      </c>
      <c r="AC113" s="117" t="str">
        <f ca="1">VLOOKUP(I113,ЦветПолный!A:B,2,FALSE)</f>
        <v>16</v>
      </c>
      <c r="AD113" s="117" t="str">
        <f ca="1">IFERROR(VLOOKUP(R113,Размеры!A:D,4,FALSE),"")</f>
        <v>00</v>
      </c>
      <c r="AE113" s="117">
        <f ca="1">IF(LEFT(IFERROR(VLOOKUP(LOOKUP(2,1/SEARCH(B113,Товары!A:A),Товары!A:A),Товары!A:B,2,0),""),6)=MID(Z113,1,6),1,0)</f>
        <v>0</v>
      </c>
      <c r="AG113" s="117">
        <f ca="1">SUMIF(Группа!A:A,C113,Группа!C:C)</f>
        <v>1</v>
      </c>
      <c r="AH113" s="117">
        <f ca="1">SUMIF(Группа!B:B,AA113,Группа!C:C)</f>
        <v>1</v>
      </c>
      <c r="AI113" s="117">
        <f ca="1">SUMIF(Формы!A:A,D113,Формы!B:B)</f>
        <v>1</v>
      </c>
      <c r="AJ113" s="117">
        <f ca="1">SUMIF(Материал!A:A,M113,Материал!B:B)</f>
        <v>1</v>
      </c>
      <c r="AK113" s="117">
        <f ca="1">SUMIF(Размеры!A:A,R113,Размеры!E:E)</f>
        <v>1</v>
      </c>
      <c r="AL113" s="117">
        <f ca="1">SUMIF(Сезон!A:A,F113,Сезон!B:B)</f>
        <v>1</v>
      </c>
      <c r="AM113" s="117">
        <f ca="1">SUMIF(Состав!A:A,J113,Состав!B:B)</f>
        <v>1</v>
      </c>
      <c r="AN113" s="117">
        <f ca="1">SUMIF(ЦветПолный!A:A,I113,ЦветПолный!C:C)</f>
        <v>8</v>
      </c>
      <c r="AO113" s="117">
        <f ca="1">SUMIF(Цвет!A:A,Y113,Цвет!B:B)</f>
        <v>1</v>
      </c>
      <c r="AP113" s="117">
        <f ca="1">SUMIF(Пол!B:B,N113,Пол!C:C)</f>
        <v>1</v>
      </c>
      <c r="AQ113" s="117">
        <f ca="1">SUMIF(Марка!A:A,G113,Марка!B:B)</f>
        <v>1</v>
      </c>
      <c r="AR113" s="117">
        <f ca="1">SUMIF(Страна!A:A,O113,Страна!B:B)</f>
        <v>1</v>
      </c>
      <c r="AS113" s="83" t="e">
        <f ca="1">IF(VLOOKUP(V113,Товары!A:B,2,FALSE)=A113,"Есть в 1С","ERR")</f>
        <v>#N/A</v>
      </c>
      <c r="AT113" s="84" t="e">
        <f ca="1">IF(VLOOKUP(A113,Товары!B:B,1,FALSE)=A113,"Есть в 1С","ERR")</f>
        <v>#N/A</v>
      </c>
      <c r="AU113" s="116" t="e">
        <f ca="1">VLOOKUP(V113,Товары!A:B,2,FALSE)</f>
        <v>#N/A</v>
      </c>
      <c r="AV113" s="114" t="e">
        <f ca="1">VLOOKUP(V113,Товары!A:B,1,FALSE)</f>
        <v>#N/A</v>
      </c>
    </row>
    <row r="114" spans="1:48" x14ac:dyDescent="0.25">
      <c r="A114" s="133" t="str">
        <f ca="1"/>
        <v>06-366-09</v>
      </c>
      <c r="B114" s="128" t="str">
        <f ca="1">_xlfn.XLOOKUP($A114,Строчный!$A:$A,Строчный!B:B,"ERR",0)</f>
        <v>21005A-LAK Los Angeles Kings Archive Legend NHL</v>
      </c>
      <c r="C114" s="101" t="str">
        <f ca="1">PROPER(_xlfn.XLOOKUP($A114,Строчный!$A:$A,Строчный!C:C,"ERR",0))</f>
        <v>Бейсболки</v>
      </c>
      <c r="D114" s="101" t="str">
        <f ca="1">_xlfn.LET(_xlpm.DATA,(_xlfn.XLOOKUP($A114,Строчный!$A:$A,Строчный!D:D,"ERR",0)),UPPER(MID(_xlpm.DATA,1,1))&amp;LOWER(MID(_xlpm.DATA,2,LEN(_xlpm.DATA)-1)))</f>
        <v>Бейсболка</v>
      </c>
      <c r="E114" s="101" t="str">
        <f ca="1">PROPER(_xlfn.XLOOKUP($A114,Строчный!$A:$A,Строчный!E:E,"ERR",0))</f>
        <v>Sport</v>
      </c>
      <c r="F114" s="101" t="str">
        <f ca="1">LOWER(_xlfn.XLOOKUP($A114,Строчный!$A:$A,Строчный!F:F,"ERR",0))</f>
        <v>всесезон</v>
      </c>
      <c r="G114" s="101" t="str">
        <f ca="1">UPPER(_xlfn.XLOOKUP($A114,Строчный!$A:$A,Строчный!G:G,"ERR",0))</f>
        <v>AMERICAN NEEDLE</v>
      </c>
      <c r="H114" s="101" t="str">
        <f ca="1">LOWER(_xlfn.XLOOKUP($A114,Строчный!$A:$A,Строчный!H:H,"ERR",0))</f>
        <v>black</v>
      </c>
      <c r="I114" s="101" t="str">
        <f ca="1">LOWER(_xlfn.XLOOKUP($A114,Строчный!$A:$A,Строчный!I:I,"ERR",0))</f>
        <v>черный</v>
      </c>
      <c r="J114" s="101" t="str">
        <f ca="1">SUBSTITUTE(LOWER(_xlfn.XLOOKUP($A114,Строчный!$A:$A,Строчный!J:J,"ERR",0)),"подклад","Подклад")</f>
        <v>60% полиэстер - 40% шерсть</v>
      </c>
      <c r="K114" s="101" t="str">
        <f ca="1">_xlfn.LET(_xlpm.RES,_xlfn.XLOOKUP($A114,Строчный!$A:$A,Строчный!R:R,"ERR",0),IF(_xlpm.RES="","",_xlpm.RES))</f>
        <v>NHL</v>
      </c>
      <c r="L114" s="101" t="str">
        <f ca="1">_xlfn.LET(_xlpm.RES,_xlfn.XLOOKUP($A114,Строчный!$A:$A,Строчный!S:S,"ERR",0),IF(_xlpm.RES="","",_xlpm.RES))</f>
        <v>Los Angeles Kings</v>
      </c>
      <c r="M114" s="101" t="str">
        <f ca="1">LOWER(_xlfn.XLOOKUP($A114,Строчный!$A:$A,Строчный!K:K,"ERR",0))</f>
        <v>шерстяные</v>
      </c>
      <c r="N114" s="101" t="str">
        <f ca="1">PROPER(_xlfn.XLOOKUP($A114,Строчный!$A:$A,Строчный!L:L,"ERR",0))</f>
        <v>Унисекс</v>
      </c>
      <c r="O114" s="101" t="str">
        <f ca="1">PROPER(_xlfn.XLOOKUP($A114,Строчный!$A:$A,Строчный!M:M,"ERR",0))</f>
        <v>Китай</v>
      </c>
      <c r="P114" s="110">
        <f ca="1">VALUE(_xlfn.XLOOKUP($A114,Строчный!$A:$A,Строчный!N:N,"ERR",0))</f>
        <v>1392.3866666666668</v>
      </c>
      <c r="Q114" s="109" t="str">
        <f ca="1">_xlfn.XLOOKUP($G114,Фабрика!A:A,Фабрика!B:B,"ERR",0)</f>
        <v>American Needle, Inc; 1275 Busch Parkway, Buffalo Grove, IL 60089, USA</v>
      </c>
      <c r="R114" s="100" t="str">
        <f ca="1">_xlfn.XLOOKUP($A114,Строчный!$A:$A,Строчный!P:P,"ERR",0)</f>
        <v>ONE</v>
      </c>
      <c r="S114" s="100">
        <f ca="1">VALUE(_xlfn.XLOOKUP($A114,Строчный!$A:$A,Строчный!Q:Q,"ERR",0))</f>
        <v>6</v>
      </c>
      <c r="T114" s="14" t="s">
        <v>283</v>
      </c>
      <c r="U114" s="122" t="str">
        <f t="shared" ca="1" si="9"/>
        <v>Бейсболка AMERICAN NEEDLE арт. 21005A-LAK Los Angeles Kings Archive Legend NHL (черный)</v>
      </c>
      <c r="V114" s="121" t="str">
        <f t="shared" ca="1" si="10"/>
        <v>Бейсболка AMERICAN NEEDLE арт. 21005A-LAK Los Angeles Kings Archive Legend NHL (черный) {black}</v>
      </c>
      <c r="W114" s="18" t="str">
        <f t="shared" ca="1" si="11"/>
        <v>черный</v>
      </c>
      <c r="X114" s="18" t="str">
        <f t="shared" ca="1" si="12"/>
        <v>черный</v>
      </c>
      <c r="Y114" s="119" t="str">
        <f ca="1">IF(ISERROR(AT114),IFERROR(MID(I114,FIND("-",I114)+1,LEN(I114)),IFERROR(MID(I114,1,FIND("/",I114)-2),I114)),VLOOKUP(A114,'Цвета артикулов'!B:C,2,0))</f>
        <v>черный</v>
      </c>
      <c r="Z114" s="93" t="str">
        <f t="shared" ca="1" si="13"/>
        <v>06-366-09-00</v>
      </c>
      <c r="AA114" s="95" t="str">
        <f ca="1">VLOOKUP(C114,Группа!A:B,2,FALSE)</f>
        <v>Бейсболка</v>
      </c>
      <c r="AB114" s="117" t="str">
        <f ca="1">IFERROR(VLOOKUP(R114,Размеры!A:C,3,FALSE),"")</f>
        <v>ONE</v>
      </c>
      <c r="AC114" s="117" t="str">
        <f ca="1">VLOOKUP(I114,ЦветПолный!A:B,2,FALSE)</f>
        <v>09</v>
      </c>
      <c r="AD114" s="117" t="str">
        <f ca="1">IFERROR(VLOOKUP(R114,Размеры!A:D,4,FALSE),"")</f>
        <v>00</v>
      </c>
      <c r="AE114" s="117">
        <f ca="1">IF(LEFT(IFERROR(VLOOKUP(LOOKUP(2,1/SEARCH(B114,Товары!A:A),Товары!A:A),Товары!A:B,2,0),""),6)=MID(Z114,1,6),1,0)</f>
        <v>0</v>
      </c>
      <c r="AG114" s="117">
        <f ca="1">SUMIF(Группа!A:A,C114,Группа!C:C)</f>
        <v>1</v>
      </c>
      <c r="AH114" s="117">
        <f ca="1">SUMIF(Группа!B:B,AA114,Группа!C:C)</f>
        <v>1</v>
      </c>
      <c r="AI114" s="117">
        <f ca="1">SUMIF(Формы!A:A,D114,Формы!B:B)</f>
        <v>1</v>
      </c>
      <c r="AJ114" s="117">
        <f ca="1">SUMIF(Материал!A:A,M114,Материал!B:B)</f>
        <v>1</v>
      </c>
      <c r="AK114" s="117">
        <f ca="1">SUMIF(Размеры!A:A,R114,Размеры!E:E)</f>
        <v>1</v>
      </c>
      <c r="AL114" s="117">
        <f ca="1">SUMIF(Сезон!A:A,F114,Сезон!B:B)</f>
        <v>1</v>
      </c>
      <c r="AM114" s="117">
        <f ca="1">SUMIF(Состав!A:A,J114,Состав!B:B)</f>
        <v>1</v>
      </c>
      <c r="AN114" s="117">
        <f ca="1">SUMIF(ЦветПолный!A:A,I114,ЦветПолный!C:C)</f>
        <v>11</v>
      </c>
      <c r="AO114" s="117">
        <f ca="1">SUMIF(Цвет!A:A,Y114,Цвет!B:B)</f>
        <v>1</v>
      </c>
      <c r="AP114" s="117">
        <f ca="1">SUMIF(Пол!B:B,N114,Пол!C:C)</f>
        <v>1</v>
      </c>
      <c r="AQ114" s="117">
        <f ca="1">SUMIF(Марка!A:A,G114,Марка!B:B)</f>
        <v>1</v>
      </c>
      <c r="AR114" s="117">
        <f ca="1">SUMIF(Страна!A:A,O114,Страна!B:B)</f>
        <v>1</v>
      </c>
      <c r="AS114" s="83" t="e">
        <f ca="1">IF(VLOOKUP(V114,Товары!A:B,2,FALSE)=A114,"Есть в 1С","ERR")</f>
        <v>#N/A</v>
      </c>
      <c r="AT114" s="84" t="e">
        <f ca="1">IF(VLOOKUP(A114,Товары!B:B,1,FALSE)=A114,"Есть в 1С","ERR")</f>
        <v>#N/A</v>
      </c>
      <c r="AU114" s="116" t="e">
        <f ca="1">VLOOKUP(V114,Товары!A:B,2,FALSE)</f>
        <v>#N/A</v>
      </c>
      <c r="AV114" s="114" t="e">
        <f ca="1">VLOOKUP(V114,Товары!A:B,1,FALSE)</f>
        <v>#N/A</v>
      </c>
    </row>
    <row r="115" spans="1:48" x14ac:dyDescent="0.25">
      <c r="A115" s="133" t="str">
        <f ca="1"/>
        <v>06-365-11</v>
      </c>
      <c r="B115" s="128" t="str">
        <f ca="1">_xlfn.XLOOKUP($A115,Строчный!$A:$A,Строчный!B:B,"ERR",0)</f>
        <v>21005A-DWE Denv Wht Elephants Archive Legend NL</v>
      </c>
      <c r="C115" s="101" t="str">
        <f ca="1">PROPER(_xlfn.XLOOKUP($A115,Строчный!$A:$A,Строчный!C:C,"ERR",0))</f>
        <v>Бейсболки</v>
      </c>
      <c r="D115" s="101" t="str">
        <f ca="1">_xlfn.LET(_xlpm.DATA,(_xlfn.XLOOKUP($A115,Строчный!$A:$A,Строчный!D:D,"ERR",0)),UPPER(MID(_xlpm.DATA,1,1))&amp;LOWER(MID(_xlpm.DATA,2,LEN(_xlpm.DATA)-1)))</f>
        <v>Бейсболка</v>
      </c>
      <c r="E115" s="101" t="str">
        <f ca="1">PROPER(_xlfn.XLOOKUP($A115,Строчный!$A:$A,Строчный!E:E,"ERR",0))</f>
        <v>Sport</v>
      </c>
      <c r="F115" s="101" t="str">
        <f ca="1">LOWER(_xlfn.XLOOKUP($A115,Строчный!$A:$A,Строчный!F:F,"ERR",0))</f>
        <v>всесезон</v>
      </c>
      <c r="G115" s="101" t="str">
        <f ca="1">UPPER(_xlfn.XLOOKUP($A115,Строчный!$A:$A,Строчный!G:G,"ERR",0))</f>
        <v>AMERICAN NEEDLE</v>
      </c>
      <c r="H115" s="101" t="str">
        <f ca="1">LOWER(_xlfn.XLOOKUP($A115,Строчный!$A:$A,Строчный!H:H,"ERR",0))</f>
        <v>kelly green</v>
      </c>
      <c r="I115" s="101" t="str">
        <f ca="1">LOWER(_xlfn.XLOOKUP($A115,Строчный!$A:$A,Строчный!I:I,"ERR",0))</f>
        <v>зеленый</v>
      </c>
      <c r="J115" s="101" t="str">
        <f ca="1">SUBSTITUTE(LOWER(_xlfn.XLOOKUP($A115,Строчный!$A:$A,Строчный!J:J,"ERR",0)),"подклад","Подклад")</f>
        <v>60% полиэстер - 40% шерсть</v>
      </c>
      <c r="K115" s="101" t="str">
        <f ca="1">_xlfn.LET(_xlpm.RES,_xlfn.XLOOKUP($A115,Строчный!$A:$A,Строчный!R:R,"ERR",0),IF(_xlpm.RES="","",_xlpm.RES))</f>
        <v>NL</v>
      </c>
      <c r="L115" s="101" t="str">
        <f ca="1">_xlfn.LET(_xlpm.RES,_xlfn.XLOOKUP($A115,Строчный!$A:$A,Строчный!S:S,"ERR",0),IF(_xlpm.RES="","",_xlpm.RES))</f>
        <v>Denv Wht Elephants</v>
      </c>
      <c r="M115" s="101" t="str">
        <f ca="1">LOWER(_xlfn.XLOOKUP($A115,Строчный!$A:$A,Строчный!K:K,"ERR",0))</f>
        <v>шерстяные</v>
      </c>
      <c r="N115" s="101" t="str">
        <f ca="1">PROPER(_xlfn.XLOOKUP($A115,Строчный!$A:$A,Строчный!L:L,"ERR",0))</f>
        <v>Унисекс</v>
      </c>
      <c r="O115" s="101" t="str">
        <f ca="1">PROPER(_xlfn.XLOOKUP($A115,Строчный!$A:$A,Строчный!M:M,"ERR",0))</f>
        <v>Китай</v>
      </c>
      <c r="P115" s="110">
        <f ca="1">VALUE(_xlfn.XLOOKUP($A115,Строчный!$A:$A,Строчный!N:N,"ERR",0))</f>
        <v>1105</v>
      </c>
      <c r="Q115" s="109" t="str">
        <f ca="1">_xlfn.XLOOKUP($G115,Фабрика!A:A,Фабрика!B:B,"ERR",0)</f>
        <v>American Needle, Inc; 1275 Busch Parkway, Buffalo Grove, IL 60089, USA</v>
      </c>
      <c r="R115" s="100" t="str">
        <f ca="1">_xlfn.XLOOKUP($A115,Строчный!$A:$A,Строчный!P:P,"ERR",0)</f>
        <v>ONE</v>
      </c>
      <c r="S115" s="100">
        <f ca="1">VALUE(_xlfn.XLOOKUP($A115,Строчный!$A:$A,Строчный!Q:Q,"ERR",0))</f>
        <v>12</v>
      </c>
      <c r="T115" s="14" t="s">
        <v>283</v>
      </c>
      <c r="U115" s="122" t="str">
        <f t="shared" ca="1" si="9"/>
        <v>Бейсболка AMERICAN NEEDLE арт. 21005A-DWE Denv Wht Elephants Archive Legend NL (зеленый)</v>
      </c>
      <c r="V115" s="121" t="str">
        <f t="shared" ca="1" si="10"/>
        <v>Бейсболка AMERICAN NEEDLE арт. 21005A-DWE Denv Wht Elephants Archive Legend NL (зеленый) {kelly green}</v>
      </c>
      <c r="W115" s="18" t="str">
        <f t="shared" ca="1" si="11"/>
        <v>зеленый</v>
      </c>
      <c r="X115" s="18" t="str">
        <f t="shared" ca="1" si="12"/>
        <v>зеленый</v>
      </c>
      <c r="Y115" s="119" t="str">
        <f ca="1">IF(ISERROR(AT115),IFERROR(MID(I115,FIND("-",I115)+1,LEN(I115)),IFERROR(MID(I115,1,FIND("/",I115)-2),I115)),VLOOKUP(A115,'Цвета артикулов'!B:C,2,0))</f>
        <v>зеленый</v>
      </c>
      <c r="Z115" s="93" t="str">
        <f t="shared" ca="1" si="13"/>
        <v>06-365-11-00</v>
      </c>
      <c r="AA115" s="95" t="str">
        <f ca="1">VLOOKUP(C115,Группа!A:B,2,FALSE)</f>
        <v>Бейсболка</v>
      </c>
      <c r="AB115" s="117" t="str">
        <f ca="1">IFERROR(VLOOKUP(R115,Размеры!A:C,3,FALSE),"")</f>
        <v>ONE</v>
      </c>
      <c r="AC115" s="117" t="str">
        <f ca="1">VLOOKUP(I115,ЦветПолный!A:B,2,FALSE)</f>
        <v>11</v>
      </c>
      <c r="AD115" s="117" t="str">
        <f ca="1">IFERROR(VLOOKUP(R115,Размеры!A:D,4,FALSE),"")</f>
        <v>00</v>
      </c>
      <c r="AE115" s="117">
        <f ca="1">IF(LEFT(IFERROR(VLOOKUP(LOOKUP(2,1/SEARCH(B115,Товары!A:A),Товары!A:A),Товары!A:B,2,0),""),6)=MID(Z115,1,6),1,0)</f>
        <v>0</v>
      </c>
      <c r="AG115" s="117">
        <f ca="1">SUMIF(Группа!A:A,C115,Группа!C:C)</f>
        <v>1</v>
      </c>
      <c r="AH115" s="117">
        <f ca="1">SUMIF(Группа!B:B,AA115,Группа!C:C)</f>
        <v>1</v>
      </c>
      <c r="AI115" s="117">
        <f ca="1">SUMIF(Формы!A:A,D115,Формы!B:B)</f>
        <v>1</v>
      </c>
      <c r="AJ115" s="117">
        <f ca="1">SUMIF(Материал!A:A,M115,Материал!B:B)</f>
        <v>1</v>
      </c>
      <c r="AK115" s="117">
        <f ca="1">SUMIF(Размеры!A:A,R115,Размеры!E:E)</f>
        <v>1</v>
      </c>
      <c r="AL115" s="117">
        <f ca="1">SUMIF(Сезон!A:A,F115,Сезон!B:B)</f>
        <v>1</v>
      </c>
      <c r="AM115" s="117">
        <f ca="1">SUMIF(Состав!A:A,J115,Состав!B:B)</f>
        <v>1</v>
      </c>
      <c r="AN115" s="117">
        <f ca="1">SUMIF(ЦветПолный!A:A,I115,ЦветПолный!C:C)</f>
        <v>6</v>
      </c>
      <c r="AO115" s="117">
        <f ca="1">SUMIF(Цвет!A:A,Y115,Цвет!B:B)</f>
        <v>1</v>
      </c>
      <c r="AP115" s="117">
        <f ca="1">SUMIF(Пол!B:B,N115,Пол!C:C)</f>
        <v>1</v>
      </c>
      <c r="AQ115" s="117">
        <f ca="1">SUMIF(Марка!A:A,G115,Марка!B:B)</f>
        <v>1</v>
      </c>
      <c r="AR115" s="117">
        <f ca="1">SUMIF(Страна!A:A,O115,Страна!B:B)</f>
        <v>1</v>
      </c>
      <c r="AS115" s="83" t="e">
        <f ca="1">IF(VLOOKUP(V115,Товары!A:B,2,FALSE)=A115,"Есть в 1С","ERR")</f>
        <v>#N/A</v>
      </c>
      <c r="AT115" s="84" t="e">
        <f ca="1">IF(VLOOKUP(A115,Товары!B:B,1,FALSE)=A115,"Есть в 1С","ERR")</f>
        <v>#N/A</v>
      </c>
      <c r="AU115" s="116" t="e">
        <f ca="1">VLOOKUP(V115,Товары!A:B,2,FALSE)</f>
        <v>#N/A</v>
      </c>
      <c r="AV115" s="114" t="e">
        <f ca="1">VLOOKUP(V115,Товары!A:B,1,FALSE)</f>
        <v>#N/A</v>
      </c>
    </row>
    <row r="116" spans="1:48" x14ac:dyDescent="0.25">
      <c r="A116" s="133" t="str">
        <f ca="1"/>
        <v>06-364-06</v>
      </c>
      <c r="B116" s="128" t="str">
        <f ca="1">_xlfn.XLOOKUP($A116,Строчный!$A:$A,Строчный!B:B,"ERR",0)</f>
        <v>21005A-CCU Cleveland Cubs Archive Legend NL</v>
      </c>
      <c r="C116" s="101" t="str">
        <f ca="1">PROPER(_xlfn.XLOOKUP($A116,Строчный!$A:$A,Строчный!C:C,"ERR",0))</f>
        <v>Бейсболки</v>
      </c>
      <c r="D116" s="101" t="str">
        <f ca="1">_xlfn.LET(_xlpm.DATA,(_xlfn.XLOOKUP($A116,Строчный!$A:$A,Строчный!D:D,"ERR",0)),UPPER(MID(_xlpm.DATA,1,1))&amp;LOWER(MID(_xlpm.DATA,2,LEN(_xlpm.DATA)-1)))</f>
        <v>Бейсболка</v>
      </c>
      <c r="E116" s="101" t="str">
        <f ca="1">PROPER(_xlfn.XLOOKUP($A116,Строчный!$A:$A,Строчный!E:E,"ERR",0))</f>
        <v>Sport</v>
      </c>
      <c r="F116" s="101" t="str">
        <f ca="1">LOWER(_xlfn.XLOOKUP($A116,Строчный!$A:$A,Строчный!F:F,"ERR",0))</f>
        <v>всесезон</v>
      </c>
      <c r="G116" s="101" t="str">
        <f ca="1">UPPER(_xlfn.XLOOKUP($A116,Строчный!$A:$A,Строчный!G:G,"ERR",0))</f>
        <v>AMERICAN NEEDLE</v>
      </c>
      <c r="H116" s="101" t="str">
        <f ca="1">LOWER(_xlfn.XLOOKUP($A116,Строчный!$A:$A,Строчный!H:H,"ERR",0))</f>
        <v>royal</v>
      </c>
      <c r="I116" s="101" t="str">
        <f ca="1">LOWER(_xlfn.XLOOKUP($A116,Строчный!$A:$A,Строчный!I:I,"ERR",0))</f>
        <v>синий</v>
      </c>
      <c r="J116" s="101" t="str">
        <f ca="1">SUBSTITUTE(LOWER(_xlfn.XLOOKUP($A116,Строчный!$A:$A,Строчный!J:J,"ERR",0)),"подклад","Подклад")</f>
        <v>60% полиэстер - 40% шерсть</v>
      </c>
      <c r="K116" s="101" t="str">
        <f ca="1">_xlfn.LET(_xlpm.RES,_xlfn.XLOOKUP($A116,Строчный!$A:$A,Строчный!R:R,"ERR",0),IF(_xlpm.RES="","",_xlpm.RES))</f>
        <v>NL</v>
      </c>
      <c r="L116" s="101" t="str">
        <f ca="1">_xlfn.LET(_xlpm.RES,_xlfn.XLOOKUP($A116,Строчный!$A:$A,Строчный!S:S,"ERR",0),IF(_xlpm.RES="","",_xlpm.RES))</f>
        <v>Cleveland Cubs</v>
      </c>
      <c r="M116" s="101" t="str">
        <f ca="1">LOWER(_xlfn.XLOOKUP($A116,Строчный!$A:$A,Строчный!K:K,"ERR",0))</f>
        <v>шерстяные</v>
      </c>
      <c r="N116" s="101" t="str">
        <f ca="1">PROPER(_xlfn.XLOOKUP($A116,Строчный!$A:$A,Строчный!L:L,"ERR",0))</f>
        <v>Унисекс</v>
      </c>
      <c r="O116" s="101" t="str">
        <f ca="1">PROPER(_xlfn.XLOOKUP($A116,Строчный!$A:$A,Строчный!M:M,"ERR",0))</f>
        <v>Китай</v>
      </c>
      <c r="P116" s="110">
        <f ca="1">VALUE(_xlfn.XLOOKUP($A116,Строчный!$A:$A,Строчный!N:N,"ERR",0))</f>
        <v>1105.0179310344829</v>
      </c>
      <c r="Q116" s="109" t="str">
        <f ca="1">_xlfn.XLOOKUP($G116,Фабрика!A:A,Фабрика!B:B,"ERR",0)</f>
        <v>American Needle, Inc; 1275 Busch Parkway, Buffalo Grove, IL 60089, USA</v>
      </c>
      <c r="R116" s="100" t="str">
        <f ca="1">_xlfn.XLOOKUP($A116,Строчный!$A:$A,Строчный!P:P,"ERR",0)</f>
        <v>ONE</v>
      </c>
      <c r="S116" s="100">
        <f ca="1">VALUE(_xlfn.XLOOKUP($A116,Строчный!$A:$A,Строчный!Q:Q,"ERR",0))</f>
        <v>29</v>
      </c>
      <c r="T116" s="14" t="s">
        <v>283</v>
      </c>
      <c r="U116" s="122" t="str">
        <f t="shared" ca="1" si="9"/>
        <v>Бейсболка AMERICAN NEEDLE арт. 21005A-CCU Cleveland Cubs Archive Legend NL (синий)</v>
      </c>
      <c r="V116" s="121" t="str">
        <f t="shared" ca="1" si="10"/>
        <v>Бейсболка AMERICAN NEEDLE арт. 21005A-CCU Cleveland Cubs Archive Legend NL (синий) {royal}</v>
      </c>
      <c r="W116" s="18" t="str">
        <f t="shared" ca="1" si="11"/>
        <v>синий</v>
      </c>
      <c r="X116" s="18" t="str">
        <f t="shared" ca="1" si="12"/>
        <v>синий</v>
      </c>
      <c r="Y116" s="119" t="str">
        <f ca="1">IF(ISERROR(AT116),IFERROR(MID(I116,FIND("-",I116)+1,LEN(I116)),IFERROR(MID(I116,1,FIND("/",I116)-2),I116)),VLOOKUP(A116,'Цвета артикулов'!B:C,2,0))</f>
        <v>синий</v>
      </c>
      <c r="Z116" s="93" t="str">
        <f t="shared" ca="1" si="13"/>
        <v>06-364-06-00</v>
      </c>
      <c r="AA116" s="95" t="str">
        <f ca="1">VLOOKUP(C116,Группа!A:B,2,FALSE)</f>
        <v>Бейсболка</v>
      </c>
      <c r="AB116" s="117" t="str">
        <f ca="1">IFERROR(VLOOKUP(R116,Размеры!A:C,3,FALSE),"")</f>
        <v>ONE</v>
      </c>
      <c r="AC116" s="117" t="str">
        <f ca="1">VLOOKUP(I116,ЦветПолный!A:B,2,FALSE)</f>
        <v>06</v>
      </c>
      <c r="AD116" s="117" t="str">
        <f ca="1">IFERROR(VLOOKUP(R116,Размеры!A:D,4,FALSE),"")</f>
        <v>00</v>
      </c>
      <c r="AE116" s="117">
        <f ca="1">IF(LEFT(IFERROR(VLOOKUP(LOOKUP(2,1/SEARCH(B116,Товары!A:A),Товары!A:A),Товары!A:B,2,0),""),6)=MID(Z116,1,6),1,0)</f>
        <v>0</v>
      </c>
      <c r="AG116" s="117">
        <f ca="1">SUMIF(Группа!A:A,C116,Группа!C:C)</f>
        <v>1</v>
      </c>
      <c r="AH116" s="117">
        <f ca="1">SUMIF(Группа!B:B,AA116,Группа!C:C)</f>
        <v>1</v>
      </c>
      <c r="AI116" s="117">
        <f ca="1">SUMIF(Формы!A:A,D116,Формы!B:B)</f>
        <v>1</v>
      </c>
      <c r="AJ116" s="117">
        <f ca="1">SUMIF(Материал!A:A,M116,Материал!B:B)</f>
        <v>1</v>
      </c>
      <c r="AK116" s="117">
        <f ca="1">SUMIF(Размеры!A:A,R116,Размеры!E:E)</f>
        <v>1</v>
      </c>
      <c r="AL116" s="117">
        <f ca="1">SUMIF(Сезон!A:A,F116,Сезон!B:B)</f>
        <v>1</v>
      </c>
      <c r="AM116" s="117">
        <f ca="1">SUMIF(Состав!A:A,J116,Состав!B:B)</f>
        <v>1</v>
      </c>
      <c r="AN116" s="117">
        <f ca="1">SUMIF(ЦветПолный!A:A,I116,ЦветПолный!C:C)</f>
        <v>8</v>
      </c>
      <c r="AO116" s="117">
        <f ca="1">SUMIF(Цвет!A:A,Y116,Цвет!B:B)</f>
        <v>1</v>
      </c>
      <c r="AP116" s="117">
        <f ca="1">SUMIF(Пол!B:B,N116,Пол!C:C)</f>
        <v>1</v>
      </c>
      <c r="AQ116" s="117">
        <f ca="1">SUMIF(Марка!A:A,G116,Марка!B:B)</f>
        <v>1</v>
      </c>
      <c r="AR116" s="117">
        <f ca="1">SUMIF(Страна!A:A,O116,Страна!B:B)</f>
        <v>1</v>
      </c>
      <c r="AS116" s="83" t="e">
        <f ca="1">IF(VLOOKUP(V116,Товары!A:B,2,FALSE)=A116,"Есть в 1С","ERR")</f>
        <v>#N/A</v>
      </c>
      <c r="AT116" s="84" t="e">
        <f ca="1">IF(VLOOKUP(A116,Товары!B:B,1,FALSE)=A116,"Есть в 1С","ERR")</f>
        <v>#N/A</v>
      </c>
      <c r="AU116" s="116" t="e">
        <f ca="1">VLOOKUP(V116,Товары!A:B,2,FALSE)</f>
        <v>#N/A</v>
      </c>
      <c r="AV116" s="114" t="e">
        <f ca="1">VLOOKUP(V116,Товары!A:B,1,FALSE)</f>
        <v>#N/A</v>
      </c>
    </row>
    <row r="117" spans="1:48" x14ac:dyDescent="0.25">
      <c r="A117" s="133" t="str">
        <f ca="1"/>
        <v>06-363-09</v>
      </c>
      <c r="B117" s="128" t="str">
        <f ca="1">_xlfn.XLOOKUP($A117,Строчный!$A:$A,Строчный!B:B,"ERR",0)</f>
        <v>21005A-BRG Brooklyn Royal Giants Archive Legend NL</v>
      </c>
      <c r="C117" s="101" t="str">
        <f ca="1">PROPER(_xlfn.XLOOKUP($A117,Строчный!$A:$A,Строчный!C:C,"ERR",0))</f>
        <v>Бейсболки</v>
      </c>
      <c r="D117" s="101" t="str">
        <f ca="1">_xlfn.LET(_xlpm.DATA,(_xlfn.XLOOKUP($A117,Строчный!$A:$A,Строчный!D:D,"ERR",0)),UPPER(MID(_xlpm.DATA,1,1))&amp;LOWER(MID(_xlpm.DATA,2,LEN(_xlpm.DATA)-1)))</f>
        <v>Бейсболка</v>
      </c>
      <c r="E117" s="101" t="str">
        <f ca="1">PROPER(_xlfn.XLOOKUP($A117,Строчный!$A:$A,Строчный!E:E,"ERR",0))</f>
        <v>Sport</v>
      </c>
      <c r="F117" s="101" t="str">
        <f ca="1">LOWER(_xlfn.XLOOKUP($A117,Строчный!$A:$A,Строчный!F:F,"ERR",0))</f>
        <v>всесезон</v>
      </c>
      <c r="G117" s="101" t="str">
        <f ca="1">UPPER(_xlfn.XLOOKUP($A117,Строчный!$A:$A,Строчный!G:G,"ERR",0))</f>
        <v>AMERICAN NEEDLE</v>
      </c>
      <c r="H117" s="101" t="str">
        <f ca="1">LOWER(_xlfn.XLOOKUP($A117,Строчный!$A:$A,Строчный!H:H,"ERR",0))</f>
        <v>black</v>
      </c>
      <c r="I117" s="101" t="str">
        <f ca="1">LOWER(_xlfn.XLOOKUP($A117,Строчный!$A:$A,Строчный!I:I,"ERR",0))</f>
        <v>черный</v>
      </c>
      <c r="J117" s="101" t="str">
        <f ca="1">SUBSTITUTE(LOWER(_xlfn.XLOOKUP($A117,Строчный!$A:$A,Строчный!J:J,"ERR",0)),"подклад","Подклад")</f>
        <v>60% полиэстер - 40% шерсть</v>
      </c>
      <c r="K117" s="101" t="str">
        <f ca="1">_xlfn.LET(_xlpm.RES,_xlfn.XLOOKUP($A117,Строчный!$A:$A,Строчный!R:R,"ERR",0),IF(_xlpm.RES="","",_xlpm.RES))</f>
        <v>NL</v>
      </c>
      <c r="L117" s="101" t="str">
        <f ca="1">_xlfn.LET(_xlpm.RES,_xlfn.XLOOKUP($A117,Строчный!$A:$A,Строчный!S:S,"ERR",0),IF(_xlpm.RES="","",_xlpm.RES))</f>
        <v>Brooklyn Royal Giants</v>
      </c>
      <c r="M117" s="101" t="str">
        <f ca="1">LOWER(_xlfn.XLOOKUP($A117,Строчный!$A:$A,Строчный!K:K,"ERR",0))</f>
        <v>шерстяные</v>
      </c>
      <c r="N117" s="101" t="str">
        <f ca="1">PROPER(_xlfn.XLOOKUP($A117,Строчный!$A:$A,Строчный!L:L,"ERR",0))</f>
        <v>Унисекс</v>
      </c>
      <c r="O117" s="101" t="str">
        <f ca="1">PROPER(_xlfn.XLOOKUP($A117,Строчный!$A:$A,Строчный!M:M,"ERR",0))</f>
        <v>Китай</v>
      </c>
      <c r="P117" s="110">
        <f ca="1">VALUE(_xlfn.XLOOKUP($A117,Строчный!$A:$A,Строчный!N:N,"ERR",0))</f>
        <v>1105.0305882352941</v>
      </c>
      <c r="Q117" s="109" t="str">
        <f ca="1">_xlfn.XLOOKUP($G117,Фабрика!A:A,Фабрика!B:B,"ERR",0)</f>
        <v>American Needle, Inc; 1275 Busch Parkway, Buffalo Grove, IL 60089, USA</v>
      </c>
      <c r="R117" s="100" t="str">
        <f ca="1">_xlfn.XLOOKUP($A117,Строчный!$A:$A,Строчный!P:P,"ERR",0)</f>
        <v>ONE</v>
      </c>
      <c r="S117" s="100">
        <f ca="1">VALUE(_xlfn.XLOOKUP($A117,Строчный!$A:$A,Строчный!Q:Q,"ERR",0))</f>
        <v>17</v>
      </c>
      <c r="T117" s="14" t="s">
        <v>283</v>
      </c>
      <c r="U117" s="122" t="str">
        <f t="shared" ca="1" si="9"/>
        <v>Бейсболка AMERICAN NEEDLE арт. 21005A-BRG Brooklyn Royal Giants Archive Legend NL (черный)</v>
      </c>
      <c r="V117" s="121" t="str">
        <f t="shared" ca="1" si="10"/>
        <v>Бейсболка AMERICAN NEEDLE арт. 21005A-BRG Brooklyn Royal Giants Archive Legend NL (черный) {black}</v>
      </c>
      <c r="W117" s="18" t="str">
        <f t="shared" ca="1" si="11"/>
        <v>черный</v>
      </c>
      <c r="X117" s="18" t="str">
        <f t="shared" ca="1" si="12"/>
        <v>черный</v>
      </c>
      <c r="Y117" s="119" t="str">
        <f ca="1">IF(ISERROR(AT117),IFERROR(MID(I117,FIND("-",I117)+1,LEN(I117)),IFERROR(MID(I117,1,FIND("/",I117)-2),I117)),VLOOKUP(A117,'Цвета артикулов'!B:C,2,0))</f>
        <v>черный</v>
      </c>
      <c r="Z117" s="93" t="str">
        <f t="shared" ca="1" si="13"/>
        <v>06-363-09-00</v>
      </c>
      <c r="AA117" s="95" t="str">
        <f ca="1">VLOOKUP(C117,Группа!A:B,2,FALSE)</f>
        <v>Бейсболка</v>
      </c>
      <c r="AB117" s="117" t="str">
        <f ca="1">IFERROR(VLOOKUP(R117,Размеры!A:C,3,FALSE),"")</f>
        <v>ONE</v>
      </c>
      <c r="AC117" s="117" t="str">
        <f ca="1">VLOOKUP(I117,ЦветПолный!A:B,2,FALSE)</f>
        <v>09</v>
      </c>
      <c r="AD117" s="117" t="str">
        <f ca="1">IFERROR(VLOOKUP(R117,Размеры!A:D,4,FALSE),"")</f>
        <v>00</v>
      </c>
      <c r="AE117" s="117">
        <f ca="1">IF(LEFT(IFERROR(VLOOKUP(LOOKUP(2,1/SEARCH(B117,Товары!A:A),Товары!A:A),Товары!A:B,2,0),""),6)=MID(Z117,1,6),1,0)</f>
        <v>0</v>
      </c>
      <c r="AG117" s="117">
        <f ca="1">SUMIF(Группа!A:A,C117,Группа!C:C)</f>
        <v>1</v>
      </c>
      <c r="AH117" s="117">
        <f ca="1">SUMIF(Группа!B:B,AA117,Группа!C:C)</f>
        <v>1</v>
      </c>
      <c r="AI117" s="117">
        <f ca="1">SUMIF(Формы!A:A,D117,Формы!B:B)</f>
        <v>1</v>
      </c>
      <c r="AJ117" s="117">
        <f ca="1">SUMIF(Материал!A:A,M117,Материал!B:B)</f>
        <v>1</v>
      </c>
      <c r="AK117" s="117">
        <f ca="1">SUMIF(Размеры!A:A,R117,Размеры!E:E)</f>
        <v>1</v>
      </c>
      <c r="AL117" s="117">
        <f ca="1">SUMIF(Сезон!A:A,F117,Сезон!B:B)</f>
        <v>1</v>
      </c>
      <c r="AM117" s="117">
        <f ca="1">SUMIF(Состав!A:A,J117,Состав!B:B)</f>
        <v>1</v>
      </c>
      <c r="AN117" s="117">
        <f ca="1">SUMIF(ЦветПолный!A:A,I117,ЦветПолный!C:C)</f>
        <v>11</v>
      </c>
      <c r="AO117" s="117">
        <f ca="1">SUMIF(Цвет!A:A,Y117,Цвет!B:B)</f>
        <v>1</v>
      </c>
      <c r="AP117" s="117">
        <f ca="1">SUMIF(Пол!B:B,N117,Пол!C:C)</f>
        <v>1</v>
      </c>
      <c r="AQ117" s="117">
        <f ca="1">SUMIF(Марка!A:A,G117,Марка!B:B)</f>
        <v>1</v>
      </c>
      <c r="AR117" s="117">
        <f ca="1">SUMIF(Страна!A:A,O117,Страна!B:B)</f>
        <v>1</v>
      </c>
      <c r="AS117" s="83" t="e">
        <f ca="1">IF(VLOOKUP(V117,Товары!A:B,2,FALSE)=A117,"Есть в 1С","ERR")</f>
        <v>#N/A</v>
      </c>
      <c r="AT117" s="84" t="e">
        <f ca="1">IF(VLOOKUP(A117,Товары!B:B,1,FALSE)=A117,"Есть в 1С","ERR")</f>
        <v>#N/A</v>
      </c>
      <c r="AU117" s="116" t="e">
        <f ca="1">VLOOKUP(V117,Товары!A:B,2,FALSE)</f>
        <v>#N/A</v>
      </c>
      <c r="AV117" s="114" t="e">
        <f ca="1">VLOOKUP(V117,Товары!A:B,1,FALSE)</f>
        <v>#N/A</v>
      </c>
    </row>
    <row r="118" spans="1:48" x14ac:dyDescent="0.25">
      <c r="A118" s="133" t="str">
        <f ca="1"/>
        <v>06-362-72</v>
      </c>
      <c r="B118" s="128" t="str">
        <f ca="1">_xlfn.XLOOKUP($A118,Строчный!$A:$A,Строчный!B:B,"ERR",0)</f>
        <v>21005A-BEG Baltimore Elite Giants Archive Legend NL</v>
      </c>
      <c r="C118" s="101" t="str">
        <f ca="1">PROPER(_xlfn.XLOOKUP($A118,Строчный!$A:$A,Строчный!C:C,"ERR",0))</f>
        <v>Бейсболки</v>
      </c>
      <c r="D118" s="101" t="str">
        <f ca="1">_xlfn.LET(_xlpm.DATA,(_xlfn.XLOOKUP($A118,Строчный!$A:$A,Строчный!D:D,"ERR",0)),UPPER(MID(_xlpm.DATA,1,1))&amp;LOWER(MID(_xlpm.DATA,2,LEN(_xlpm.DATA)-1)))</f>
        <v>Бейсболка</v>
      </c>
      <c r="E118" s="101" t="str">
        <f ca="1">PROPER(_xlfn.XLOOKUP($A118,Строчный!$A:$A,Строчный!E:E,"ERR",0))</f>
        <v>Sport</v>
      </c>
      <c r="F118" s="101" t="str">
        <f ca="1">LOWER(_xlfn.XLOOKUP($A118,Строчный!$A:$A,Строчный!F:F,"ERR",0))</f>
        <v>всесезон</v>
      </c>
      <c r="G118" s="101" t="str">
        <f ca="1">UPPER(_xlfn.XLOOKUP($A118,Строчный!$A:$A,Строчный!G:G,"ERR",0))</f>
        <v>AMERICAN NEEDLE</v>
      </c>
      <c r="H118" s="101" t="str">
        <f ca="1">LOWER(_xlfn.XLOOKUP($A118,Строчный!$A:$A,Строчный!H:H,"ERR",0))</f>
        <v>black-red</v>
      </c>
      <c r="I118" s="101" t="str">
        <f ca="1">LOWER(_xlfn.XLOOKUP($A118,Строчный!$A:$A,Строчный!I:I,"ERR",0))</f>
        <v>черный / красный</v>
      </c>
      <c r="J118" s="101" t="str">
        <f ca="1">SUBSTITUTE(LOWER(_xlfn.XLOOKUP($A118,Строчный!$A:$A,Строчный!J:J,"ERR",0)),"подклад","Подклад")</f>
        <v>60% полиэстер - 40% шерсть</v>
      </c>
      <c r="K118" s="101" t="str">
        <f ca="1">_xlfn.LET(_xlpm.RES,_xlfn.XLOOKUP($A118,Строчный!$A:$A,Строчный!R:R,"ERR",0),IF(_xlpm.RES="","",_xlpm.RES))</f>
        <v>NL</v>
      </c>
      <c r="L118" s="101" t="str">
        <f ca="1">_xlfn.LET(_xlpm.RES,_xlfn.XLOOKUP($A118,Строчный!$A:$A,Строчный!S:S,"ERR",0),IF(_xlpm.RES="","",_xlpm.RES))</f>
        <v>Baltimore Elite Giants</v>
      </c>
      <c r="M118" s="101" t="str">
        <f ca="1">LOWER(_xlfn.XLOOKUP($A118,Строчный!$A:$A,Строчный!K:K,"ERR",0))</f>
        <v>шерстяные</v>
      </c>
      <c r="N118" s="101" t="str">
        <f ca="1">PROPER(_xlfn.XLOOKUP($A118,Строчный!$A:$A,Строчный!L:L,"ERR",0))</f>
        <v>Унисекс</v>
      </c>
      <c r="O118" s="101" t="str">
        <f ca="1">PROPER(_xlfn.XLOOKUP($A118,Строчный!$A:$A,Строчный!M:M,"ERR",0))</f>
        <v>Китай</v>
      </c>
      <c r="P118" s="110">
        <f ca="1">VALUE(_xlfn.XLOOKUP($A118,Строчный!$A:$A,Строчный!N:N,"ERR",0))</f>
        <v>1105.0305882352941</v>
      </c>
      <c r="Q118" s="109" t="str">
        <f ca="1">_xlfn.XLOOKUP($G118,Фабрика!A:A,Фабрика!B:B,"ERR",0)</f>
        <v>American Needle, Inc; 1275 Busch Parkway, Buffalo Grove, IL 60089, USA</v>
      </c>
      <c r="R118" s="100" t="str">
        <f ca="1">_xlfn.XLOOKUP($A118,Строчный!$A:$A,Строчный!P:P,"ERR",0)</f>
        <v>ONE</v>
      </c>
      <c r="S118" s="100">
        <f ca="1">VALUE(_xlfn.XLOOKUP($A118,Строчный!$A:$A,Строчный!Q:Q,"ERR",0))</f>
        <v>17</v>
      </c>
      <c r="T118" s="14" t="s">
        <v>283</v>
      </c>
      <c r="U118" s="122" t="str">
        <f t="shared" ca="1" si="9"/>
        <v>Бейсболка AMERICAN NEEDLE арт. 21005A-BEG Baltimore Elite Giants Archive Legend NL (черный / красный)</v>
      </c>
      <c r="V118" s="121" t="str">
        <f t="shared" ca="1" si="10"/>
        <v>Бейсболка AMERICAN NEEDLE арт. 21005A-BEG Baltimore Elite Giants Archive Legend NL (черный / красный) {black-red}</v>
      </c>
      <c r="W118" s="18" t="str">
        <f t="shared" ca="1" si="11"/>
        <v>черный</v>
      </c>
      <c r="X118" s="18" t="str">
        <f t="shared" ca="1" si="12"/>
        <v>красный</v>
      </c>
      <c r="Y118" s="119" t="str">
        <f ca="1">IF(ISERROR(AT118),IFERROR(MID(I118,FIND("-",I118)+1,LEN(I118)),IFERROR(MID(I118,1,FIND("/",I118)-2),I118)),VLOOKUP(A118,'Цвета артикулов'!B:C,2,0))</f>
        <v>черный</v>
      </c>
      <c r="Z118" s="93" t="str">
        <f t="shared" ca="1" si="13"/>
        <v>06-362-72-00</v>
      </c>
      <c r="AA118" s="95" t="str">
        <f ca="1">VLOOKUP(C118,Группа!A:B,2,FALSE)</f>
        <v>Бейсболка</v>
      </c>
      <c r="AB118" s="117" t="str">
        <f ca="1">IFERROR(VLOOKUP(R118,Размеры!A:C,3,FALSE),"")</f>
        <v>ONE</v>
      </c>
      <c r="AC118" s="117" t="str">
        <f ca="1">VLOOKUP(I118,ЦветПолный!A:B,2,FALSE)</f>
        <v>72</v>
      </c>
      <c r="AD118" s="117" t="str">
        <f ca="1">IFERROR(VLOOKUP(R118,Размеры!A:D,4,FALSE),"")</f>
        <v>00</v>
      </c>
      <c r="AE118" s="117">
        <f ca="1">IF(LEFT(IFERROR(VLOOKUP(LOOKUP(2,1/SEARCH(B118,Товары!A:A),Товары!A:A),Товары!A:B,2,0),""),6)=MID(Z118,1,6),1,0)</f>
        <v>0</v>
      </c>
      <c r="AG118" s="117">
        <f ca="1">SUMIF(Группа!A:A,C118,Группа!C:C)</f>
        <v>1</v>
      </c>
      <c r="AH118" s="117">
        <f ca="1">SUMIF(Группа!B:B,AA118,Группа!C:C)</f>
        <v>1</v>
      </c>
      <c r="AI118" s="117">
        <f ca="1">SUMIF(Формы!A:A,D118,Формы!B:B)</f>
        <v>1</v>
      </c>
      <c r="AJ118" s="117">
        <f ca="1">SUMIF(Материал!A:A,M118,Материал!B:B)</f>
        <v>1</v>
      </c>
      <c r="AK118" s="117">
        <f ca="1">SUMIF(Размеры!A:A,R118,Размеры!E:E)</f>
        <v>1</v>
      </c>
      <c r="AL118" s="117">
        <f ca="1">SUMIF(Сезон!A:A,F118,Сезон!B:B)</f>
        <v>1</v>
      </c>
      <c r="AM118" s="117">
        <f ca="1">SUMIF(Состав!A:A,J118,Состав!B:B)</f>
        <v>1</v>
      </c>
      <c r="AN118" s="117">
        <f ca="1">SUMIF(ЦветПолный!A:A,I118,ЦветПолный!C:C)</f>
        <v>3</v>
      </c>
      <c r="AO118" s="117">
        <f ca="1">SUMIF(Цвет!A:A,Y118,Цвет!B:B)</f>
        <v>1</v>
      </c>
      <c r="AP118" s="117">
        <f ca="1">SUMIF(Пол!B:B,N118,Пол!C:C)</f>
        <v>1</v>
      </c>
      <c r="AQ118" s="117">
        <f ca="1">SUMIF(Марка!A:A,G118,Марка!B:B)</f>
        <v>1</v>
      </c>
      <c r="AR118" s="117">
        <f ca="1">SUMIF(Страна!A:A,O118,Страна!B:B)</f>
        <v>1</v>
      </c>
      <c r="AS118" s="83" t="e">
        <f ca="1">IF(VLOOKUP(V118,Товары!A:B,2,FALSE)=A118,"Есть в 1С","ERR")</f>
        <v>#N/A</v>
      </c>
      <c r="AT118" s="84" t="e">
        <f ca="1">IF(VLOOKUP(A118,Товары!B:B,1,FALSE)=A118,"Есть в 1С","ERR")</f>
        <v>#N/A</v>
      </c>
      <c r="AU118" s="116" t="e">
        <f ca="1">VLOOKUP(V118,Товары!A:B,2,FALSE)</f>
        <v>#N/A</v>
      </c>
      <c r="AV118" s="114" t="e">
        <f ca="1">VLOOKUP(V118,Товары!A:B,1,FALSE)</f>
        <v>#N/A</v>
      </c>
    </row>
    <row r="119" spans="1:48" x14ac:dyDescent="0.25">
      <c r="A119" s="133" t="str">
        <f ca="1"/>
        <v>06-361-10</v>
      </c>
      <c r="B119" s="128" t="str">
        <f ca="1">_xlfn.XLOOKUP($A119,Строчный!$A:$A,Строчный!B:B,"ERR",0)</f>
        <v>21005A-ASE Austin Senators Archive Legend</v>
      </c>
      <c r="C119" s="101" t="str">
        <f ca="1">PROPER(_xlfn.XLOOKUP($A119,Строчный!$A:$A,Строчный!C:C,"ERR",0))</f>
        <v>Бейсболки</v>
      </c>
      <c r="D119" s="101" t="str">
        <f ca="1">_xlfn.LET(_xlpm.DATA,(_xlfn.XLOOKUP($A119,Строчный!$A:$A,Строчный!D:D,"ERR",0)),UPPER(MID(_xlpm.DATA,1,1))&amp;LOWER(MID(_xlpm.DATA,2,LEN(_xlpm.DATA)-1)))</f>
        <v>Бейсболка</v>
      </c>
      <c r="E119" s="101" t="str">
        <f ca="1">PROPER(_xlfn.XLOOKUP($A119,Строчный!$A:$A,Строчный!E:E,"ERR",0))</f>
        <v>Sport</v>
      </c>
      <c r="F119" s="101" t="str">
        <f ca="1">LOWER(_xlfn.XLOOKUP($A119,Строчный!$A:$A,Строчный!F:F,"ERR",0))</f>
        <v>всесезон</v>
      </c>
      <c r="G119" s="101" t="str">
        <f ca="1">UPPER(_xlfn.XLOOKUP($A119,Строчный!$A:$A,Строчный!G:G,"ERR",0))</f>
        <v>AMERICAN NEEDLE</v>
      </c>
      <c r="H119" s="101" t="str">
        <f ca="1">LOWER(_xlfn.XLOOKUP($A119,Строчный!$A:$A,Строчный!H:H,"ERR",0))</f>
        <v>heather gray - black</v>
      </c>
      <c r="I119" s="101" t="str">
        <f ca="1">LOWER(_xlfn.XLOOKUP($A119,Строчный!$A:$A,Строчный!I:I,"ERR",0))</f>
        <v>серый / черный</v>
      </c>
      <c r="J119" s="101" t="str">
        <f ca="1">SUBSTITUTE(LOWER(_xlfn.XLOOKUP($A119,Строчный!$A:$A,Строчный!J:J,"ERR",0)),"подклад","Подклад")</f>
        <v>60% полиэстер - 40% шерсть</v>
      </c>
      <c r="K119" s="101" t="str">
        <f ca="1">_xlfn.LET(_xlpm.RES,_xlfn.XLOOKUP($A119,Строчный!$A:$A,Строчный!R:R,"ERR",0),IF(_xlpm.RES="","",_xlpm.RES))</f>
        <v/>
      </c>
      <c r="L119" s="101" t="str">
        <f ca="1">_xlfn.LET(_xlpm.RES,_xlfn.XLOOKUP($A119,Строчный!$A:$A,Строчный!S:S,"ERR",0),IF(_xlpm.RES="","",_xlpm.RES))</f>
        <v>Austin Senators</v>
      </c>
      <c r="M119" s="101" t="str">
        <f ca="1">LOWER(_xlfn.XLOOKUP($A119,Строчный!$A:$A,Строчный!K:K,"ERR",0))</f>
        <v>шерстяные</v>
      </c>
      <c r="N119" s="101" t="str">
        <f ca="1">PROPER(_xlfn.XLOOKUP($A119,Строчный!$A:$A,Строчный!L:L,"ERR",0))</f>
        <v>Унисекс</v>
      </c>
      <c r="O119" s="101" t="str">
        <f ca="1">PROPER(_xlfn.XLOOKUP($A119,Строчный!$A:$A,Строчный!M:M,"ERR",0))</f>
        <v>Китай</v>
      </c>
      <c r="P119" s="110">
        <f ca="1">VALUE(_xlfn.XLOOKUP($A119,Строчный!$A:$A,Строчный!N:N,"ERR",0))</f>
        <v>1105</v>
      </c>
      <c r="Q119" s="109" t="str">
        <f ca="1">_xlfn.XLOOKUP($G119,Фабрика!A:A,Фабрика!B:B,"ERR",0)</f>
        <v>American Needle, Inc; 1275 Busch Parkway, Buffalo Grove, IL 60089, USA</v>
      </c>
      <c r="R119" s="100" t="str">
        <f ca="1">_xlfn.XLOOKUP($A119,Строчный!$A:$A,Строчный!P:P,"ERR",0)</f>
        <v>ONE</v>
      </c>
      <c r="S119" s="100">
        <f ca="1">VALUE(_xlfn.XLOOKUP($A119,Строчный!$A:$A,Строчный!Q:Q,"ERR",0))</f>
        <v>12</v>
      </c>
      <c r="T119" s="14" t="s">
        <v>283</v>
      </c>
      <c r="U119" s="122" t="str">
        <f t="shared" ca="1" si="9"/>
        <v>Бейсболка AMERICAN NEEDLE арт. 21005A-ASE Austin Senators Archive Legend (серый / черный)</v>
      </c>
      <c r="V119" s="121" t="str">
        <f t="shared" ca="1" si="10"/>
        <v>Бейсболка AMERICAN NEEDLE арт. 21005A-ASE Austin Senators Archive Legend (серый / черный) {heather gray - black}</v>
      </c>
      <c r="W119" s="18" t="str">
        <f t="shared" ca="1" si="11"/>
        <v>серый</v>
      </c>
      <c r="X119" s="18" t="str">
        <f t="shared" ca="1" si="12"/>
        <v>черный</v>
      </c>
      <c r="Y119" s="119" t="str">
        <f ca="1">IF(ISERROR(AT119),IFERROR(MID(I119,FIND("-",I119)+1,LEN(I119)),IFERROR(MID(I119,1,FIND("/",I119)-2),I119)),VLOOKUP(A119,'Цвета артикулов'!B:C,2,0))</f>
        <v>серый</v>
      </c>
      <c r="Z119" s="93" t="str">
        <f t="shared" ca="1" si="13"/>
        <v>06-361-10-00</v>
      </c>
      <c r="AA119" s="95" t="str">
        <f ca="1">VLOOKUP(C119,Группа!A:B,2,FALSE)</f>
        <v>Бейсболка</v>
      </c>
      <c r="AB119" s="117" t="str">
        <f ca="1">IFERROR(VLOOKUP(R119,Размеры!A:C,3,FALSE),"")</f>
        <v>ONE</v>
      </c>
      <c r="AC119" s="117" t="str">
        <f ca="1">VLOOKUP(I119,ЦветПолный!A:B,2,FALSE)</f>
        <v>10</v>
      </c>
      <c r="AD119" s="117" t="str">
        <f ca="1">IFERROR(VLOOKUP(R119,Размеры!A:D,4,FALSE),"")</f>
        <v>00</v>
      </c>
      <c r="AE119" s="117">
        <f ca="1">IF(LEFT(IFERROR(VLOOKUP(LOOKUP(2,1/SEARCH(B119,Товары!A:A),Товары!A:A),Товары!A:B,2,0),""),6)=MID(Z119,1,6),1,0)</f>
        <v>0</v>
      </c>
      <c r="AG119" s="117">
        <f ca="1">SUMIF(Группа!A:A,C119,Группа!C:C)</f>
        <v>1</v>
      </c>
      <c r="AH119" s="117">
        <f ca="1">SUMIF(Группа!B:B,AA119,Группа!C:C)</f>
        <v>1</v>
      </c>
      <c r="AI119" s="117">
        <f ca="1">SUMIF(Формы!A:A,D119,Формы!B:B)</f>
        <v>1</v>
      </c>
      <c r="AJ119" s="117">
        <f ca="1">SUMIF(Материал!A:A,M119,Материал!B:B)</f>
        <v>1</v>
      </c>
      <c r="AK119" s="117">
        <f ca="1">SUMIF(Размеры!A:A,R119,Размеры!E:E)</f>
        <v>1</v>
      </c>
      <c r="AL119" s="117">
        <f ca="1">SUMIF(Сезон!A:A,F119,Сезон!B:B)</f>
        <v>1</v>
      </c>
      <c r="AM119" s="117">
        <f ca="1">SUMIF(Состав!A:A,J119,Состав!B:B)</f>
        <v>1</v>
      </c>
      <c r="AN119" s="117">
        <f ca="1">SUMIF(ЦветПолный!A:A,I119,ЦветПолный!C:C)</f>
        <v>6</v>
      </c>
      <c r="AO119" s="117">
        <f ca="1">SUMIF(Цвет!A:A,Y119,Цвет!B:B)</f>
        <v>1</v>
      </c>
      <c r="AP119" s="117">
        <f ca="1">SUMIF(Пол!B:B,N119,Пол!C:C)</f>
        <v>1</v>
      </c>
      <c r="AQ119" s="117">
        <f ca="1">SUMIF(Марка!A:A,G119,Марка!B:B)</f>
        <v>1</v>
      </c>
      <c r="AR119" s="117">
        <f ca="1">SUMIF(Страна!A:A,O119,Страна!B:B)</f>
        <v>1</v>
      </c>
      <c r="AS119" s="83" t="e">
        <f ca="1">IF(VLOOKUP(V119,Товары!A:B,2,FALSE)=A119,"Есть в 1С","ERR")</f>
        <v>#N/A</v>
      </c>
      <c r="AT119" s="84" t="e">
        <f ca="1">IF(VLOOKUP(A119,Товары!B:B,1,FALSE)=A119,"Есть в 1С","ERR")</f>
        <v>#N/A</v>
      </c>
      <c r="AU119" s="116" t="e">
        <f ca="1">VLOOKUP(V119,Товары!A:B,2,FALSE)</f>
        <v>#N/A</v>
      </c>
      <c r="AV119" s="114" t="e">
        <f ca="1">VLOOKUP(V119,Товары!A:B,1,FALSE)</f>
        <v>#N/A</v>
      </c>
    </row>
    <row r="120" spans="1:48" x14ac:dyDescent="0.25">
      <c r="A120" s="133" t="str">
        <f ca="1"/>
        <v>06-360-17</v>
      </c>
      <c r="B120" s="128" t="str">
        <f ca="1">_xlfn.XLOOKUP($A120,Строчный!$A:$A,Строчный!B:B,"ERR",0)</f>
        <v>20001B-SBEAR Smokey Bear Washed Slouch</v>
      </c>
      <c r="C120" s="101" t="str">
        <f ca="1">PROPER(_xlfn.XLOOKUP($A120,Строчный!$A:$A,Строчный!C:C,"ERR",0))</f>
        <v>Бейсболки</v>
      </c>
      <c r="D120" s="101" t="str">
        <f ca="1">_xlfn.LET(_xlpm.DATA,(_xlfn.XLOOKUP($A120,Строчный!$A:$A,Строчный!D:D,"ERR",0)),UPPER(MID(_xlpm.DATA,1,1))&amp;LOWER(MID(_xlpm.DATA,2,LEN(_xlpm.DATA)-1)))</f>
        <v>Бейсболка</v>
      </c>
      <c r="E120" s="101" t="str">
        <f ca="1">PROPER(_xlfn.XLOOKUP($A120,Строчный!$A:$A,Строчный!E:E,"ERR",0))</f>
        <v>Mascot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AMERICAN NEEDLE</v>
      </c>
      <c r="H120" s="101" t="str">
        <f ca="1">LOWER(_xlfn.XLOOKUP($A120,Строчный!$A:$A,Строчный!H:H,"ERR",0))</f>
        <v>ivory</v>
      </c>
      <c r="I120" s="101" t="str">
        <f ca="1">LOWER(_xlfn.XLOOKUP($A120,Строчный!$A:$A,Строчный!I:I,"ERR",0))</f>
        <v>белый</v>
      </c>
      <c r="J120" s="101" t="str">
        <f ca="1">SUBSTITUTE(LOWER(_xlfn.XLOOKUP($A120,Строчный!$A:$A,Строчный!J:J,"ERR",0)),"подклад","Подклад")</f>
        <v>100% хлопок</v>
      </c>
      <c r="K120" s="101" t="str">
        <f ca="1">_xlfn.LET(_xlpm.RES,_xlfn.XLOOKUP($A120,Строчный!$A:$A,Строчный!R:R,"ERR",0),IF(_xlpm.RES="","",_xlpm.RES))</f>
        <v/>
      </c>
      <c r="L120" s="101" t="str">
        <f ca="1">_xlfn.LET(_xlpm.RES,_xlfn.XLOOKUP($A120,Строчный!$A:$A,Строчный!S:S,"ERR",0),IF(_xlpm.RES="","",_xlpm.RES))</f>
        <v>Smokey Bear Washed Slouch</v>
      </c>
      <c r="M120" s="101" t="str">
        <f ca="1">LOWER(_xlfn.XLOOKUP($A120,Строчный!$A:$A,Строчный!K:K,"ERR",0))</f>
        <v>хлопковые</v>
      </c>
      <c r="N120" s="101" t="str">
        <f ca="1">PROPER(_xlfn.XLOOKUP($A120,Строчный!$A:$A,Строчный!L:L,"ERR",0))</f>
        <v>Унисекс</v>
      </c>
      <c r="O120" s="101" t="str">
        <f ca="1">PROPER(_xlfn.XLOOKUP($A120,Строчный!$A:$A,Строчный!M:M,"ERR",0))</f>
        <v>Бангладеш</v>
      </c>
      <c r="P120" s="110">
        <f ca="1">VALUE(_xlfn.XLOOKUP($A120,Строчный!$A:$A,Строчный!N:N,"ERR",0))</f>
        <v>817.78666666666663</v>
      </c>
      <c r="Q120" s="109" t="str">
        <f ca="1">_xlfn.XLOOKUP($G120,Фабрика!A:A,Фабрика!B:B,"ERR",0)</f>
        <v>American Needle, Inc; 1275 Busch Parkway, Buffalo Grove, IL 60089, USA</v>
      </c>
      <c r="R120" s="100" t="str">
        <f ca="1">_xlfn.XLOOKUP($A120,Строчный!$A:$A,Строчный!P:P,"ERR",0)</f>
        <v>ONE</v>
      </c>
      <c r="S120" s="100">
        <f ca="1">VALUE(_xlfn.XLOOKUP($A120,Строчный!$A:$A,Строчный!Q:Q,"ERR",0))</f>
        <v>6</v>
      </c>
      <c r="T120" s="14" t="s">
        <v>283</v>
      </c>
      <c r="U120" s="122" t="str">
        <f t="shared" ca="1" si="9"/>
        <v>Бейсболка AMERICAN NEEDLE арт. 20001B-SBEAR Smokey Bear Washed Slouch (белый)</v>
      </c>
      <c r="V120" s="121" t="str">
        <f t="shared" ca="1" si="10"/>
        <v>Бейсболка AMERICAN NEEDLE арт. 20001B-SBEAR Smokey Bear Washed Slouch (белый) {ivory}</v>
      </c>
      <c r="W120" s="18" t="str">
        <f t="shared" ca="1" si="11"/>
        <v>белый</v>
      </c>
      <c r="X120" s="18" t="str">
        <f t="shared" ca="1" si="12"/>
        <v>белый</v>
      </c>
      <c r="Y120" s="119" t="str">
        <f ca="1">IF(ISERROR(AT120),IFERROR(MID(I120,FIND("-",I120)+1,LEN(I120)),IFERROR(MID(I120,1,FIND("/",I120)-2),I120)),VLOOKUP(A120,'Цвета артикулов'!B:C,2,0))</f>
        <v>белый</v>
      </c>
      <c r="Z120" s="93" t="str">
        <f t="shared" ca="1" si="13"/>
        <v>06-360-17-00</v>
      </c>
      <c r="AA120" s="95" t="str">
        <f ca="1">VLOOKUP(C120,Группа!A:B,2,FALSE)</f>
        <v>Бейсболка</v>
      </c>
      <c r="AB120" s="117" t="str">
        <f ca="1">IFERROR(VLOOKUP(R120,Размеры!A:C,3,FALSE),"")</f>
        <v>ONE</v>
      </c>
      <c r="AC120" s="117" t="str">
        <f ca="1">VLOOKUP(I120,ЦветПолный!A:B,2,FALSE)</f>
        <v>17</v>
      </c>
      <c r="AD120" s="117" t="str">
        <f ca="1">IFERROR(VLOOKUP(R120,Размеры!A:D,4,FALSE),"")</f>
        <v>00</v>
      </c>
      <c r="AE120" s="117">
        <f ca="1">IF(LEFT(IFERROR(VLOOKUP(LOOKUP(2,1/SEARCH(B120,Товары!A:A),Товары!A:A),Товары!A:B,2,0),""),6)=MID(Z120,1,6),1,0)</f>
        <v>0</v>
      </c>
      <c r="AG120" s="117">
        <f ca="1">SUMIF(Группа!A:A,C120,Группа!C:C)</f>
        <v>1</v>
      </c>
      <c r="AH120" s="117">
        <f ca="1">SUMIF(Группа!B:B,AA120,Группа!C:C)</f>
        <v>1</v>
      </c>
      <c r="AI120" s="117">
        <f ca="1">SUMIF(Формы!A:A,D120,Формы!B:B)</f>
        <v>1</v>
      </c>
      <c r="AJ120" s="117">
        <f ca="1">SUMIF(Материал!A:A,M120,Материал!B:B)</f>
        <v>1</v>
      </c>
      <c r="AK120" s="117">
        <f ca="1">SUMIF(Размеры!A:A,R120,Размеры!E:E)</f>
        <v>1</v>
      </c>
      <c r="AL120" s="117">
        <f ca="1">SUMIF(Сезон!A:A,F120,Сезон!B:B)</f>
        <v>1</v>
      </c>
      <c r="AM120" s="117">
        <f ca="1">SUMIF(Состав!A:A,J120,Состав!B:B)</f>
        <v>1</v>
      </c>
      <c r="AN120" s="117">
        <f ca="1">SUMIF(ЦветПолный!A:A,I120,ЦветПолный!C:C)</f>
        <v>4</v>
      </c>
      <c r="AO120" s="117">
        <f ca="1">SUMIF(Цвет!A:A,Y120,Цвет!B:B)</f>
        <v>1</v>
      </c>
      <c r="AP120" s="117">
        <f ca="1">SUMIF(Пол!B:B,N120,Пол!C:C)</f>
        <v>1</v>
      </c>
      <c r="AQ120" s="117">
        <f ca="1">SUMIF(Марка!A:A,G120,Марка!B:B)</f>
        <v>1</v>
      </c>
      <c r="AR120" s="117">
        <f ca="1">SUMIF(Страна!A:A,O120,Страна!B:B)</f>
        <v>1</v>
      </c>
      <c r="AS120" s="83" t="e">
        <f ca="1">IF(VLOOKUP(V120,Товары!A:B,2,FALSE)=A120,"Есть в 1С","ERR")</f>
        <v>#N/A</v>
      </c>
      <c r="AT120" s="84" t="e">
        <f ca="1">IF(VLOOKUP(A120,Товары!B:B,1,FALSE)=A120,"Есть в 1С","ERR")</f>
        <v>#N/A</v>
      </c>
      <c r="AU120" s="116" t="e">
        <f ca="1">VLOOKUP(V120,Товары!A:B,2,FALSE)</f>
        <v>#N/A</v>
      </c>
      <c r="AV120" s="114" t="e">
        <f ca="1">VLOOKUP(V120,Товары!A:B,1,FALSE)</f>
        <v>#N/A</v>
      </c>
    </row>
    <row r="121" spans="1:48" x14ac:dyDescent="0.25">
      <c r="A121" s="133" t="str">
        <f ca="1"/>
        <v>06-359-06</v>
      </c>
      <c r="B121" s="128" t="str">
        <f ca="1">_xlfn.XLOOKUP($A121,Строчный!$A:$A,Строчный!B:B,"ERR",0)</f>
        <v>20001B-PINKF Pink Floyd Ballpark</v>
      </c>
      <c r="C121" s="101" t="str">
        <f ca="1">PROPER(_xlfn.XLOOKUP($A121,Строчный!$A:$A,Строчный!C:C,"ERR",0))</f>
        <v>Бейсболки</v>
      </c>
      <c r="D121" s="101" t="str">
        <f ca="1">_xlfn.LET(_xlpm.DATA,(_xlfn.XLOOKUP($A121,Строчный!$A:$A,Строчный!D:D,"ERR",0)),UPPER(MID(_xlpm.DATA,1,1))&amp;LOWER(MID(_xlpm.DATA,2,LEN(_xlpm.DATA)-1)))</f>
        <v>Бейсболка</v>
      </c>
      <c r="E121" s="101" t="str">
        <f ca="1">PROPER(_xlfn.XLOOKUP($A121,Строчный!$A:$A,Строчный!E:E,"ERR",0))</f>
        <v>Music</v>
      </c>
      <c r="F121" s="101" t="str">
        <f ca="1">LOWER(_xlfn.XLOOKUP($A121,Строчный!$A:$A,Строчный!F:F,"ERR",0))</f>
        <v>всесезон</v>
      </c>
      <c r="G121" s="101" t="str">
        <f ca="1">UPPER(_xlfn.XLOOKUP($A121,Строчный!$A:$A,Строчный!G:G,"ERR",0))</f>
        <v>AMERICAN NEEDLE</v>
      </c>
      <c r="H121" s="101" t="str">
        <f ca="1">LOWER(_xlfn.XLOOKUP($A121,Строчный!$A:$A,Строчный!H:H,"ERR",0))</f>
        <v>classic blue</v>
      </c>
      <c r="I121" s="101" t="str">
        <f ca="1">LOWER(_xlfn.XLOOKUP($A121,Строчный!$A:$A,Строчный!I:I,"ERR",0))</f>
        <v>синий</v>
      </c>
      <c r="J121" s="101" t="str">
        <f ca="1">SUBSTITUTE(LOWER(_xlfn.XLOOKUP($A121,Строчный!$A:$A,Строчный!J:J,"ERR",0)),"подклад","Подклад")</f>
        <v>100% хлопок</v>
      </c>
      <c r="K121" s="101" t="str">
        <f ca="1">_xlfn.LET(_xlpm.RES,_xlfn.XLOOKUP($A121,Строчный!$A:$A,Строчный!R:R,"ERR",0),IF(_xlpm.RES="","",_xlpm.RES))</f>
        <v/>
      </c>
      <c r="L121" s="101" t="str">
        <f ca="1">_xlfn.LET(_xlpm.RES,_xlfn.XLOOKUP($A121,Строчный!$A:$A,Строчный!S:S,"ERR",0),IF(_xlpm.RES="","",_xlpm.RES))</f>
        <v>Pink Floyd</v>
      </c>
      <c r="M121" s="101" t="str">
        <f ca="1">LOWER(_xlfn.XLOOKUP($A121,Строчный!$A:$A,Строчный!K:K,"ERR",0))</f>
        <v>хлопковые</v>
      </c>
      <c r="N121" s="101" t="str">
        <f ca="1">PROPER(_xlfn.XLOOKUP($A121,Строчный!$A:$A,Строчный!L:L,"ERR",0))</f>
        <v>Унисекс</v>
      </c>
      <c r="O121" s="101" t="str">
        <f ca="1">PROPER(_xlfn.XLOOKUP($A121,Строчный!$A:$A,Строчный!M:M,"ERR",0))</f>
        <v>Бангладеш</v>
      </c>
      <c r="P121" s="110">
        <f ca="1">VALUE(_xlfn.XLOOKUP($A121,Строчный!$A:$A,Строчный!N:N,"ERR",0))</f>
        <v>773.51368421052621</v>
      </c>
      <c r="Q121" s="109" t="str">
        <f ca="1">_xlfn.XLOOKUP($G121,Фабрика!A:A,Фабрика!B:B,"ERR",0)</f>
        <v>American Needle, Inc; 1275 Busch Parkway, Buffalo Grove, IL 60089, USA</v>
      </c>
      <c r="R121" s="100" t="str">
        <f ca="1">_xlfn.XLOOKUP($A121,Строчный!$A:$A,Строчный!P:P,"ERR",0)</f>
        <v>ONE</v>
      </c>
      <c r="S121" s="100">
        <f ca="1">VALUE(_xlfn.XLOOKUP($A121,Строчный!$A:$A,Строчный!Q:Q,"ERR",0))</f>
        <v>38</v>
      </c>
      <c r="T121" s="14" t="s">
        <v>283</v>
      </c>
      <c r="U121" s="122" t="str">
        <f t="shared" ca="1" si="9"/>
        <v>Бейсболка AMERICAN NEEDLE арт. 20001B-PINKF Pink Floyd Ballpark (синий)</v>
      </c>
      <c r="V121" s="121" t="str">
        <f t="shared" ca="1" si="10"/>
        <v>Бейсболка AMERICAN NEEDLE арт. 20001B-PINKF Pink Floyd Ballpark (синий) {classic blue}</v>
      </c>
      <c r="W121" s="18" t="str">
        <f t="shared" ca="1" si="11"/>
        <v>синий</v>
      </c>
      <c r="X121" s="18" t="str">
        <f t="shared" ca="1" si="12"/>
        <v>синий</v>
      </c>
      <c r="Y121" s="119" t="str">
        <f ca="1">IF(ISERROR(AT121),IFERROR(MID(I121,FIND("-",I121)+1,LEN(I121)),IFERROR(MID(I121,1,FIND("/",I121)-2),I121)),VLOOKUP(A121,'Цвета артикулов'!B:C,2,0))</f>
        <v>синий</v>
      </c>
      <c r="Z121" s="93" t="str">
        <f t="shared" ca="1" si="13"/>
        <v>06-359-06-00</v>
      </c>
      <c r="AA121" s="95" t="str">
        <f ca="1">VLOOKUP(C121,Группа!A:B,2,FALSE)</f>
        <v>Бейсболка</v>
      </c>
      <c r="AB121" s="117" t="str">
        <f ca="1">IFERROR(VLOOKUP(R121,Размеры!A:C,3,FALSE),"")</f>
        <v>ONE</v>
      </c>
      <c r="AC121" s="117" t="str">
        <f ca="1">VLOOKUP(I121,ЦветПолный!A:B,2,FALSE)</f>
        <v>06</v>
      </c>
      <c r="AD121" s="117" t="str">
        <f ca="1">IFERROR(VLOOKUP(R121,Размеры!A:D,4,FALSE),"")</f>
        <v>00</v>
      </c>
      <c r="AE121" s="117">
        <f ca="1">IF(LEFT(IFERROR(VLOOKUP(LOOKUP(2,1/SEARCH(B121,Товары!A:A),Товары!A:A),Товары!A:B,2,0),""),6)=MID(Z121,1,6),1,0)</f>
        <v>0</v>
      </c>
      <c r="AG121" s="117">
        <f ca="1">SUMIF(Группа!A:A,C121,Группа!C:C)</f>
        <v>1</v>
      </c>
      <c r="AH121" s="117">
        <f ca="1">SUMIF(Группа!B:B,AA121,Группа!C:C)</f>
        <v>1</v>
      </c>
      <c r="AI121" s="117">
        <f ca="1">SUMIF(Формы!A:A,D121,Формы!B:B)</f>
        <v>1</v>
      </c>
      <c r="AJ121" s="117">
        <f ca="1">SUMIF(Материал!A:A,M121,Материал!B:B)</f>
        <v>1</v>
      </c>
      <c r="AK121" s="117">
        <f ca="1">SUMIF(Размеры!A:A,R121,Размеры!E:E)</f>
        <v>1</v>
      </c>
      <c r="AL121" s="117">
        <f ca="1">SUMIF(Сезон!A:A,F121,Сезон!B:B)</f>
        <v>1</v>
      </c>
      <c r="AM121" s="117">
        <f ca="1">SUMIF(Состав!A:A,J121,Состав!B:B)</f>
        <v>1</v>
      </c>
      <c r="AN121" s="117">
        <f ca="1">SUMIF(ЦветПолный!A:A,I121,ЦветПолный!C:C)</f>
        <v>8</v>
      </c>
      <c r="AO121" s="117">
        <f ca="1">SUMIF(Цвет!A:A,Y121,Цвет!B:B)</f>
        <v>1</v>
      </c>
      <c r="AP121" s="117">
        <f ca="1">SUMIF(Пол!B:B,N121,Пол!C:C)</f>
        <v>1</v>
      </c>
      <c r="AQ121" s="117">
        <f ca="1">SUMIF(Марка!A:A,G121,Марка!B:B)</f>
        <v>1</v>
      </c>
      <c r="AR121" s="117">
        <f ca="1">SUMIF(Страна!A:A,O121,Страна!B:B)</f>
        <v>1</v>
      </c>
      <c r="AS121" s="83" t="e">
        <f ca="1">IF(VLOOKUP(V121,Товары!A:B,2,FALSE)=A121,"Есть в 1С","ERR")</f>
        <v>#N/A</v>
      </c>
      <c r="AT121" s="84" t="e">
        <f ca="1">IF(VLOOKUP(A121,Товары!B:B,1,FALSE)=A121,"Есть в 1С","ERR")</f>
        <v>#N/A</v>
      </c>
      <c r="AU121" s="116" t="e">
        <f ca="1">VLOOKUP(V121,Товары!A:B,2,FALSE)</f>
        <v>#N/A</v>
      </c>
      <c r="AV121" s="114" t="e">
        <f ca="1">VLOOKUP(V121,Товары!A:B,1,FALSE)</f>
        <v>#N/A</v>
      </c>
    </row>
    <row r="122" spans="1:48" x14ac:dyDescent="0.25">
      <c r="A122" s="133" t="str">
        <f ca="1"/>
        <v>06-358-17</v>
      </c>
      <c r="B122" s="128" t="str">
        <f ca="1">_xlfn.XLOOKUP($A122,Строчный!$A:$A,Строчный!B:B,"ERR",0)</f>
        <v>20001B-BOWI Bowie Ballpark</v>
      </c>
      <c r="C122" s="101" t="str">
        <f ca="1">PROPER(_xlfn.XLOOKUP($A122,Строчный!$A:$A,Строчный!C:C,"ERR",0))</f>
        <v>Бейсболки</v>
      </c>
      <c r="D122" s="101" t="str">
        <f ca="1">_xlfn.LET(_xlpm.DATA,(_xlfn.XLOOKUP($A122,Строчный!$A:$A,Строчный!D:D,"ERR",0)),UPPER(MID(_xlpm.DATA,1,1))&amp;LOWER(MID(_xlpm.DATA,2,LEN(_xlpm.DATA)-1)))</f>
        <v>Бейсболка</v>
      </c>
      <c r="E122" s="101" t="str">
        <f ca="1">PROPER(_xlfn.XLOOKUP($A122,Строчный!$A:$A,Строчный!E:E,"ERR",0))</f>
        <v>Music</v>
      </c>
      <c r="F122" s="101" t="str">
        <f ca="1">LOWER(_xlfn.XLOOKUP($A122,Строчный!$A:$A,Строчный!F:F,"ERR",0))</f>
        <v>всесезон</v>
      </c>
      <c r="G122" s="101" t="str">
        <f ca="1">UPPER(_xlfn.XLOOKUP($A122,Строчный!$A:$A,Строчный!G:G,"ERR",0))</f>
        <v>AMERICAN NEEDLE</v>
      </c>
      <c r="H122" s="101" t="str">
        <f ca="1">LOWER(_xlfn.XLOOKUP($A122,Строчный!$A:$A,Строчный!H:H,"ERR",0))</f>
        <v>white</v>
      </c>
      <c r="I122" s="101" t="str">
        <f ca="1">LOWER(_xlfn.XLOOKUP($A122,Строчный!$A:$A,Строчный!I:I,"ERR",0))</f>
        <v>белый</v>
      </c>
      <c r="J122" s="101" t="str">
        <f ca="1">SUBSTITUTE(LOWER(_xlfn.XLOOKUP($A122,Строчный!$A:$A,Строчный!J:J,"ERR",0)),"подклад","Подклад")</f>
        <v>100% хлопок</v>
      </c>
      <c r="K122" s="101" t="str">
        <f ca="1">_xlfn.LET(_xlpm.RES,_xlfn.XLOOKUP($A122,Строчный!$A:$A,Строчный!R:R,"ERR",0),IF(_xlpm.RES="","",_xlpm.RES))</f>
        <v/>
      </c>
      <c r="L122" s="101" t="str">
        <f ca="1">_xlfn.LET(_xlpm.RES,_xlfn.XLOOKUP($A122,Строчный!$A:$A,Строчный!S:S,"ERR",0),IF(_xlpm.RES="","",_xlpm.RES))</f>
        <v>Bowie</v>
      </c>
      <c r="M122" s="101" t="str">
        <f ca="1">LOWER(_xlfn.XLOOKUP($A122,Строчный!$A:$A,Строчный!K:K,"ERR",0))</f>
        <v>хлопковые</v>
      </c>
      <c r="N122" s="101" t="str">
        <f ca="1">PROPER(_xlfn.XLOOKUP($A122,Строчный!$A:$A,Строчный!L:L,"ERR",0))</f>
        <v>Унисекс</v>
      </c>
      <c r="O122" s="101" t="str">
        <f ca="1">PROPER(_xlfn.XLOOKUP($A122,Строчный!$A:$A,Строчный!M:M,"ERR",0))</f>
        <v>Бангладеш</v>
      </c>
      <c r="P122" s="110">
        <f ca="1">VALUE(_xlfn.XLOOKUP($A122,Строчный!$A:$A,Строчный!N:N,"ERR",0))</f>
        <v>773.50000000000011</v>
      </c>
      <c r="Q122" s="109" t="str">
        <f ca="1">_xlfn.XLOOKUP($G122,Фабрика!A:A,Фабрика!B:B,"ERR",0)</f>
        <v>American Needle, Inc; 1275 Busch Parkway, Buffalo Grove, IL 60089, USA</v>
      </c>
      <c r="R122" s="100" t="str">
        <f ca="1">_xlfn.XLOOKUP($A122,Строчный!$A:$A,Строчный!P:P,"ERR",0)</f>
        <v>ONE</v>
      </c>
      <c r="S122" s="100">
        <f ca="1">VALUE(_xlfn.XLOOKUP($A122,Строчный!$A:$A,Строчный!Q:Q,"ERR",0))</f>
        <v>12</v>
      </c>
      <c r="T122" s="14" t="s">
        <v>283</v>
      </c>
      <c r="U122" s="122" t="str">
        <f t="shared" ca="1" si="9"/>
        <v>Бейсболка AMERICAN NEEDLE арт. 20001B-BOWI Bowie Ballpark (белый)</v>
      </c>
      <c r="V122" s="121" t="str">
        <f t="shared" ca="1" si="10"/>
        <v>Бейсболка AMERICAN NEEDLE арт. 20001B-BOWI Bowie Ballpark (белый) {white}</v>
      </c>
      <c r="W122" s="18" t="str">
        <f t="shared" ca="1" si="11"/>
        <v>белый</v>
      </c>
      <c r="X122" s="18" t="str">
        <f t="shared" ca="1" si="12"/>
        <v>белый</v>
      </c>
      <c r="Y122" s="119" t="str">
        <f ca="1">IF(ISERROR(AT122),IFERROR(MID(I122,FIND("-",I122)+1,LEN(I122)),IFERROR(MID(I122,1,FIND("/",I122)-2),I122)),VLOOKUP(A122,'Цвета артикулов'!B:C,2,0))</f>
        <v>белый</v>
      </c>
      <c r="Z122" s="93" t="str">
        <f t="shared" ca="1" si="13"/>
        <v>06-358-17-00</v>
      </c>
      <c r="AA122" s="95" t="str">
        <f ca="1">VLOOKUP(C122,Группа!A:B,2,FALSE)</f>
        <v>Бейсболка</v>
      </c>
      <c r="AB122" s="117" t="str">
        <f ca="1">IFERROR(VLOOKUP(R122,Размеры!A:C,3,FALSE),"")</f>
        <v>ONE</v>
      </c>
      <c r="AC122" s="117" t="str">
        <f ca="1">VLOOKUP(I122,ЦветПолный!A:B,2,FALSE)</f>
        <v>17</v>
      </c>
      <c r="AD122" s="117" t="str">
        <f ca="1">IFERROR(VLOOKUP(R122,Размеры!A:D,4,FALSE),"")</f>
        <v>00</v>
      </c>
      <c r="AE122" s="117">
        <f ca="1">IF(LEFT(IFERROR(VLOOKUP(LOOKUP(2,1/SEARCH(B122,Товары!A:A),Товары!A:A),Товары!A:B,2,0),""),6)=MID(Z122,1,6),1,0)</f>
        <v>0</v>
      </c>
      <c r="AG122" s="117">
        <f ca="1">SUMIF(Группа!A:A,C122,Группа!C:C)</f>
        <v>1</v>
      </c>
      <c r="AH122" s="117">
        <f ca="1">SUMIF(Группа!B:B,AA122,Группа!C:C)</f>
        <v>1</v>
      </c>
      <c r="AI122" s="117">
        <f ca="1">SUMIF(Формы!A:A,D122,Формы!B:B)</f>
        <v>1</v>
      </c>
      <c r="AJ122" s="117">
        <f ca="1">SUMIF(Материал!A:A,M122,Материал!B:B)</f>
        <v>1</v>
      </c>
      <c r="AK122" s="117">
        <f ca="1">SUMIF(Размеры!A:A,R122,Размеры!E:E)</f>
        <v>1</v>
      </c>
      <c r="AL122" s="117">
        <f ca="1">SUMIF(Сезон!A:A,F122,Сезон!B:B)</f>
        <v>1</v>
      </c>
      <c r="AM122" s="117">
        <f ca="1">SUMIF(Состав!A:A,J122,Состав!B:B)</f>
        <v>1</v>
      </c>
      <c r="AN122" s="117">
        <f ca="1">SUMIF(ЦветПолный!A:A,I122,ЦветПолный!C:C)</f>
        <v>4</v>
      </c>
      <c r="AO122" s="117">
        <f ca="1">SUMIF(Цвет!A:A,Y122,Цвет!B:B)</f>
        <v>1</v>
      </c>
      <c r="AP122" s="117">
        <f ca="1">SUMIF(Пол!B:B,N122,Пол!C:C)</f>
        <v>1</v>
      </c>
      <c r="AQ122" s="117">
        <f ca="1">SUMIF(Марка!A:A,G122,Марка!B:B)</f>
        <v>1</v>
      </c>
      <c r="AR122" s="117">
        <f ca="1">SUMIF(Страна!A:A,O122,Страна!B:B)</f>
        <v>1</v>
      </c>
      <c r="AS122" s="83" t="e">
        <f ca="1">IF(VLOOKUP(V122,Товары!A:B,2,FALSE)=A122,"Есть в 1С","ERR")</f>
        <v>#N/A</v>
      </c>
      <c r="AT122" s="84" t="e">
        <f ca="1">IF(VLOOKUP(A122,Товары!B:B,1,FALSE)=A122,"Есть в 1С","ERR")</f>
        <v>#N/A</v>
      </c>
      <c r="AU122" s="116" t="e">
        <f ca="1">VLOOKUP(V122,Товары!A:B,2,FALSE)</f>
        <v>#N/A</v>
      </c>
      <c r="AV122" s="114" t="e">
        <f ca="1">VLOOKUP(V122,Товары!A:B,1,FALSE)</f>
        <v>#N/A</v>
      </c>
    </row>
    <row r="123" spans="1:48" x14ac:dyDescent="0.25">
      <c r="A123" s="133" t="str">
        <f ca="1"/>
        <v>06-357-09</v>
      </c>
      <c r="B123" s="128" t="str">
        <f ca="1">_xlfn.XLOOKUP($A123,Строчный!$A:$A,Строчный!B:B,"ERR",0)</f>
        <v>20001B-ACDC ACDC Ballpark</v>
      </c>
      <c r="C123" s="101" t="str">
        <f ca="1">PROPER(_xlfn.XLOOKUP($A123,Строчный!$A:$A,Строчный!C:C,"ERR",0))</f>
        <v>Бейсболки</v>
      </c>
      <c r="D123" s="101" t="str">
        <f ca="1">_xlfn.LET(_xlpm.DATA,(_xlfn.XLOOKUP($A123,Строчный!$A:$A,Строчный!D:D,"ERR",0)),UPPER(MID(_xlpm.DATA,1,1))&amp;LOWER(MID(_xlpm.DATA,2,LEN(_xlpm.DATA)-1)))</f>
        <v>Бейсболка</v>
      </c>
      <c r="E123" s="101" t="str">
        <f ca="1">PROPER(_xlfn.XLOOKUP($A123,Строчный!$A:$A,Строчный!E:E,"ERR",0))</f>
        <v>Music</v>
      </c>
      <c r="F123" s="101" t="str">
        <f ca="1">LOWER(_xlfn.XLOOKUP($A123,Строчный!$A:$A,Строчный!F:F,"ERR",0))</f>
        <v>всесезон</v>
      </c>
      <c r="G123" s="101" t="str">
        <f ca="1">UPPER(_xlfn.XLOOKUP($A123,Строчный!$A:$A,Строчный!G:G,"ERR",0))</f>
        <v>AMERICAN NEEDLE</v>
      </c>
      <c r="H123" s="101" t="str">
        <f ca="1">LOWER(_xlfn.XLOOKUP($A123,Строчный!$A:$A,Строчный!H:H,"ERR",0))</f>
        <v>black</v>
      </c>
      <c r="I123" s="101" t="str">
        <f ca="1">LOWER(_xlfn.XLOOKUP($A123,Строчный!$A:$A,Строчный!I:I,"ERR",0))</f>
        <v>черный</v>
      </c>
      <c r="J123" s="101" t="str">
        <f ca="1">SUBSTITUTE(LOWER(_xlfn.XLOOKUP($A123,Строчный!$A:$A,Строчный!J:J,"ERR",0)),"подклад","Подклад")</f>
        <v>100% хлопок</v>
      </c>
      <c r="K123" s="101" t="str">
        <f ca="1">_xlfn.LET(_xlpm.RES,_xlfn.XLOOKUP($A123,Строчный!$A:$A,Строчный!R:R,"ERR",0),IF(_xlpm.RES="","",_xlpm.RES))</f>
        <v/>
      </c>
      <c r="L123" s="101" t="str">
        <f ca="1">_xlfn.LET(_xlpm.RES,_xlfn.XLOOKUP($A123,Строчный!$A:$A,Строчный!S:S,"ERR",0),IF(_xlpm.RES="","",_xlpm.RES))</f>
        <v>ACDC</v>
      </c>
      <c r="M123" s="101" t="str">
        <f ca="1">LOWER(_xlfn.XLOOKUP($A123,Строчный!$A:$A,Строчный!K:K,"ERR",0))</f>
        <v>хлопковые</v>
      </c>
      <c r="N123" s="101" t="str">
        <f ca="1">PROPER(_xlfn.XLOOKUP($A123,Строчный!$A:$A,Строчный!L:L,"ERR",0))</f>
        <v>Унисекс</v>
      </c>
      <c r="O123" s="101" t="str">
        <f ca="1">PROPER(_xlfn.XLOOKUP($A123,Строчный!$A:$A,Строчный!M:M,"ERR",0))</f>
        <v>Бангладеш</v>
      </c>
      <c r="P123" s="110">
        <f ca="1">VALUE(_xlfn.XLOOKUP($A123,Строчный!$A:$A,Строчный!N:N,"ERR",0))</f>
        <v>773.50000000000011</v>
      </c>
      <c r="Q123" s="109" t="str">
        <f ca="1">_xlfn.XLOOKUP($G123,Фабрика!A:A,Фабрика!B:B,"ERR",0)</f>
        <v>American Needle, Inc; 1275 Busch Parkway, Buffalo Grove, IL 60089, USA</v>
      </c>
      <c r="R123" s="100" t="str">
        <f ca="1">_xlfn.XLOOKUP($A123,Строчный!$A:$A,Строчный!P:P,"ERR",0)</f>
        <v>ONE</v>
      </c>
      <c r="S123" s="100">
        <f ca="1">VALUE(_xlfn.XLOOKUP($A123,Строчный!$A:$A,Строчный!Q:Q,"ERR",0))</f>
        <v>44</v>
      </c>
      <c r="T123" s="14" t="s">
        <v>283</v>
      </c>
      <c r="U123" s="122" t="str">
        <f t="shared" ca="1" si="9"/>
        <v>Бейсболка AMERICAN NEEDLE арт. 20001B-ACDC ACDC Ballpark (черный)</v>
      </c>
      <c r="V123" s="121" t="str">
        <f t="shared" ca="1" si="10"/>
        <v>Бейсболка AMERICAN NEEDLE арт. 20001B-ACDC ACDC Ballpark (черный) {black}</v>
      </c>
      <c r="W123" s="18" t="str">
        <f t="shared" ca="1" si="11"/>
        <v>черный</v>
      </c>
      <c r="X123" s="18" t="str">
        <f t="shared" ca="1" si="12"/>
        <v>черный</v>
      </c>
      <c r="Y123" s="119" t="str">
        <f ca="1">IF(ISERROR(AT123),IFERROR(MID(I123,FIND("-",I123)+1,LEN(I123)),IFERROR(MID(I123,1,FIND("/",I123)-2),I123)),VLOOKUP(A123,'Цвета артикулов'!B:C,2,0))</f>
        <v>черный</v>
      </c>
      <c r="Z123" s="93" t="str">
        <f t="shared" ca="1" si="13"/>
        <v>06-357-09-00</v>
      </c>
      <c r="AA123" s="95" t="str">
        <f ca="1">VLOOKUP(C123,Группа!A:B,2,FALSE)</f>
        <v>Бейсболка</v>
      </c>
      <c r="AB123" s="117" t="str">
        <f ca="1">IFERROR(VLOOKUP(R123,Размеры!A:C,3,FALSE),"")</f>
        <v>ONE</v>
      </c>
      <c r="AC123" s="117" t="str">
        <f ca="1">VLOOKUP(I123,ЦветПолный!A:B,2,FALSE)</f>
        <v>09</v>
      </c>
      <c r="AD123" s="117" t="str">
        <f ca="1">IFERROR(VLOOKUP(R123,Размеры!A:D,4,FALSE),"")</f>
        <v>00</v>
      </c>
      <c r="AE123" s="117">
        <f ca="1">IF(LEFT(IFERROR(VLOOKUP(LOOKUP(2,1/SEARCH(B123,Товары!A:A),Товары!A:A),Товары!A:B,2,0),""),6)=MID(Z123,1,6),1,0)</f>
        <v>0</v>
      </c>
      <c r="AG123" s="117">
        <f ca="1">SUMIF(Группа!A:A,C123,Группа!C:C)</f>
        <v>1</v>
      </c>
      <c r="AH123" s="117">
        <f ca="1">SUMIF(Группа!B:B,AA123,Группа!C:C)</f>
        <v>1</v>
      </c>
      <c r="AI123" s="117">
        <f ca="1">SUMIF(Формы!A:A,D123,Формы!B:B)</f>
        <v>1</v>
      </c>
      <c r="AJ123" s="117">
        <f ca="1">SUMIF(Материал!A:A,M123,Материал!B:B)</f>
        <v>1</v>
      </c>
      <c r="AK123" s="117">
        <f ca="1">SUMIF(Размеры!A:A,R123,Размеры!E:E)</f>
        <v>1</v>
      </c>
      <c r="AL123" s="117">
        <f ca="1">SUMIF(Сезон!A:A,F123,Сезон!B:B)</f>
        <v>1</v>
      </c>
      <c r="AM123" s="117">
        <f ca="1">SUMIF(Состав!A:A,J123,Состав!B:B)</f>
        <v>1</v>
      </c>
      <c r="AN123" s="117">
        <f ca="1">SUMIF(ЦветПолный!A:A,I123,ЦветПолный!C:C)</f>
        <v>11</v>
      </c>
      <c r="AO123" s="117">
        <f ca="1">SUMIF(Цвет!A:A,Y123,Цвет!B:B)</f>
        <v>1</v>
      </c>
      <c r="AP123" s="117">
        <f ca="1">SUMIF(Пол!B:B,N123,Пол!C:C)</f>
        <v>1</v>
      </c>
      <c r="AQ123" s="117">
        <f ca="1">SUMIF(Марка!A:A,G123,Марка!B:B)</f>
        <v>1</v>
      </c>
      <c r="AR123" s="117">
        <f ca="1">SUMIF(Страна!A:A,O123,Страна!B:B)</f>
        <v>1</v>
      </c>
      <c r="AS123" s="83" t="e">
        <f ca="1">IF(VLOOKUP(V123,Товары!A:B,2,FALSE)=A123,"Есть в 1С","ERR")</f>
        <v>#N/A</v>
      </c>
      <c r="AT123" s="84" t="e">
        <f ca="1">IF(VLOOKUP(A123,Товары!B:B,1,FALSE)=A123,"Есть в 1С","ERR")</f>
        <v>#N/A</v>
      </c>
      <c r="AU123" s="116" t="e">
        <f ca="1">VLOOKUP(V123,Товары!A:B,2,FALSE)</f>
        <v>#N/A</v>
      </c>
      <c r="AV123" s="114" t="e">
        <f ca="1">VLOOKUP(V123,Товары!A:B,1,FALSE)</f>
        <v>#N/A</v>
      </c>
    </row>
    <row r="124" spans="1:48" x14ac:dyDescent="0.25">
      <c r="A124" s="133" t="str">
        <f ca="1"/>
        <v>06-356-09</v>
      </c>
      <c r="B124" s="128" t="str">
        <f ca="1">_xlfn.XLOOKUP($A124,Строчный!$A:$A,Строчный!B:B,"ERR",0)</f>
        <v>20001A-WOODSTK Woodstock Ballpark</v>
      </c>
      <c r="C124" s="101" t="str">
        <f ca="1">PROPER(_xlfn.XLOOKUP($A124,Строчный!$A:$A,Строчный!C:C,"ERR",0))</f>
        <v>Бейсболки</v>
      </c>
      <c r="D124" s="101" t="str">
        <f ca="1">_xlfn.LET(_xlpm.DATA,(_xlfn.XLOOKUP($A124,Строчный!$A:$A,Строчный!D:D,"ERR",0)),UPPER(MID(_xlpm.DATA,1,1))&amp;LOWER(MID(_xlpm.DATA,2,LEN(_xlpm.DATA)-1)))</f>
        <v>Бейсболка</v>
      </c>
      <c r="E124" s="101" t="str">
        <f ca="1">PROPER(_xlfn.XLOOKUP($A124,Строчный!$A:$A,Строчный!E:E,"ERR",0))</f>
        <v>Music</v>
      </c>
      <c r="F124" s="101" t="str">
        <f ca="1">LOWER(_xlfn.XLOOKUP($A124,Строчный!$A:$A,Строчный!F:F,"ERR",0))</f>
        <v>всесезон</v>
      </c>
      <c r="G124" s="101" t="str">
        <f ca="1">UPPER(_xlfn.XLOOKUP($A124,Строчный!$A:$A,Строчный!G:G,"ERR",0))</f>
        <v>AMERICAN NEEDLE</v>
      </c>
      <c r="H124" s="101" t="str">
        <f ca="1">LOWER(_xlfn.XLOOKUP($A124,Строчный!$A:$A,Строчный!H:H,"ERR",0))</f>
        <v>black</v>
      </c>
      <c r="I124" s="101" t="str">
        <f ca="1">LOWER(_xlfn.XLOOKUP($A124,Строчный!$A:$A,Строчный!I:I,"ERR",0))</f>
        <v>черный</v>
      </c>
      <c r="J124" s="101" t="str">
        <f ca="1">SUBSTITUTE(LOWER(_xlfn.XLOOKUP($A124,Строчный!$A:$A,Строчный!J:J,"ERR",0)),"подклад","Подклад")</f>
        <v>100% хлопок</v>
      </c>
      <c r="K124" s="101" t="str">
        <f ca="1">_xlfn.LET(_xlpm.RES,_xlfn.XLOOKUP($A124,Строчный!$A:$A,Строчный!R:R,"ERR",0),IF(_xlpm.RES="","",_xlpm.RES))</f>
        <v/>
      </c>
      <c r="L124" s="101" t="str">
        <f ca="1">_xlfn.LET(_xlpm.RES,_xlfn.XLOOKUP($A124,Строчный!$A:$A,Строчный!S:S,"ERR",0),IF(_xlpm.RES="","",_xlpm.RES))</f>
        <v>Woodstock</v>
      </c>
      <c r="M124" s="101" t="str">
        <f ca="1">LOWER(_xlfn.XLOOKUP($A124,Строчный!$A:$A,Строчный!K:K,"ERR",0))</f>
        <v>хлопковые</v>
      </c>
      <c r="N124" s="101" t="str">
        <f ca="1">PROPER(_xlfn.XLOOKUP($A124,Строчный!$A:$A,Строчный!L:L,"ERR",0))</f>
        <v>Унисекс</v>
      </c>
      <c r="O124" s="101" t="str">
        <f ca="1">PROPER(_xlfn.XLOOKUP($A124,Строчный!$A:$A,Строчный!M:M,"ERR",0))</f>
        <v>Бангладеш</v>
      </c>
      <c r="P124" s="110">
        <f ca="1">VALUE(_xlfn.XLOOKUP($A124,Строчный!$A:$A,Строчный!N:N,"ERR",0))</f>
        <v>773.48266666666655</v>
      </c>
      <c r="Q124" s="109" t="str">
        <f ca="1">_xlfn.XLOOKUP($G124,Фабрика!A:A,Фабрика!B:B,"ERR",0)</f>
        <v>American Needle, Inc; 1275 Busch Parkway, Buffalo Grove, IL 60089, USA</v>
      </c>
      <c r="R124" s="100" t="str">
        <f ca="1">_xlfn.XLOOKUP($A124,Строчный!$A:$A,Строчный!P:P,"ERR",0)</f>
        <v>ONE</v>
      </c>
      <c r="S124" s="100">
        <f ca="1">VALUE(_xlfn.XLOOKUP($A124,Строчный!$A:$A,Строчный!Q:Q,"ERR",0))</f>
        <v>15</v>
      </c>
      <c r="T124" s="14" t="s">
        <v>283</v>
      </c>
      <c r="U124" s="122" t="str">
        <f t="shared" ref="U124:U128" ca="1" si="14">CONCATENATE(AA124," ",G124," арт. ",B124," (",I124,")")</f>
        <v>Бейсболка AMERICAN NEEDLE арт. 20001A-WOODSTK Woodstock Ballpark (черный)</v>
      </c>
      <c r="V124" s="121" t="str">
        <f t="shared" ref="V124:V128" ca="1" si="15">CONCATENATE(AA124," ",G124," арт. ",B124," (",I124,") {",H124,"}")</f>
        <v>Бейсболка AMERICAN NEEDLE арт. 20001A-WOODSTK Woodstock Ballpark (черный) {black}</v>
      </c>
      <c r="W124" s="18" t="str">
        <f t="shared" ref="W124:W128" ca="1" si="16">IFERROR(MID(I124,FIND("-",I124)+1,LEN(I124)),IFERROR(MID(I124,1,FIND("/",I124)-2),I124))</f>
        <v>черный</v>
      </c>
      <c r="X124" s="18" t="str">
        <f t="shared" ref="X124:X128" ca="1" si="17">IFERROR(MID(I124,FIND("-",I124)+1,LEN(I124)),IFERROR(MID(I124,FIND("/",I124)+2,LEN(I124)),I124))</f>
        <v>черный</v>
      </c>
      <c r="Y124" s="119" t="str">
        <f ca="1">IF(ISERROR(AT124),IFERROR(MID(I124,FIND("-",I124)+1,LEN(I124)),IFERROR(MID(I124,1,FIND("/",I124)-2),I124)),VLOOKUP(A124,'Цвета артикулов'!B:C,2,0))</f>
        <v>черный</v>
      </c>
      <c r="Z124" s="93" t="str">
        <f t="shared" ref="Z124:Z128" ca="1" si="18">A124&amp;"-"&amp;IF(R124="ONE","00",R124)</f>
        <v>06-356-09-00</v>
      </c>
      <c r="AA124" s="95" t="str">
        <f ca="1">VLOOKUP(C124,Группа!A:B,2,FALSE)</f>
        <v>Бейсболка</v>
      </c>
      <c r="AB124" s="117" t="str">
        <f ca="1">IFERROR(VLOOKUP(R124,Размеры!A:C,3,FALSE),"")</f>
        <v>ONE</v>
      </c>
      <c r="AC124" s="117" t="str">
        <f ca="1">VLOOKUP(I124,ЦветПолный!A:B,2,FALSE)</f>
        <v>09</v>
      </c>
      <c r="AD124" s="117" t="str">
        <f ca="1">IFERROR(VLOOKUP(R124,Размеры!A:D,4,FALSE),"")</f>
        <v>00</v>
      </c>
      <c r="AE124" s="117">
        <f ca="1">IF(LEFT(IFERROR(VLOOKUP(LOOKUP(2,1/SEARCH(B124,Товары!A:A),Товары!A:A),Товары!A:B,2,0),""),6)=MID(Z124,1,6),1,0)</f>
        <v>0</v>
      </c>
      <c r="AG124" s="117">
        <f ca="1">SUMIF(Группа!A:A,C124,Группа!C:C)</f>
        <v>1</v>
      </c>
      <c r="AH124" s="117">
        <f ca="1">SUMIF(Группа!B:B,AA124,Группа!C:C)</f>
        <v>1</v>
      </c>
      <c r="AI124" s="117">
        <f ca="1">SUMIF(Формы!A:A,D124,Формы!B:B)</f>
        <v>1</v>
      </c>
      <c r="AJ124" s="117">
        <f ca="1">SUMIF(Материал!A:A,M124,Материал!B:B)</f>
        <v>1</v>
      </c>
      <c r="AK124" s="117">
        <f ca="1">SUMIF(Размеры!A:A,R124,Размеры!E:E)</f>
        <v>1</v>
      </c>
      <c r="AL124" s="117">
        <f ca="1">SUMIF(Сезон!A:A,F124,Сезон!B:B)</f>
        <v>1</v>
      </c>
      <c r="AM124" s="117">
        <f ca="1">SUMIF(Состав!A:A,J124,Состав!B:B)</f>
        <v>1</v>
      </c>
      <c r="AN124" s="117">
        <f ca="1">SUMIF(ЦветПолный!A:A,I124,ЦветПолный!C:C)</f>
        <v>11</v>
      </c>
      <c r="AO124" s="117">
        <f ca="1">SUMIF(Цвет!A:A,Y124,Цвет!B:B)</f>
        <v>1</v>
      </c>
      <c r="AP124" s="117">
        <f ca="1">SUMIF(Пол!B:B,N124,Пол!C:C)</f>
        <v>1</v>
      </c>
      <c r="AQ124" s="117">
        <f ca="1">SUMIF(Марка!A:A,G124,Марка!B:B)</f>
        <v>1</v>
      </c>
      <c r="AR124" s="117">
        <f ca="1">SUMIF(Страна!A:A,O124,Страна!B:B)</f>
        <v>1</v>
      </c>
      <c r="AS124" s="83" t="e">
        <f ca="1">IF(VLOOKUP(V124,Товары!A:B,2,FALSE)=A124,"Есть в 1С","ERR")</f>
        <v>#N/A</v>
      </c>
      <c r="AT124" s="84" t="e">
        <f ca="1">IF(VLOOKUP(A124,Товары!B:B,1,FALSE)=A124,"Есть в 1С","ERR")</f>
        <v>#N/A</v>
      </c>
      <c r="AU124" s="116" t="e">
        <f ca="1">VLOOKUP(V124,Товары!A:B,2,FALSE)</f>
        <v>#N/A</v>
      </c>
      <c r="AV124" s="114" t="e">
        <f ca="1">VLOOKUP(V124,Товары!A:B,1,FALSE)</f>
        <v>#N/A</v>
      </c>
    </row>
    <row r="125" spans="1:48" x14ac:dyDescent="0.25">
      <c r="A125" s="133" t="str">
        <f ca="1"/>
        <v>06-355-14</v>
      </c>
      <c r="B125" s="128" t="str">
        <f ca="1">_xlfn.XLOOKUP($A125,Строчный!$A:$A,Строчный!B:B,"ERR",0)</f>
        <v>20001A-SBEAR Smokey Bear Washed Slouch</v>
      </c>
      <c r="C125" s="101" t="str">
        <f ca="1">PROPER(_xlfn.XLOOKUP($A125,Строчный!$A:$A,Строчный!C:C,"ERR",0))</f>
        <v>Бейсболки</v>
      </c>
      <c r="D125" s="101" t="str">
        <f ca="1">_xlfn.LET(_xlpm.DATA,(_xlfn.XLOOKUP($A125,Строчный!$A:$A,Строчный!D:D,"ERR",0)),UPPER(MID(_xlpm.DATA,1,1))&amp;LOWER(MID(_xlpm.DATA,2,LEN(_xlpm.DATA)-1)))</f>
        <v>Бейсболка</v>
      </c>
      <c r="E125" s="101" t="str">
        <f ca="1">PROPER(_xlfn.XLOOKUP($A125,Строчный!$A:$A,Строчный!E:E,"ERR",0))</f>
        <v>Mascot</v>
      </c>
      <c r="F125" s="101" t="str">
        <f ca="1">LOWER(_xlfn.XLOOKUP($A125,Строчный!$A:$A,Строчный!F:F,"ERR",0))</f>
        <v>всесезон</v>
      </c>
      <c r="G125" s="101" t="str">
        <f ca="1">UPPER(_xlfn.XLOOKUP($A125,Строчный!$A:$A,Строчный!G:G,"ERR",0))</f>
        <v>AMERICAN NEEDLE</v>
      </c>
      <c r="H125" s="101" t="str">
        <f ca="1">LOWER(_xlfn.XLOOKUP($A125,Строчный!$A:$A,Строчный!H:H,"ERR",0))</f>
        <v>espresso</v>
      </c>
      <c r="I125" s="101" t="str">
        <f ca="1">LOWER(_xlfn.XLOOKUP($A125,Строчный!$A:$A,Строчный!I:I,"ERR",0))</f>
        <v>коричневый</v>
      </c>
      <c r="J125" s="101" t="str">
        <f ca="1">SUBSTITUTE(LOWER(_xlfn.XLOOKUP($A125,Строчный!$A:$A,Строчный!J:J,"ERR",0)),"подклад","Подклад")</f>
        <v>100% хлопок</v>
      </c>
      <c r="K125" s="101" t="str">
        <f ca="1">_xlfn.LET(_xlpm.RES,_xlfn.XLOOKUP($A125,Строчный!$A:$A,Строчный!R:R,"ERR",0),IF(_xlpm.RES="","",_xlpm.RES))</f>
        <v/>
      </c>
      <c r="L125" s="101" t="str">
        <f ca="1">_xlfn.LET(_xlpm.RES,_xlfn.XLOOKUP($A125,Строчный!$A:$A,Строчный!S:S,"ERR",0),IF(_xlpm.RES="","",_xlpm.RES))</f>
        <v>Smokey Bear Washed Slouch</v>
      </c>
      <c r="M125" s="101" t="str">
        <f ca="1">LOWER(_xlfn.XLOOKUP($A125,Строчный!$A:$A,Строчный!K:K,"ERR",0))</f>
        <v>хлопковые</v>
      </c>
      <c r="N125" s="101" t="str">
        <f ca="1">PROPER(_xlfn.XLOOKUP($A125,Строчный!$A:$A,Строчный!L:L,"ERR",0))</f>
        <v>Унисекс</v>
      </c>
      <c r="O125" s="101" t="str">
        <f ca="1">PROPER(_xlfn.XLOOKUP($A125,Строчный!$A:$A,Строчный!M:M,"ERR",0))</f>
        <v>Бангладеш</v>
      </c>
      <c r="P125" s="110">
        <f ca="1">VALUE(_xlfn.XLOOKUP($A125,Строчный!$A:$A,Строчный!N:N,"ERR",0))</f>
        <v>817.78666666666663</v>
      </c>
      <c r="Q125" s="109" t="str">
        <f ca="1">_xlfn.XLOOKUP($G125,Фабрика!A:A,Фабрика!B:B,"ERR",0)</f>
        <v>American Needle, Inc; 1275 Busch Parkway, Buffalo Grove, IL 60089, USA</v>
      </c>
      <c r="R125" s="100" t="str">
        <f ca="1">_xlfn.XLOOKUP($A125,Строчный!$A:$A,Строчный!P:P,"ERR",0)</f>
        <v>ONE</v>
      </c>
      <c r="S125" s="100">
        <f ca="1">VALUE(_xlfn.XLOOKUP($A125,Строчный!$A:$A,Строчный!Q:Q,"ERR",0))</f>
        <v>6</v>
      </c>
      <c r="T125" s="14" t="s">
        <v>283</v>
      </c>
      <c r="U125" s="122" t="str">
        <f t="shared" ca="1" si="14"/>
        <v>Бейсболка AMERICAN NEEDLE арт. 20001A-SBEAR Smokey Bear Washed Slouch (коричневый)</v>
      </c>
      <c r="V125" s="121" t="str">
        <f t="shared" ca="1" si="15"/>
        <v>Бейсболка AMERICAN NEEDLE арт. 20001A-SBEAR Smokey Bear Washed Slouch (коричневый) {espresso}</v>
      </c>
      <c r="W125" s="18" t="str">
        <f t="shared" ca="1" si="16"/>
        <v>коричневый</v>
      </c>
      <c r="X125" s="18" t="str">
        <f t="shared" ca="1" si="17"/>
        <v>коричневый</v>
      </c>
      <c r="Y125" s="119" t="str">
        <f ca="1">IF(ISERROR(AT125),IFERROR(MID(I125,FIND("-",I125)+1,LEN(I125)),IFERROR(MID(I125,1,FIND("/",I125)-2),I125)),VLOOKUP(A125,'Цвета артикулов'!B:C,2,0))</f>
        <v>коричневый</v>
      </c>
      <c r="Z125" s="93" t="str">
        <f t="shared" ca="1" si="18"/>
        <v>06-355-14-00</v>
      </c>
      <c r="AA125" s="95" t="str">
        <f ca="1">VLOOKUP(C125,Группа!A:B,2,FALSE)</f>
        <v>Бейсболка</v>
      </c>
      <c r="AB125" s="117" t="str">
        <f ca="1">IFERROR(VLOOKUP(R125,Размеры!A:C,3,FALSE),"")</f>
        <v>ONE</v>
      </c>
      <c r="AC125" s="117" t="str">
        <f ca="1">VLOOKUP(I125,ЦветПолный!A:B,2,FALSE)</f>
        <v>14</v>
      </c>
      <c r="AD125" s="117" t="str">
        <f ca="1">IFERROR(VLOOKUP(R125,Размеры!A:D,4,FALSE),"")</f>
        <v>00</v>
      </c>
      <c r="AE125" s="117">
        <f ca="1">IF(LEFT(IFERROR(VLOOKUP(LOOKUP(2,1/SEARCH(B125,Товары!A:A),Товары!A:A),Товары!A:B,2,0),""),6)=MID(Z125,1,6),1,0)</f>
        <v>0</v>
      </c>
      <c r="AG125" s="117">
        <f ca="1">SUMIF(Группа!A:A,C125,Группа!C:C)</f>
        <v>1</v>
      </c>
      <c r="AH125" s="117">
        <f ca="1">SUMIF(Группа!B:B,AA125,Группа!C:C)</f>
        <v>1</v>
      </c>
      <c r="AI125" s="117">
        <f ca="1">SUMIF(Формы!A:A,D125,Формы!B:B)</f>
        <v>1</v>
      </c>
      <c r="AJ125" s="117">
        <f ca="1">SUMIF(Материал!A:A,M125,Материал!B:B)</f>
        <v>1</v>
      </c>
      <c r="AK125" s="117">
        <f ca="1">SUMIF(Размеры!A:A,R125,Размеры!E:E)</f>
        <v>1</v>
      </c>
      <c r="AL125" s="117">
        <f ca="1">SUMIF(Сезон!A:A,F125,Сезон!B:B)</f>
        <v>1</v>
      </c>
      <c r="AM125" s="117">
        <f ca="1">SUMIF(Состав!A:A,J125,Состав!B:B)</f>
        <v>1</v>
      </c>
      <c r="AN125" s="117">
        <f ca="1">SUMIF(ЦветПолный!A:A,I125,ЦветПолный!C:C)</f>
        <v>14</v>
      </c>
      <c r="AO125" s="117">
        <f ca="1">SUMIF(Цвет!A:A,Y125,Цвет!B:B)</f>
        <v>1</v>
      </c>
      <c r="AP125" s="117">
        <f ca="1">SUMIF(Пол!B:B,N125,Пол!C:C)</f>
        <v>1</v>
      </c>
      <c r="AQ125" s="117">
        <f ca="1">SUMIF(Марка!A:A,G125,Марка!B:B)</f>
        <v>1</v>
      </c>
      <c r="AR125" s="117">
        <f ca="1">SUMIF(Страна!A:A,O125,Страна!B:B)</f>
        <v>1</v>
      </c>
      <c r="AS125" s="83" t="e">
        <f ca="1">IF(VLOOKUP(V125,Товары!A:B,2,FALSE)=A125,"Есть в 1С","ERR")</f>
        <v>#N/A</v>
      </c>
      <c r="AT125" s="84" t="e">
        <f ca="1">IF(VLOOKUP(A125,Товары!B:B,1,FALSE)=A125,"Есть в 1С","ERR")</f>
        <v>#N/A</v>
      </c>
      <c r="AU125" s="116" t="e">
        <f ca="1">VLOOKUP(V125,Товары!A:B,2,FALSE)</f>
        <v>#N/A</v>
      </c>
      <c r="AV125" s="114" t="e">
        <f ca="1">VLOOKUP(V125,Товары!A:B,1,FALSE)</f>
        <v>#N/A</v>
      </c>
    </row>
    <row r="126" spans="1:48" x14ac:dyDescent="0.25">
      <c r="A126" s="133" t="str">
        <f ca="1"/>
        <v>06-354-17</v>
      </c>
      <c r="B126" s="128" t="str">
        <f ca="1">_xlfn.XLOOKUP($A126,Строчный!$A:$A,Строчный!B:B,"ERR",0)</f>
        <v>20001A-POLICE The Police Ballpark</v>
      </c>
      <c r="C126" s="101" t="str">
        <f ca="1">PROPER(_xlfn.XLOOKUP($A126,Строчный!$A:$A,Строчный!C:C,"ERR",0))</f>
        <v>Бейсболки</v>
      </c>
      <c r="D126" s="101" t="str">
        <f ca="1">_xlfn.LET(_xlpm.DATA,(_xlfn.XLOOKUP($A126,Строчный!$A:$A,Строчный!D:D,"ERR",0)),UPPER(MID(_xlpm.DATA,1,1))&amp;LOWER(MID(_xlpm.DATA,2,LEN(_xlpm.DATA)-1)))</f>
        <v>Бейсболка</v>
      </c>
      <c r="E126" s="101" t="str">
        <f ca="1">PROPER(_xlfn.XLOOKUP($A126,Строчный!$A:$A,Строчный!E:E,"ERR",0))</f>
        <v>Music</v>
      </c>
      <c r="F126" s="101" t="str">
        <f ca="1">LOWER(_xlfn.XLOOKUP($A126,Строчный!$A:$A,Строчный!F:F,"ERR",0))</f>
        <v>всесезон</v>
      </c>
      <c r="G126" s="101" t="str">
        <f ca="1">UPPER(_xlfn.XLOOKUP($A126,Строчный!$A:$A,Строчный!G:G,"ERR",0))</f>
        <v>AMERICAN NEEDLE</v>
      </c>
      <c r="H126" s="101" t="str">
        <f ca="1">LOWER(_xlfn.XLOOKUP($A126,Строчный!$A:$A,Строчный!H:H,"ERR",0))</f>
        <v>white</v>
      </c>
      <c r="I126" s="101" t="str">
        <f ca="1">LOWER(_xlfn.XLOOKUP($A126,Строчный!$A:$A,Строчный!I:I,"ERR",0))</f>
        <v>белый</v>
      </c>
      <c r="J126" s="101" t="str">
        <f ca="1">SUBSTITUTE(LOWER(_xlfn.XLOOKUP($A126,Строчный!$A:$A,Строчный!J:J,"ERR",0)),"подклад","Подклад")</f>
        <v>100% хлопок</v>
      </c>
      <c r="K126" s="101" t="str">
        <f ca="1">_xlfn.LET(_xlpm.RES,_xlfn.XLOOKUP($A126,Строчный!$A:$A,Строчный!R:R,"ERR",0),IF(_xlpm.RES="","",_xlpm.RES))</f>
        <v/>
      </c>
      <c r="L126" s="101" t="str">
        <f ca="1">_xlfn.LET(_xlpm.RES,_xlfn.XLOOKUP($A126,Строчный!$A:$A,Строчный!S:S,"ERR",0),IF(_xlpm.RES="","",_xlpm.RES))</f>
        <v>The Police</v>
      </c>
      <c r="M126" s="101" t="str">
        <f ca="1">LOWER(_xlfn.XLOOKUP($A126,Строчный!$A:$A,Строчный!K:K,"ERR",0))</f>
        <v>хлопковые</v>
      </c>
      <c r="N126" s="101" t="str">
        <f ca="1">PROPER(_xlfn.XLOOKUP($A126,Строчный!$A:$A,Строчный!L:L,"ERR",0))</f>
        <v>Унисекс</v>
      </c>
      <c r="O126" s="101" t="str">
        <f ca="1">PROPER(_xlfn.XLOOKUP($A126,Строчный!$A:$A,Строчный!M:M,"ERR",0))</f>
        <v>Бангладеш</v>
      </c>
      <c r="P126" s="110">
        <f ca="1">VALUE(_xlfn.XLOOKUP($A126,Строчный!$A:$A,Строчный!N:N,"ERR",0))</f>
        <v>773.50000000000011</v>
      </c>
      <c r="Q126" s="109" t="str">
        <f ca="1">_xlfn.XLOOKUP($G126,Фабрика!A:A,Фабрика!B:B,"ERR",0)</f>
        <v>American Needle, Inc; 1275 Busch Parkway, Buffalo Grove, IL 60089, USA</v>
      </c>
      <c r="R126" s="100" t="str">
        <f ca="1">_xlfn.XLOOKUP($A126,Строчный!$A:$A,Строчный!P:P,"ERR",0)</f>
        <v>ONE</v>
      </c>
      <c r="S126" s="100">
        <f ca="1">VALUE(_xlfn.XLOOKUP($A126,Строчный!$A:$A,Строчный!Q:Q,"ERR",0))</f>
        <v>12</v>
      </c>
      <c r="T126" s="14" t="s">
        <v>283</v>
      </c>
      <c r="U126" s="122" t="str">
        <f t="shared" ca="1" si="14"/>
        <v>Бейсболка AMERICAN NEEDLE арт. 20001A-POLICE The Police Ballpark (белый)</v>
      </c>
      <c r="V126" s="121" t="str">
        <f t="shared" ca="1" si="15"/>
        <v>Бейсболка AMERICAN NEEDLE арт. 20001A-POLICE The Police Ballpark (белый) {white}</v>
      </c>
      <c r="W126" s="18" t="str">
        <f t="shared" ca="1" si="16"/>
        <v>белый</v>
      </c>
      <c r="X126" s="18" t="str">
        <f t="shared" ca="1" si="17"/>
        <v>белый</v>
      </c>
      <c r="Y126" s="119" t="str">
        <f ca="1">IF(ISERROR(AT126),IFERROR(MID(I126,FIND("-",I126)+1,LEN(I126)),IFERROR(MID(I126,1,FIND("/",I126)-2),I126)),VLOOKUP(A126,'Цвета артикулов'!B:C,2,0))</f>
        <v>белый</v>
      </c>
      <c r="Z126" s="93" t="str">
        <f t="shared" ca="1" si="18"/>
        <v>06-354-17-00</v>
      </c>
      <c r="AA126" s="95" t="str">
        <f ca="1">VLOOKUP(C126,Группа!A:B,2,FALSE)</f>
        <v>Бейсболка</v>
      </c>
      <c r="AB126" s="117" t="str">
        <f ca="1">IFERROR(VLOOKUP(R126,Размеры!A:C,3,FALSE),"")</f>
        <v>ONE</v>
      </c>
      <c r="AC126" s="117" t="str">
        <f ca="1">VLOOKUP(I126,ЦветПолный!A:B,2,FALSE)</f>
        <v>17</v>
      </c>
      <c r="AD126" s="117" t="str">
        <f ca="1">IFERROR(VLOOKUP(R126,Размеры!A:D,4,FALSE),"")</f>
        <v>00</v>
      </c>
      <c r="AE126" s="117">
        <f ca="1">IF(LEFT(IFERROR(VLOOKUP(LOOKUP(2,1/SEARCH(B126,Товары!A:A),Товары!A:A),Товары!A:B,2,0),""),6)=MID(Z126,1,6),1,0)</f>
        <v>0</v>
      </c>
      <c r="AG126" s="117">
        <f ca="1">SUMIF(Группа!A:A,C126,Группа!C:C)</f>
        <v>1</v>
      </c>
      <c r="AH126" s="117">
        <f ca="1">SUMIF(Группа!B:B,AA126,Группа!C:C)</f>
        <v>1</v>
      </c>
      <c r="AI126" s="117">
        <f ca="1">SUMIF(Формы!A:A,D126,Формы!B:B)</f>
        <v>1</v>
      </c>
      <c r="AJ126" s="117">
        <f ca="1">SUMIF(Материал!A:A,M126,Материал!B:B)</f>
        <v>1</v>
      </c>
      <c r="AK126" s="117">
        <f ca="1">SUMIF(Размеры!A:A,R126,Размеры!E:E)</f>
        <v>1</v>
      </c>
      <c r="AL126" s="117">
        <f ca="1">SUMIF(Сезон!A:A,F126,Сезон!B:B)</f>
        <v>1</v>
      </c>
      <c r="AM126" s="117">
        <f ca="1">SUMIF(Состав!A:A,J126,Состав!B:B)</f>
        <v>1</v>
      </c>
      <c r="AN126" s="117">
        <f ca="1">SUMIF(ЦветПолный!A:A,I126,ЦветПолный!C:C)</f>
        <v>4</v>
      </c>
      <c r="AO126" s="117">
        <f ca="1">SUMIF(Цвет!A:A,Y126,Цвет!B:B)</f>
        <v>1</v>
      </c>
      <c r="AP126" s="117">
        <f ca="1">SUMIF(Пол!B:B,N126,Пол!C:C)</f>
        <v>1</v>
      </c>
      <c r="AQ126" s="117">
        <f ca="1">SUMIF(Марка!A:A,G126,Марка!B:B)</f>
        <v>1</v>
      </c>
      <c r="AR126" s="117">
        <f ca="1">SUMIF(Страна!A:A,O126,Страна!B:B)</f>
        <v>1</v>
      </c>
      <c r="AS126" s="83" t="e">
        <f ca="1">IF(VLOOKUP(V126,Товары!A:B,2,FALSE)=A126,"Есть в 1С","ERR")</f>
        <v>#N/A</v>
      </c>
      <c r="AT126" s="84" t="e">
        <f ca="1">IF(VLOOKUP(A126,Товары!B:B,1,FALSE)=A126,"Есть в 1С","ERR")</f>
        <v>#N/A</v>
      </c>
      <c r="AU126" s="116" t="e">
        <f ca="1">VLOOKUP(V126,Товары!A:B,2,FALSE)</f>
        <v>#N/A</v>
      </c>
      <c r="AV126" s="114" t="e">
        <f ca="1">VLOOKUP(V126,Товары!A:B,1,FALSE)</f>
        <v>#N/A</v>
      </c>
    </row>
    <row r="127" spans="1:48" x14ac:dyDescent="0.25">
      <c r="A127" s="133" t="str">
        <f ca="1"/>
        <v>06-353-09</v>
      </c>
      <c r="B127" s="128" t="str">
        <f ca="1">_xlfn.XLOOKUP($A127,Строчный!$A:$A,Строчный!B:B,"ERR",0)</f>
        <v>20001A-PINKF Pink Floyd Ballpark</v>
      </c>
      <c r="C127" s="101" t="str">
        <f ca="1">PROPER(_xlfn.XLOOKUP($A127,Строчный!$A:$A,Строчный!C:C,"ERR",0))</f>
        <v>Бейсболки</v>
      </c>
      <c r="D127" s="101" t="str">
        <f ca="1">_xlfn.LET(_xlpm.DATA,(_xlfn.XLOOKUP($A127,Строчный!$A:$A,Строчный!D:D,"ERR",0)),UPPER(MID(_xlpm.DATA,1,1))&amp;LOWER(MID(_xlpm.DATA,2,LEN(_xlpm.DATA)-1)))</f>
        <v>Бейсболка</v>
      </c>
      <c r="E127" s="101" t="str">
        <f ca="1">PROPER(_xlfn.XLOOKUP($A127,Строчный!$A:$A,Строчный!E:E,"ERR",0))</f>
        <v>Music</v>
      </c>
      <c r="F127" s="101" t="str">
        <f ca="1">LOWER(_xlfn.XLOOKUP($A127,Строчный!$A:$A,Строчный!F:F,"ERR",0))</f>
        <v>всесезон</v>
      </c>
      <c r="G127" s="101" t="str">
        <f ca="1">UPPER(_xlfn.XLOOKUP($A127,Строчный!$A:$A,Строчный!G:G,"ERR",0))</f>
        <v>AMERICAN NEEDLE</v>
      </c>
      <c r="H127" s="101" t="str">
        <f ca="1">LOWER(_xlfn.XLOOKUP($A127,Строчный!$A:$A,Строчный!H:H,"ERR",0))</f>
        <v>black</v>
      </c>
      <c r="I127" s="101" t="str">
        <f ca="1">LOWER(_xlfn.XLOOKUP($A127,Строчный!$A:$A,Строчный!I:I,"ERR",0))</f>
        <v>черный</v>
      </c>
      <c r="J127" s="101" t="str">
        <f ca="1">SUBSTITUTE(LOWER(_xlfn.XLOOKUP($A127,Строчный!$A:$A,Строчный!J:J,"ERR",0)),"подклад","Подклад")</f>
        <v>100% хлопок</v>
      </c>
      <c r="K127" s="101" t="str">
        <f ca="1">_xlfn.LET(_xlpm.RES,_xlfn.XLOOKUP($A127,Строчный!$A:$A,Строчный!R:R,"ERR",0),IF(_xlpm.RES="","",_xlpm.RES))</f>
        <v/>
      </c>
      <c r="L127" s="101" t="str">
        <f ca="1">_xlfn.LET(_xlpm.RES,_xlfn.XLOOKUP($A127,Строчный!$A:$A,Строчный!S:S,"ERR",0),IF(_xlpm.RES="","",_xlpm.RES))</f>
        <v>Pink Floyd</v>
      </c>
      <c r="M127" s="101" t="str">
        <f ca="1">LOWER(_xlfn.XLOOKUP($A127,Строчный!$A:$A,Строчный!K:K,"ERR",0))</f>
        <v>хлопковые</v>
      </c>
      <c r="N127" s="101" t="str">
        <f ca="1">PROPER(_xlfn.XLOOKUP($A127,Строчный!$A:$A,Строчный!L:L,"ERR",0))</f>
        <v>Унисекс</v>
      </c>
      <c r="O127" s="101" t="str">
        <f ca="1">PROPER(_xlfn.XLOOKUP($A127,Строчный!$A:$A,Строчный!M:M,"ERR",0))</f>
        <v>Бангладеш</v>
      </c>
      <c r="P127" s="110">
        <f ca="1">VALUE(_xlfn.XLOOKUP($A127,Строчный!$A:$A,Строчный!N:N,"ERR",0))</f>
        <v>773.49257142857152</v>
      </c>
      <c r="Q127" s="109" t="str">
        <f ca="1">_xlfn.XLOOKUP($G127,Фабрика!A:A,Фабрика!B:B,"ERR",0)</f>
        <v>American Needle, Inc; 1275 Busch Parkway, Buffalo Grove, IL 60089, USA</v>
      </c>
      <c r="R127" s="100" t="str">
        <f ca="1">_xlfn.XLOOKUP($A127,Строчный!$A:$A,Строчный!P:P,"ERR",0)</f>
        <v>ONE</v>
      </c>
      <c r="S127" s="100">
        <f ca="1">VALUE(_xlfn.XLOOKUP($A127,Строчный!$A:$A,Строчный!Q:Q,"ERR",0))</f>
        <v>35</v>
      </c>
      <c r="T127" s="14" t="s">
        <v>283</v>
      </c>
      <c r="U127" s="122" t="str">
        <f t="shared" ca="1" si="14"/>
        <v>Бейсболка AMERICAN NEEDLE арт. 20001A-PINKF Pink Floyd Ballpark (черный)</v>
      </c>
      <c r="V127" s="121" t="str">
        <f t="shared" ca="1" si="15"/>
        <v>Бейсболка AMERICAN NEEDLE арт. 20001A-PINKF Pink Floyd Ballpark (черный) {black}</v>
      </c>
      <c r="W127" s="18" t="str">
        <f t="shared" ca="1" si="16"/>
        <v>черный</v>
      </c>
      <c r="X127" s="18" t="str">
        <f t="shared" ca="1" si="17"/>
        <v>черный</v>
      </c>
      <c r="Y127" s="119" t="str">
        <f ca="1">IF(ISERROR(AT127),IFERROR(MID(I127,FIND("-",I127)+1,LEN(I127)),IFERROR(MID(I127,1,FIND("/",I127)-2),I127)),VLOOKUP(A127,'Цвета артикулов'!B:C,2,0))</f>
        <v>черный</v>
      </c>
      <c r="Z127" s="93" t="str">
        <f t="shared" ca="1" si="18"/>
        <v>06-353-09-00</v>
      </c>
      <c r="AA127" s="95" t="str">
        <f ca="1">VLOOKUP(C127,Группа!A:B,2,FALSE)</f>
        <v>Бейсболка</v>
      </c>
      <c r="AB127" s="117" t="str">
        <f ca="1">IFERROR(VLOOKUP(R127,Размеры!A:C,3,FALSE),"")</f>
        <v>ONE</v>
      </c>
      <c r="AC127" s="117" t="str">
        <f ca="1">VLOOKUP(I127,ЦветПолный!A:B,2,FALSE)</f>
        <v>09</v>
      </c>
      <c r="AD127" s="117" t="str">
        <f ca="1">IFERROR(VLOOKUP(R127,Размеры!A:D,4,FALSE),"")</f>
        <v>00</v>
      </c>
      <c r="AE127" s="117">
        <f ca="1">IF(LEFT(IFERROR(VLOOKUP(LOOKUP(2,1/SEARCH(B127,Товары!A:A),Товары!A:A),Товары!A:B,2,0),""),6)=MID(Z127,1,6),1,0)</f>
        <v>0</v>
      </c>
      <c r="AG127" s="117">
        <f ca="1">SUMIF(Группа!A:A,C127,Группа!C:C)</f>
        <v>1</v>
      </c>
      <c r="AH127" s="117">
        <f ca="1">SUMIF(Группа!B:B,AA127,Группа!C:C)</f>
        <v>1</v>
      </c>
      <c r="AI127" s="117">
        <f ca="1">SUMIF(Формы!A:A,D127,Формы!B:B)</f>
        <v>1</v>
      </c>
      <c r="AJ127" s="117">
        <f ca="1">SUMIF(Материал!A:A,M127,Материал!B:B)</f>
        <v>1</v>
      </c>
      <c r="AK127" s="117">
        <f ca="1">SUMIF(Размеры!A:A,R127,Размеры!E:E)</f>
        <v>1</v>
      </c>
      <c r="AL127" s="117">
        <f ca="1">SUMIF(Сезон!A:A,F127,Сезон!B:B)</f>
        <v>1</v>
      </c>
      <c r="AM127" s="117">
        <f ca="1">SUMIF(Состав!A:A,J127,Состав!B:B)</f>
        <v>1</v>
      </c>
      <c r="AN127" s="117">
        <f ca="1">SUMIF(ЦветПолный!A:A,I127,ЦветПолный!C:C)</f>
        <v>11</v>
      </c>
      <c r="AO127" s="117">
        <f ca="1">SUMIF(Цвет!A:A,Y127,Цвет!B:B)</f>
        <v>1</v>
      </c>
      <c r="AP127" s="117">
        <f ca="1">SUMIF(Пол!B:B,N127,Пол!C:C)</f>
        <v>1</v>
      </c>
      <c r="AQ127" s="117">
        <f ca="1">SUMIF(Марка!A:A,G127,Марка!B:B)</f>
        <v>1</v>
      </c>
      <c r="AR127" s="117">
        <f ca="1">SUMIF(Страна!A:A,O127,Страна!B:B)</f>
        <v>1</v>
      </c>
      <c r="AS127" s="83" t="e">
        <f ca="1">IF(VLOOKUP(V127,Товары!A:B,2,FALSE)=A127,"Есть в 1С","ERR")</f>
        <v>#N/A</v>
      </c>
      <c r="AT127" s="84" t="e">
        <f ca="1">IF(VLOOKUP(A127,Товары!B:B,1,FALSE)=A127,"Есть в 1С","ERR")</f>
        <v>#N/A</v>
      </c>
      <c r="AU127" s="116" t="e">
        <f ca="1">VLOOKUP(V127,Товары!A:B,2,FALSE)</f>
        <v>#N/A</v>
      </c>
      <c r="AV127" s="114" t="e">
        <f ca="1">VLOOKUP(V127,Товары!A:B,1,FALSE)</f>
        <v>#N/A</v>
      </c>
    </row>
    <row r="128" spans="1:48" x14ac:dyDescent="0.25">
      <c r="A128" s="133" t="str">
        <f ca="1"/>
        <v>06-352-06</v>
      </c>
      <c r="B128" s="128" t="str">
        <f ca="1">_xlfn.XLOOKUP($A128,Строчный!$A:$A,Строчный!B:B,"ERR",0)</f>
        <v>20001A-MILES Miles Davis Ballpark</v>
      </c>
      <c r="C128" s="101" t="str">
        <f ca="1">PROPER(_xlfn.XLOOKUP($A128,Строчный!$A:$A,Строчный!C:C,"ERR",0))</f>
        <v>Бейсболки</v>
      </c>
      <c r="D128" s="101" t="str">
        <f ca="1">_xlfn.LET(_xlpm.DATA,(_xlfn.XLOOKUP($A128,Строчный!$A:$A,Строчный!D:D,"ERR",0)),UPPER(MID(_xlpm.DATA,1,1))&amp;LOWER(MID(_xlpm.DATA,2,LEN(_xlpm.DATA)-1)))</f>
        <v>Бейсболка</v>
      </c>
      <c r="E128" s="101" t="str">
        <f ca="1">PROPER(_xlfn.XLOOKUP($A128,Строчный!$A:$A,Строчный!E:E,"ERR",0))</f>
        <v>Music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AMERICAN NEEDLE</v>
      </c>
      <c r="H128" s="101" t="str">
        <f ca="1">LOWER(_xlfn.XLOOKUP($A128,Строчный!$A:$A,Строчный!H:H,"ERR",0))</f>
        <v>classic blue</v>
      </c>
      <c r="I128" s="101" t="str">
        <f ca="1">LOWER(_xlfn.XLOOKUP($A128,Строчный!$A:$A,Строчный!I:I,"ERR",0))</f>
        <v>синий</v>
      </c>
      <c r="J128" s="101" t="str">
        <f ca="1">SUBSTITUTE(LOWER(_xlfn.XLOOKUP($A128,Строчный!$A:$A,Строчный!J:J,"ERR",0)),"подклад","Подклад")</f>
        <v>100% хлопок</v>
      </c>
      <c r="K128" s="101" t="str">
        <f ca="1">_xlfn.LET(_xlpm.RES,_xlfn.XLOOKUP($A128,Строчный!$A:$A,Строчный!R:R,"ERR",0),IF(_xlpm.RES="","",_xlpm.RES))</f>
        <v/>
      </c>
      <c r="L128" s="101" t="str">
        <f ca="1">_xlfn.LET(_xlpm.RES,_xlfn.XLOOKUP($A128,Строчный!$A:$A,Строчный!S:S,"ERR",0),IF(_xlpm.RES="","",_xlpm.RES))</f>
        <v>Miles Davis</v>
      </c>
      <c r="M128" s="101" t="str">
        <f ca="1">LOWER(_xlfn.XLOOKUP($A128,Строчный!$A:$A,Строчный!K:K,"ERR",0))</f>
        <v>хлопковые</v>
      </c>
      <c r="N128" s="101" t="str">
        <f ca="1">PROPER(_xlfn.XLOOKUP($A128,Строчный!$A:$A,Строчный!L:L,"ERR",0))</f>
        <v>Унисекс</v>
      </c>
      <c r="O128" s="101" t="str">
        <f ca="1">PROPER(_xlfn.XLOOKUP($A128,Строчный!$A:$A,Строчный!M:M,"ERR",0))</f>
        <v>Бангладеш</v>
      </c>
      <c r="P128" s="110">
        <f ca="1">VALUE(_xlfn.XLOOKUP($A128,Строчный!$A:$A,Строчный!N:N,"ERR",0))</f>
        <v>773.49257142857152</v>
      </c>
      <c r="Q128" s="109" t="str">
        <f ca="1">_xlfn.XLOOKUP($G128,Фабрика!A:A,Фабрика!B:B,"ERR",0)</f>
        <v>American Needle, Inc; 1275 Busch Parkway, Buffalo Grove, IL 60089, USA</v>
      </c>
      <c r="R128" s="100" t="str">
        <f ca="1">_xlfn.XLOOKUP($A128,Строчный!$A:$A,Строчный!P:P,"ERR",0)</f>
        <v>ONE</v>
      </c>
      <c r="S128" s="100">
        <f ca="1">VALUE(_xlfn.XLOOKUP($A128,Строчный!$A:$A,Строчный!Q:Q,"ERR",0))</f>
        <v>35</v>
      </c>
      <c r="T128" s="14" t="s">
        <v>283</v>
      </c>
      <c r="U128" s="122" t="str">
        <f t="shared" ca="1" si="14"/>
        <v>Бейсболка AMERICAN NEEDLE арт. 20001A-MILES Miles Davis Ballpark (синий)</v>
      </c>
      <c r="V128" s="121" t="str">
        <f t="shared" ca="1" si="15"/>
        <v>Бейсболка AMERICAN NEEDLE арт. 20001A-MILES Miles Davis Ballpark (синий) {classic blue}</v>
      </c>
      <c r="W128" s="18" t="str">
        <f t="shared" ca="1" si="16"/>
        <v>синий</v>
      </c>
      <c r="X128" s="18" t="str">
        <f t="shared" ca="1" si="17"/>
        <v>синий</v>
      </c>
      <c r="Y128" s="119" t="str">
        <f ca="1">IF(ISERROR(AT128),IFERROR(MID(I128,FIND("-",I128)+1,LEN(I128)),IFERROR(MID(I128,1,FIND("/",I128)-2),I128)),VLOOKUP(A128,'Цвета артикулов'!B:C,2,0))</f>
        <v>синий</v>
      </c>
      <c r="Z128" s="93" t="str">
        <f t="shared" ca="1" si="18"/>
        <v>06-352-06-00</v>
      </c>
      <c r="AA128" s="95" t="str">
        <f ca="1">VLOOKUP(C128,Группа!A:B,2,FALSE)</f>
        <v>Бейсболка</v>
      </c>
      <c r="AB128" s="117" t="str">
        <f ca="1">IFERROR(VLOOKUP(R128,Размеры!A:C,3,FALSE),"")</f>
        <v>ONE</v>
      </c>
      <c r="AC128" s="117" t="str">
        <f ca="1">VLOOKUP(I128,ЦветПолный!A:B,2,FALSE)</f>
        <v>06</v>
      </c>
      <c r="AD128" s="117" t="str">
        <f ca="1">IFERROR(VLOOKUP(R128,Размеры!A:D,4,FALSE),"")</f>
        <v>00</v>
      </c>
      <c r="AE128" s="117">
        <f ca="1">IF(LEFT(IFERROR(VLOOKUP(LOOKUP(2,1/SEARCH(B128,Товары!A:A),Товары!A:A),Товары!A:B,2,0),""),6)=MID(Z128,1,6),1,0)</f>
        <v>0</v>
      </c>
      <c r="AG128" s="117">
        <f ca="1">SUMIF(Группа!A:A,C128,Группа!C:C)</f>
        <v>1</v>
      </c>
      <c r="AH128" s="117">
        <f ca="1">SUMIF(Группа!B:B,AA128,Группа!C:C)</f>
        <v>1</v>
      </c>
      <c r="AI128" s="117">
        <f ca="1">SUMIF(Формы!A:A,D128,Формы!B:B)</f>
        <v>1</v>
      </c>
      <c r="AJ128" s="117">
        <f ca="1">SUMIF(Материал!A:A,M128,Материал!B:B)</f>
        <v>1</v>
      </c>
      <c r="AK128" s="117">
        <f ca="1">SUMIF(Размеры!A:A,R128,Размеры!E:E)</f>
        <v>1</v>
      </c>
      <c r="AL128" s="117">
        <f ca="1">SUMIF(Сезон!A:A,F128,Сезон!B:B)</f>
        <v>1</v>
      </c>
      <c r="AM128" s="117">
        <f ca="1">SUMIF(Состав!A:A,J128,Состав!B:B)</f>
        <v>1</v>
      </c>
      <c r="AN128" s="117">
        <f ca="1">SUMIF(ЦветПолный!A:A,I128,ЦветПолный!C:C)</f>
        <v>8</v>
      </c>
      <c r="AO128" s="117">
        <f ca="1">SUMIF(Цвет!A:A,Y128,Цвет!B:B)</f>
        <v>1</v>
      </c>
      <c r="AP128" s="117">
        <f ca="1">SUMIF(Пол!B:B,N128,Пол!C:C)</f>
        <v>1</v>
      </c>
      <c r="AQ128" s="117">
        <f ca="1">SUMIF(Марка!A:A,G128,Марка!B:B)</f>
        <v>1</v>
      </c>
      <c r="AR128" s="117">
        <f ca="1">SUMIF(Страна!A:A,O128,Страна!B:B)</f>
        <v>1</v>
      </c>
      <c r="AS128" s="83" t="e">
        <f ca="1">IF(VLOOKUP(V128,Товары!A:B,2,FALSE)=A128,"Есть в 1С","ERR")</f>
        <v>#N/A</v>
      </c>
      <c r="AT128" s="84" t="e">
        <f ca="1">IF(VLOOKUP(A128,Товары!B:B,1,FALSE)=A128,"Есть в 1С","ERR")</f>
        <v>#N/A</v>
      </c>
      <c r="AU128" s="116" t="e">
        <f ca="1">VLOOKUP(V128,Товары!A:B,2,FALSE)</f>
        <v>#N/A</v>
      </c>
      <c r="AV128" s="114" t="e">
        <f ca="1">VLOOKUP(V128,Товары!A:B,1,FALSE)</f>
        <v>#N/A</v>
      </c>
    </row>
    <row r="129" spans="1:48" x14ac:dyDescent="0.25">
      <c r="A129" s="133" t="str">
        <f ca="1"/>
        <v>06-351-09</v>
      </c>
      <c r="B129" s="128" t="str">
        <f ca="1">_xlfn.XLOOKUP($A129,Строчный!$A:$A,Строчный!B:B,"ERR",0)</f>
        <v>20001A-BOWI Bowie Ballpark</v>
      </c>
      <c r="C129" s="101" t="str">
        <f ca="1">PROPER(_xlfn.XLOOKUP($A129,Строчный!$A:$A,Строчный!C:C,"ERR",0))</f>
        <v>Бейсболки</v>
      </c>
      <c r="D129" s="101" t="str">
        <f ca="1">_xlfn.LET(_xlpm.DATA,(_xlfn.XLOOKUP($A129,Строчный!$A:$A,Строчный!D:D,"ERR",0)),UPPER(MID(_xlpm.DATA,1,1))&amp;LOWER(MID(_xlpm.DATA,2,LEN(_xlpm.DATA)-1)))</f>
        <v>Бейсболка</v>
      </c>
      <c r="E129" s="101" t="str">
        <f ca="1">PROPER(_xlfn.XLOOKUP($A129,Строчный!$A:$A,Строчный!E:E,"ERR",0))</f>
        <v>Music</v>
      </c>
      <c r="F129" s="101" t="str">
        <f ca="1">LOWER(_xlfn.XLOOKUP($A129,Строчный!$A:$A,Строчный!F:F,"ERR",0))</f>
        <v>всесезон</v>
      </c>
      <c r="G129" s="101" t="str">
        <f ca="1">UPPER(_xlfn.XLOOKUP($A129,Строчный!$A:$A,Строчный!G:G,"ERR",0))</f>
        <v>AMERICAN NEEDLE</v>
      </c>
      <c r="H129" s="101" t="str">
        <f ca="1">LOWER(_xlfn.XLOOKUP($A129,Строчный!$A:$A,Строчный!H:H,"ERR",0))</f>
        <v>black</v>
      </c>
      <c r="I129" s="101" t="str">
        <f ca="1">LOWER(_xlfn.XLOOKUP($A129,Строчный!$A:$A,Строчный!I:I,"ERR",0))</f>
        <v>черный</v>
      </c>
      <c r="J129" s="101" t="str">
        <f ca="1">SUBSTITUTE(LOWER(_xlfn.XLOOKUP($A129,Строчный!$A:$A,Строчный!J:J,"ERR",0)),"подклад","Подклад")</f>
        <v>100% хлопок</v>
      </c>
      <c r="K129" s="101" t="str">
        <f ca="1">_xlfn.LET(_xlpm.RES,_xlfn.XLOOKUP($A129,Строчный!$A:$A,Строчный!R:R,"ERR",0),IF(_xlpm.RES="","",_xlpm.RES))</f>
        <v/>
      </c>
      <c r="L129" s="101" t="str">
        <f ca="1">_xlfn.LET(_xlpm.RES,_xlfn.XLOOKUP($A129,Строчный!$A:$A,Строчный!S:S,"ERR",0),IF(_xlpm.RES="","",_xlpm.RES))</f>
        <v>Bowie</v>
      </c>
      <c r="M129" s="101" t="str">
        <f ca="1">LOWER(_xlfn.XLOOKUP($A129,Строчный!$A:$A,Строчный!K:K,"ERR",0))</f>
        <v>хлопковые</v>
      </c>
      <c r="N129" s="101" t="str">
        <f ca="1">PROPER(_xlfn.XLOOKUP($A129,Строчный!$A:$A,Строчный!L:L,"ERR",0))</f>
        <v>Унисекс</v>
      </c>
      <c r="O129" s="101" t="str">
        <f ca="1">PROPER(_xlfn.XLOOKUP($A129,Строчный!$A:$A,Строчный!M:M,"ERR",0))</f>
        <v>Бангладеш</v>
      </c>
      <c r="P129" s="110">
        <f ca="1">VALUE(_xlfn.XLOOKUP($A129,Строчный!$A:$A,Строчный!N:N,"ERR",0))</f>
        <v>773.48266666666655</v>
      </c>
      <c r="Q129" s="109" t="str">
        <f ca="1">_xlfn.XLOOKUP($G129,Фабрика!A:A,Фабрика!B:B,"ERR",0)</f>
        <v>American Needle, Inc; 1275 Busch Parkway, Buffalo Grove, IL 60089, USA</v>
      </c>
      <c r="R129" s="100" t="str">
        <f ca="1">_xlfn.XLOOKUP($A129,Строчный!$A:$A,Строчный!P:P,"ERR",0)</f>
        <v>ONE</v>
      </c>
      <c r="S129" s="100">
        <f ca="1">VALUE(_xlfn.XLOOKUP($A129,Строчный!$A:$A,Строчный!Q:Q,"ERR",0))</f>
        <v>15</v>
      </c>
      <c r="T129" s="14" t="s">
        <v>283</v>
      </c>
      <c r="U129" s="122" t="str">
        <f t="shared" ref="U129:U192" ca="1" si="19">CONCATENATE(AA129," ",G129," арт. ",B129," (",I129,")")</f>
        <v>Бейсболка AMERICAN NEEDLE арт. 20001A-BOWI Bowie Ballpark (черный)</v>
      </c>
      <c r="V129" s="121" t="str">
        <f t="shared" ref="V129:V192" ca="1" si="20">CONCATENATE(AA129," ",G129," арт. ",B129," (",I129,") {",H129,"}")</f>
        <v>Бейсболка AMERICAN NEEDLE арт. 20001A-BOWI Bowie Ballpark (черный) {black}</v>
      </c>
      <c r="W129" s="18" t="str">
        <f t="shared" ref="W129:W192" ca="1" si="21">IFERROR(MID(I129,FIND("-",I129)+1,LEN(I129)),IFERROR(MID(I129,1,FIND("/",I129)-2),I129))</f>
        <v>черный</v>
      </c>
      <c r="X129" s="18" t="str">
        <f t="shared" ref="X129:X192" ca="1" si="22">IFERROR(MID(I129,FIND("-",I129)+1,LEN(I129)),IFERROR(MID(I129,FIND("/",I129)+2,LEN(I129)),I129))</f>
        <v>черный</v>
      </c>
      <c r="Y129" s="119" t="str">
        <f ca="1">IF(ISERROR(AT129),IFERROR(MID(I129,FIND("-",I129)+1,LEN(I129)),IFERROR(MID(I129,1,FIND("/",I129)-2),I129)),VLOOKUP(A129,'Цвета артикулов'!B:C,2,0))</f>
        <v>черный</v>
      </c>
      <c r="Z129" s="93" t="str">
        <f t="shared" ref="Z129:Z192" ca="1" si="23">A129&amp;"-"&amp;IF(R129="ONE","00",R129)</f>
        <v>06-351-09-00</v>
      </c>
      <c r="AA129" s="95" t="str">
        <f ca="1">VLOOKUP(C129,Группа!A:B,2,FALSE)</f>
        <v>Бейсболка</v>
      </c>
      <c r="AB129" s="117" t="str">
        <f ca="1">IFERROR(VLOOKUP(R129,Размеры!A:C,3,FALSE),"")</f>
        <v>ONE</v>
      </c>
      <c r="AC129" s="117" t="str">
        <f ca="1">VLOOKUP(I129,ЦветПолный!A:B,2,FALSE)</f>
        <v>09</v>
      </c>
      <c r="AD129" s="117" t="str">
        <f ca="1">IFERROR(VLOOKUP(R129,Размеры!A:D,4,FALSE),"")</f>
        <v>00</v>
      </c>
      <c r="AE129" s="117">
        <f ca="1">IF(LEFT(IFERROR(VLOOKUP(LOOKUP(2,1/SEARCH(B129,Товары!A:A),Товары!A:A),Товары!A:B,2,0),""),6)=MID(Z129,1,6),1,0)</f>
        <v>0</v>
      </c>
      <c r="AG129" s="117">
        <f ca="1">SUMIF(Группа!A:A,C129,Группа!C:C)</f>
        <v>1</v>
      </c>
      <c r="AH129" s="117">
        <f ca="1">SUMIF(Группа!B:B,AA129,Группа!C:C)</f>
        <v>1</v>
      </c>
      <c r="AI129" s="117">
        <f ca="1">SUMIF(Формы!A:A,D129,Формы!B:B)</f>
        <v>1</v>
      </c>
      <c r="AJ129" s="117">
        <f ca="1">SUMIF(Материал!A:A,M129,Материал!B:B)</f>
        <v>1</v>
      </c>
      <c r="AK129" s="117">
        <f ca="1">SUMIF(Размеры!A:A,R129,Размеры!E:E)</f>
        <v>1</v>
      </c>
      <c r="AL129" s="117">
        <f ca="1">SUMIF(Сезон!A:A,F129,Сезон!B:B)</f>
        <v>1</v>
      </c>
      <c r="AM129" s="117">
        <f ca="1">SUMIF(Состав!A:A,J129,Состав!B:B)</f>
        <v>1</v>
      </c>
      <c r="AN129" s="117">
        <f ca="1">SUMIF(ЦветПолный!A:A,I129,ЦветПолный!C:C)</f>
        <v>11</v>
      </c>
      <c r="AO129" s="117">
        <f ca="1">SUMIF(Цвет!A:A,Y129,Цвет!B:B)</f>
        <v>1</v>
      </c>
      <c r="AP129" s="117">
        <f ca="1">SUMIF(Пол!B:B,N129,Пол!C:C)</f>
        <v>1</v>
      </c>
      <c r="AQ129" s="117">
        <f ca="1">SUMIF(Марка!A:A,G129,Марка!B:B)</f>
        <v>1</v>
      </c>
      <c r="AR129" s="117">
        <f ca="1">SUMIF(Страна!A:A,O129,Страна!B:B)</f>
        <v>1</v>
      </c>
      <c r="AS129" s="83" t="e">
        <f ca="1">IF(VLOOKUP(V129,Товары!A:B,2,FALSE)=A129,"Есть в 1С","ERR")</f>
        <v>#N/A</v>
      </c>
      <c r="AT129" s="84" t="e">
        <f ca="1">IF(VLOOKUP(A129,Товары!B:B,1,FALSE)=A129,"Есть в 1С","ERR")</f>
        <v>#N/A</v>
      </c>
      <c r="AU129" s="116" t="e">
        <f ca="1">VLOOKUP(V129,Товары!A:B,2,FALSE)</f>
        <v>#N/A</v>
      </c>
      <c r="AV129" s="114" t="e">
        <f ca="1">VLOOKUP(V129,Товары!A:B,1,FALSE)</f>
        <v>#N/A</v>
      </c>
    </row>
    <row r="130" spans="1:48" x14ac:dyDescent="0.25">
      <c r="A130" s="133" t="str">
        <f ca="1"/>
        <v>06-350-09</v>
      </c>
      <c r="B130" s="128" t="str">
        <f ca="1">_xlfn.XLOOKUP($A130,Строчный!$A:$A,Строчный!B:B,"ERR",0)</f>
        <v>20001A-BADCO Bad Company Ballpark</v>
      </c>
      <c r="C130" s="101" t="str">
        <f ca="1">PROPER(_xlfn.XLOOKUP($A130,Строчный!$A:$A,Строчный!C:C,"ERR",0))</f>
        <v>Бейсболки</v>
      </c>
      <c r="D130" s="101" t="str">
        <f ca="1">_xlfn.LET(_xlpm.DATA,(_xlfn.XLOOKUP($A130,Строчный!$A:$A,Строчный!D:D,"ERR",0)),UPPER(MID(_xlpm.DATA,1,1))&amp;LOWER(MID(_xlpm.DATA,2,LEN(_xlpm.DATA)-1)))</f>
        <v>Бейсболка</v>
      </c>
      <c r="E130" s="101" t="str">
        <f ca="1">PROPER(_xlfn.XLOOKUP($A130,Строчный!$A:$A,Строчный!E:E,"ERR",0))</f>
        <v>Music</v>
      </c>
      <c r="F130" s="101" t="str">
        <f ca="1">LOWER(_xlfn.XLOOKUP($A130,Строчный!$A:$A,Строчный!F:F,"ERR",0))</f>
        <v>всесезон</v>
      </c>
      <c r="G130" s="101" t="str">
        <f ca="1">UPPER(_xlfn.XLOOKUP($A130,Строчный!$A:$A,Строчный!G:G,"ERR",0))</f>
        <v>AMERICAN NEEDLE</v>
      </c>
      <c r="H130" s="101" t="str">
        <f ca="1">LOWER(_xlfn.XLOOKUP($A130,Строчный!$A:$A,Строчный!H:H,"ERR",0))</f>
        <v>black</v>
      </c>
      <c r="I130" s="101" t="str">
        <f ca="1">LOWER(_xlfn.XLOOKUP($A130,Строчный!$A:$A,Строчный!I:I,"ERR",0))</f>
        <v>черный</v>
      </c>
      <c r="J130" s="101" t="str">
        <f ca="1">SUBSTITUTE(LOWER(_xlfn.XLOOKUP($A130,Строчный!$A:$A,Строчный!J:J,"ERR",0)),"подклад","Подклад")</f>
        <v>100% хлопок</v>
      </c>
      <c r="K130" s="101" t="str">
        <f ca="1">_xlfn.LET(_xlpm.RES,_xlfn.XLOOKUP($A130,Строчный!$A:$A,Строчный!R:R,"ERR",0),IF(_xlpm.RES="","",_xlpm.RES))</f>
        <v/>
      </c>
      <c r="L130" s="101" t="str">
        <f ca="1">_xlfn.LET(_xlpm.RES,_xlfn.XLOOKUP($A130,Строчный!$A:$A,Строчный!S:S,"ERR",0),IF(_xlpm.RES="","",_xlpm.RES))</f>
        <v>Bad Company</v>
      </c>
      <c r="M130" s="101" t="str">
        <f ca="1">LOWER(_xlfn.XLOOKUP($A130,Строчный!$A:$A,Строчный!K:K,"ERR",0))</f>
        <v>хлопковые</v>
      </c>
      <c r="N130" s="101" t="str">
        <f ca="1">PROPER(_xlfn.XLOOKUP($A130,Строчный!$A:$A,Строчный!L:L,"ERR",0))</f>
        <v>Унисекс</v>
      </c>
      <c r="O130" s="101" t="str">
        <f ca="1">PROPER(_xlfn.XLOOKUP($A130,Строчный!$A:$A,Строчный!M:M,"ERR",0))</f>
        <v>Бангладеш</v>
      </c>
      <c r="P130" s="110">
        <f ca="1">VALUE(_xlfn.XLOOKUP($A130,Строчный!$A:$A,Строчный!N:N,"ERR",0))</f>
        <v>773.50000000000011</v>
      </c>
      <c r="Q130" s="109" t="str">
        <f ca="1">_xlfn.XLOOKUP($G130,Фабрика!A:A,Фабрика!B:B,"ERR",0)</f>
        <v>American Needle, Inc; 1275 Busch Parkway, Buffalo Grove, IL 60089, USA</v>
      </c>
      <c r="R130" s="100" t="str">
        <f ca="1">_xlfn.XLOOKUP($A130,Строчный!$A:$A,Строчный!P:P,"ERR",0)</f>
        <v>ONE</v>
      </c>
      <c r="S130" s="100">
        <f ca="1">VALUE(_xlfn.XLOOKUP($A130,Строчный!$A:$A,Строчный!Q:Q,"ERR",0))</f>
        <v>12</v>
      </c>
      <c r="T130" s="14" t="s">
        <v>283</v>
      </c>
      <c r="U130" s="122" t="str">
        <f t="shared" ca="1" si="19"/>
        <v>Бейсболка AMERICAN NEEDLE арт. 20001A-BADCO Bad Company Ballpark (черный)</v>
      </c>
      <c r="V130" s="121" t="str">
        <f t="shared" ca="1" si="20"/>
        <v>Бейсболка AMERICAN NEEDLE арт. 20001A-BADCO Bad Company Ballpark (черный) {black}</v>
      </c>
      <c r="W130" s="18" t="str">
        <f t="shared" ca="1" si="21"/>
        <v>черный</v>
      </c>
      <c r="X130" s="18" t="str">
        <f t="shared" ca="1" si="22"/>
        <v>черный</v>
      </c>
      <c r="Y130" s="119" t="str">
        <f ca="1">IF(ISERROR(AT130),IFERROR(MID(I130,FIND("-",I130)+1,LEN(I130)),IFERROR(MID(I130,1,FIND("/",I130)-2),I130)),VLOOKUP(A130,'Цвета артикулов'!B:C,2,0))</f>
        <v>черный</v>
      </c>
      <c r="Z130" s="93" t="str">
        <f t="shared" ca="1" si="23"/>
        <v>06-350-09-00</v>
      </c>
      <c r="AA130" s="95" t="str">
        <f ca="1">VLOOKUP(C130,Группа!A:B,2,FALSE)</f>
        <v>Бейсболка</v>
      </c>
      <c r="AB130" s="117" t="str">
        <f ca="1">IFERROR(VLOOKUP(R130,Размеры!A:C,3,FALSE),"")</f>
        <v>ONE</v>
      </c>
      <c r="AC130" s="117" t="str">
        <f ca="1">VLOOKUP(I130,ЦветПолный!A:B,2,FALSE)</f>
        <v>09</v>
      </c>
      <c r="AD130" s="117" t="str">
        <f ca="1">IFERROR(VLOOKUP(R130,Размеры!A:D,4,FALSE),"")</f>
        <v>00</v>
      </c>
      <c r="AE130" s="117">
        <f ca="1">IF(LEFT(IFERROR(VLOOKUP(LOOKUP(2,1/SEARCH(B130,Товары!A:A),Товары!A:A),Товары!A:B,2,0),""),6)=MID(Z130,1,6),1,0)</f>
        <v>0</v>
      </c>
      <c r="AG130" s="117">
        <f ca="1">SUMIF(Группа!A:A,C130,Группа!C:C)</f>
        <v>1</v>
      </c>
      <c r="AH130" s="117">
        <f ca="1">SUMIF(Группа!B:B,AA130,Группа!C:C)</f>
        <v>1</v>
      </c>
      <c r="AI130" s="117">
        <f ca="1">SUMIF(Формы!A:A,D130,Формы!B:B)</f>
        <v>1</v>
      </c>
      <c r="AJ130" s="117">
        <f ca="1">SUMIF(Материал!A:A,M130,Материал!B:B)</f>
        <v>1</v>
      </c>
      <c r="AK130" s="117">
        <f ca="1">SUMIF(Размеры!A:A,R130,Размеры!E:E)</f>
        <v>1</v>
      </c>
      <c r="AL130" s="117">
        <f ca="1">SUMIF(Сезон!A:A,F130,Сезон!B:B)</f>
        <v>1</v>
      </c>
      <c r="AM130" s="117">
        <f ca="1">SUMIF(Состав!A:A,J130,Состав!B:B)</f>
        <v>1</v>
      </c>
      <c r="AN130" s="117">
        <f ca="1">SUMIF(ЦветПолный!A:A,I130,ЦветПолный!C:C)</f>
        <v>11</v>
      </c>
      <c r="AO130" s="117">
        <f ca="1">SUMIF(Цвет!A:A,Y130,Цвет!B:B)</f>
        <v>1</v>
      </c>
      <c r="AP130" s="117">
        <f ca="1">SUMIF(Пол!B:B,N130,Пол!C:C)</f>
        <v>1</v>
      </c>
      <c r="AQ130" s="117">
        <f ca="1">SUMIF(Марка!A:A,G130,Марка!B:B)</f>
        <v>1</v>
      </c>
      <c r="AR130" s="117">
        <f ca="1">SUMIF(Страна!A:A,O130,Страна!B:B)</f>
        <v>1</v>
      </c>
      <c r="AS130" s="83" t="e">
        <f ca="1">IF(VLOOKUP(V130,Товары!A:B,2,FALSE)=A130,"Есть в 1С","ERR")</f>
        <v>#N/A</v>
      </c>
      <c r="AT130" s="84" t="e">
        <f ca="1">IF(VLOOKUP(A130,Товары!B:B,1,FALSE)=A130,"Есть в 1С","ERR")</f>
        <v>#N/A</v>
      </c>
      <c r="AU130" s="116" t="e">
        <f ca="1">VLOOKUP(V130,Товары!A:B,2,FALSE)</f>
        <v>#N/A</v>
      </c>
      <c r="AV130" s="114" t="e">
        <f ca="1">VLOOKUP(V130,Товары!A:B,1,FALSE)</f>
        <v>#N/A</v>
      </c>
    </row>
    <row r="131" spans="1:48" x14ac:dyDescent="0.25">
      <c r="A131" s="133" t="str">
        <f ca="1"/>
        <v>06-349-16</v>
      </c>
      <c r="B131" s="128" t="str">
        <f ca="1">_xlfn.XLOOKUP($A131,Строчный!$A:$A,Строчный!B:B,"ERR",0)</f>
        <v>19H006A-TXO Texas Open Lightweight Hepcat</v>
      </c>
      <c r="C131" s="101" t="str">
        <f ca="1">PROPER(_xlfn.XLOOKUP($A131,Строчный!$A:$A,Строчный!C:C,"ERR",0))</f>
        <v>Бейсболки</v>
      </c>
      <c r="D131" s="101" t="str">
        <f ca="1">_xlfn.LET(_xlpm.DATA,(_xlfn.XLOOKUP($A131,Строчный!$A:$A,Строчный!D:D,"ERR",0)),UPPER(MID(_xlpm.DATA,1,1))&amp;LOWER(MID(_xlpm.DATA,2,LEN(_xlpm.DATA)-1)))</f>
        <v>Бейсболка</v>
      </c>
      <c r="E131" s="101" t="str">
        <f ca="1">PROPER(_xlfn.XLOOKUP($A131,Строчный!$A:$A,Строчный!E:E,"ERR",0))</f>
        <v>Golf</v>
      </c>
      <c r="F131" s="101" t="str">
        <f ca="1">LOWER(_xlfn.XLOOKUP($A131,Строчный!$A:$A,Строчный!F:F,"ERR",0))</f>
        <v>всесезон</v>
      </c>
      <c r="G131" s="101" t="str">
        <f ca="1">UPPER(_xlfn.XLOOKUP($A131,Строчный!$A:$A,Строчный!G:G,"ERR",0))</f>
        <v>AMERICAN NEEDLE</v>
      </c>
      <c r="H131" s="101" t="str">
        <f ca="1">LOWER(_xlfn.XLOOKUP($A131,Строчный!$A:$A,Строчный!H:H,"ERR",0))</f>
        <v>navy</v>
      </c>
      <c r="I131" s="101" t="str">
        <f ca="1">LOWER(_xlfn.XLOOKUP($A131,Строчный!$A:$A,Строчный!I:I,"ERR",0))</f>
        <v>темно-синий</v>
      </c>
      <c r="J131" s="101" t="str">
        <f ca="1">SUBSTITUTE(LOWER(_xlfn.XLOOKUP($A131,Строчный!$A:$A,Строчный!J:J,"ERR",0)),"подклад","Подклад")</f>
        <v>100% хлопок</v>
      </c>
      <c r="K131" s="101" t="str">
        <f ca="1">_xlfn.LET(_xlpm.RES,_xlfn.XLOOKUP($A131,Строчный!$A:$A,Строчный!R:R,"ERR",0),IF(_xlpm.RES="","",_xlpm.RES))</f>
        <v/>
      </c>
      <c r="L131" s="101" t="str">
        <f ca="1">_xlfn.LET(_xlpm.RES,_xlfn.XLOOKUP($A131,Строчный!$A:$A,Строчный!S:S,"ERR",0),IF(_xlpm.RES="","",_xlpm.RES))</f>
        <v>Texas</v>
      </c>
      <c r="M131" s="101" t="str">
        <f ca="1">LOWER(_xlfn.XLOOKUP($A131,Строчный!$A:$A,Строчный!K:K,"ERR",0))</f>
        <v>хлопковые</v>
      </c>
      <c r="N131" s="101" t="str">
        <f ca="1">PROPER(_xlfn.XLOOKUP($A131,Строчный!$A:$A,Строчный!L:L,"ERR",0))</f>
        <v>Унисекс</v>
      </c>
      <c r="O131" s="101" t="str">
        <f ca="1">PROPER(_xlfn.XLOOKUP($A131,Строчный!$A:$A,Строчный!M:M,"ERR",0))</f>
        <v>Китай</v>
      </c>
      <c r="P131" s="110">
        <f ca="1">VALUE(_xlfn.XLOOKUP($A131,Строчный!$A:$A,Строчный!N:N,"ERR",0))</f>
        <v>928.19999999999993</v>
      </c>
      <c r="Q131" s="109" t="str">
        <f ca="1">_xlfn.XLOOKUP($G131,Фабрика!A:A,Фабрика!B:B,"ERR",0)</f>
        <v>American Needle, Inc; 1275 Busch Parkway, Buffalo Grove, IL 60089, USA</v>
      </c>
      <c r="R131" s="100" t="str">
        <f ca="1">_xlfn.XLOOKUP($A131,Строчный!$A:$A,Строчный!P:P,"ERR",0)</f>
        <v>ONE</v>
      </c>
      <c r="S131" s="100">
        <f ca="1">VALUE(_xlfn.XLOOKUP($A131,Строчный!$A:$A,Строчный!Q:Q,"ERR",0))</f>
        <v>12</v>
      </c>
      <c r="T131" s="14" t="s">
        <v>283</v>
      </c>
      <c r="U131" s="122" t="str">
        <f t="shared" ca="1" si="19"/>
        <v>Бейсболка AMERICAN NEEDLE арт. 19H006A-TXO Texas Open Lightweight Hepcat (темно-синий)</v>
      </c>
      <c r="V131" s="121" t="str">
        <f t="shared" ca="1" si="20"/>
        <v>Бейсболка AMERICAN NEEDLE арт. 19H006A-TXO Texas Open Lightweight Hepcat (темно-синий) {navy}</v>
      </c>
      <c r="W131" s="18" t="str">
        <f t="shared" ca="1" si="21"/>
        <v>синий</v>
      </c>
      <c r="X131" s="18" t="str">
        <f t="shared" ca="1" si="22"/>
        <v>синий</v>
      </c>
      <c r="Y131" s="119" t="str">
        <f ca="1">IF(ISERROR(AT131),IFERROR(MID(I131,FIND("-",I131)+1,LEN(I131)),IFERROR(MID(I131,1,FIND("/",I131)-2),I131)),VLOOKUP(A131,'Цвета артикулов'!B:C,2,0))</f>
        <v>синий</v>
      </c>
      <c r="Z131" s="93" t="str">
        <f t="shared" ca="1" si="23"/>
        <v>06-349-16-00</v>
      </c>
      <c r="AA131" s="95" t="str">
        <f ca="1">VLOOKUP(C131,Группа!A:B,2,FALSE)</f>
        <v>Бейсболка</v>
      </c>
      <c r="AB131" s="117" t="str">
        <f ca="1">IFERROR(VLOOKUP(R131,Размеры!A:C,3,FALSE),"")</f>
        <v>ONE</v>
      </c>
      <c r="AC131" s="117" t="str">
        <f ca="1">VLOOKUP(I131,ЦветПолный!A:B,2,FALSE)</f>
        <v>16</v>
      </c>
      <c r="AD131" s="117" t="str">
        <f ca="1">IFERROR(VLOOKUP(R131,Размеры!A:D,4,FALSE),"")</f>
        <v>00</v>
      </c>
      <c r="AE131" s="117">
        <f ca="1">IF(LEFT(IFERROR(VLOOKUP(LOOKUP(2,1/SEARCH(B131,Товары!A:A),Товары!A:A),Товары!A:B,2,0),""),6)=MID(Z131,1,6),1,0)</f>
        <v>0</v>
      </c>
      <c r="AG131" s="117">
        <f ca="1">SUMIF(Группа!A:A,C131,Группа!C:C)</f>
        <v>1</v>
      </c>
      <c r="AH131" s="117">
        <f ca="1">SUMIF(Группа!B:B,AA131,Группа!C:C)</f>
        <v>1</v>
      </c>
      <c r="AI131" s="117">
        <f ca="1">SUMIF(Формы!A:A,D131,Формы!B:B)</f>
        <v>1</v>
      </c>
      <c r="AJ131" s="117">
        <f ca="1">SUMIF(Материал!A:A,M131,Материал!B:B)</f>
        <v>1</v>
      </c>
      <c r="AK131" s="117">
        <f ca="1">SUMIF(Размеры!A:A,R131,Размеры!E:E)</f>
        <v>1</v>
      </c>
      <c r="AL131" s="117">
        <f ca="1">SUMIF(Сезон!A:A,F131,Сезон!B:B)</f>
        <v>1</v>
      </c>
      <c r="AM131" s="117">
        <f ca="1">SUMIF(Состав!A:A,J131,Состав!B:B)</f>
        <v>1</v>
      </c>
      <c r="AN131" s="117">
        <f ca="1">SUMIF(ЦветПолный!A:A,I131,ЦветПолный!C:C)</f>
        <v>8</v>
      </c>
      <c r="AO131" s="117">
        <f ca="1">SUMIF(Цвет!A:A,Y131,Цвет!B:B)</f>
        <v>1</v>
      </c>
      <c r="AP131" s="117">
        <f ca="1">SUMIF(Пол!B:B,N131,Пол!C:C)</f>
        <v>1</v>
      </c>
      <c r="AQ131" s="117">
        <f ca="1">SUMIF(Марка!A:A,G131,Марка!B:B)</f>
        <v>1</v>
      </c>
      <c r="AR131" s="117">
        <f ca="1">SUMIF(Страна!A:A,O131,Страна!B:B)</f>
        <v>1</v>
      </c>
      <c r="AS131" s="83" t="e">
        <f ca="1">IF(VLOOKUP(V131,Товары!A:B,2,FALSE)=A131,"Есть в 1С","ERR")</f>
        <v>#N/A</v>
      </c>
      <c r="AT131" s="84" t="e">
        <f ca="1">IF(VLOOKUP(A131,Товары!B:B,1,FALSE)=A131,"Есть в 1С","ERR")</f>
        <v>#N/A</v>
      </c>
      <c r="AU131" s="116" t="e">
        <f ca="1">VLOOKUP(V131,Товары!A:B,2,FALSE)</f>
        <v>#N/A</v>
      </c>
      <c r="AV131" s="114" t="e">
        <f ca="1">VLOOKUP(V131,Товары!A:B,1,FALSE)</f>
        <v>#N/A</v>
      </c>
    </row>
    <row r="132" spans="1:48" x14ac:dyDescent="0.25">
      <c r="A132" s="133" t="str">
        <f ca="1"/>
        <v>06-348-20</v>
      </c>
      <c r="B132" s="128" t="str">
        <f ca="1">_xlfn.XLOOKUP($A132,Строчный!$A:$A,Строчный!B:B,"ERR",0)</f>
        <v>19H006A-HAWAO Hawaiian Open Lightweight Hepcat</v>
      </c>
      <c r="C132" s="101" t="str">
        <f ca="1">PROPER(_xlfn.XLOOKUP($A132,Строчный!$A:$A,Строчный!C:C,"ERR",0))</f>
        <v>Бейсболки</v>
      </c>
      <c r="D132" s="101" t="str">
        <f ca="1">_xlfn.LET(_xlpm.DATA,(_xlfn.XLOOKUP($A132,Строчный!$A:$A,Строчный!D:D,"ERR",0)),UPPER(MID(_xlpm.DATA,1,1))&amp;LOWER(MID(_xlpm.DATA,2,LEN(_xlpm.DATA)-1)))</f>
        <v>Бейсболка</v>
      </c>
      <c r="E132" s="101" t="str">
        <f ca="1">PROPER(_xlfn.XLOOKUP($A132,Строчный!$A:$A,Строчный!E:E,"ERR",0))</f>
        <v>Golf</v>
      </c>
      <c r="F132" s="101" t="str">
        <f ca="1">LOWER(_xlfn.XLOOKUP($A132,Строчный!$A:$A,Строчный!F:F,"ERR",0))</f>
        <v>всесезон</v>
      </c>
      <c r="G132" s="101" t="str">
        <f ca="1">UPPER(_xlfn.XLOOKUP($A132,Строчный!$A:$A,Строчный!G:G,"ERR",0))</f>
        <v>AMERICAN NEEDLE</v>
      </c>
      <c r="H132" s="101" t="str">
        <f ca="1">LOWER(_xlfn.XLOOKUP($A132,Строчный!$A:$A,Строчный!H:H,"ERR",0))</f>
        <v>lemon ice</v>
      </c>
      <c r="I132" s="101" t="str">
        <f ca="1">LOWER(_xlfn.XLOOKUP($A132,Строчный!$A:$A,Строчный!I:I,"ERR",0))</f>
        <v>лимонный</v>
      </c>
      <c r="J132" s="101" t="str">
        <f ca="1">SUBSTITUTE(LOWER(_xlfn.XLOOKUP($A132,Строчный!$A:$A,Строчный!J:J,"ERR",0)),"подклад","Подклад")</f>
        <v>100% хлопок</v>
      </c>
      <c r="K132" s="101" t="str">
        <f ca="1">_xlfn.LET(_xlpm.RES,_xlfn.XLOOKUP($A132,Строчный!$A:$A,Строчный!R:R,"ERR",0),IF(_xlpm.RES="","",_xlpm.RES))</f>
        <v/>
      </c>
      <c r="L132" s="101" t="str">
        <f ca="1">_xlfn.LET(_xlpm.RES,_xlfn.XLOOKUP($A132,Строчный!$A:$A,Строчный!S:S,"ERR",0),IF(_xlpm.RES="","",_xlpm.RES))</f>
        <v>Hawaiian</v>
      </c>
      <c r="M132" s="101" t="str">
        <f ca="1">LOWER(_xlfn.XLOOKUP($A132,Строчный!$A:$A,Строчный!K:K,"ERR",0))</f>
        <v>хлопковые</v>
      </c>
      <c r="N132" s="101" t="str">
        <f ca="1">PROPER(_xlfn.XLOOKUP($A132,Строчный!$A:$A,Строчный!L:L,"ERR",0))</f>
        <v>Унисекс</v>
      </c>
      <c r="O132" s="101" t="str">
        <f ca="1">PROPER(_xlfn.XLOOKUP($A132,Строчный!$A:$A,Строчный!M:M,"ERR",0))</f>
        <v>Китай</v>
      </c>
      <c r="P132" s="110">
        <f ca="1">VALUE(_xlfn.XLOOKUP($A132,Строчный!$A:$A,Строчный!N:N,"ERR",0))</f>
        <v>928.19999999999993</v>
      </c>
      <c r="Q132" s="109" t="str">
        <f ca="1">_xlfn.XLOOKUP($G132,Фабрика!A:A,Фабрика!B:B,"ERR",0)</f>
        <v>American Needle, Inc; 1275 Busch Parkway, Buffalo Grove, IL 60089, USA</v>
      </c>
      <c r="R132" s="100" t="str">
        <f ca="1">_xlfn.XLOOKUP($A132,Строчный!$A:$A,Строчный!P:P,"ERR",0)</f>
        <v>ONE</v>
      </c>
      <c r="S132" s="100">
        <f ca="1">VALUE(_xlfn.XLOOKUP($A132,Строчный!$A:$A,Строчный!Q:Q,"ERR",0))</f>
        <v>6</v>
      </c>
      <c r="T132" s="14" t="s">
        <v>283</v>
      </c>
      <c r="U132" s="122" t="str">
        <f t="shared" ca="1" si="19"/>
        <v>Бейсболка AMERICAN NEEDLE арт. 19H006A-HAWAO Hawaiian Open Lightweight Hepcat (лимонный)</v>
      </c>
      <c r="V132" s="121" t="str">
        <f t="shared" ca="1" si="20"/>
        <v>Бейсболка AMERICAN NEEDLE арт. 19H006A-HAWAO Hawaiian Open Lightweight Hepcat (лимонный) {lemon ice}</v>
      </c>
      <c r="W132" s="18" t="str">
        <f t="shared" ca="1" si="21"/>
        <v>лимонный</v>
      </c>
      <c r="X132" s="18" t="str">
        <f t="shared" ca="1" si="22"/>
        <v>лимонный</v>
      </c>
      <c r="Y132" s="119" t="s">
        <v>25428</v>
      </c>
      <c r="Z132" s="93" t="str">
        <f t="shared" ca="1" si="23"/>
        <v>06-348-20-00</v>
      </c>
      <c r="AA132" s="95" t="str">
        <f ca="1">VLOOKUP(C132,Группа!A:B,2,FALSE)</f>
        <v>Бейсболка</v>
      </c>
      <c r="AB132" s="117" t="str">
        <f ca="1">IFERROR(VLOOKUP(R132,Размеры!A:C,3,FALSE),"")</f>
        <v>ONE</v>
      </c>
      <c r="AC132" s="117" t="str">
        <f ca="1">VLOOKUP(I132,ЦветПолный!A:B,2,FALSE)</f>
        <v>20</v>
      </c>
      <c r="AD132" s="117" t="str">
        <f ca="1">IFERROR(VLOOKUP(R132,Размеры!A:D,4,FALSE),"")</f>
        <v>00</v>
      </c>
      <c r="AE132" s="117">
        <f ca="1">IF(LEFT(IFERROR(VLOOKUP(LOOKUP(2,1/SEARCH(B132,Товары!A:A),Товары!A:A),Товары!A:B,2,0),""),6)=MID(Z132,1,6),1,0)</f>
        <v>0</v>
      </c>
      <c r="AG132" s="117">
        <f ca="1">SUMIF(Группа!A:A,C132,Группа!C:C)</f>
        <v>1</v>
      </c>
      <c r="AH132" s="117">
        <f ca="1">SUMIF(Группа!B:B,AA132,Группа!C:C)</f>
        <v>1</v>
      </c>
      <c r="AI132" s="117">
        <f ca="1">SUMIF(Формы!A:A,D132,Формы!B:B)</f>
        <v>1</v>
      </c>
      <c r="AJ132" s="117">
        <f ca="1">SUMIF(Материал!A:A,M132,Материал!B:B)</f>
        <v>1</v>
      </c>
      <c r="AK132" s="117">
        <f ca="1">SUMIF(Размеры!A:A,R132,Размеры!E:E)</f>
        <v>1</v>
      </c>
      <c r="AL132" s="117">
        <f ca="1">SUMIF(Сезон!A:A,F132,Сезон!B:B)</f>
        <v>1</v>
      </c>
      <c r="AM132" s="117">
        <f ca="1">SUMIF(Состав!A:A,J132,Состав!B:B)</f>
        <v>1</v>
      </c>
      <c r="AN132" s="117">
        <f ca="1">SUMIF(ЦветПолный!A:A,I132,ЦветПолный!C:C)</f>
        <v>2</v>
      </c>
      <c r="AO132" s="117">
        <f>SUMIF(Цвет!A:A,Y132,Цвет!B:B)</f>
        <v>1</v>
      </c>
      <c r="AP132" s="117">
        <f ca="1">SUMIF(Пол!B:B,N132,Пол!C:C)</f>
        <v>1</v>
      </c>
      <c r="AQ132" s="117">
        <f ca="1">SUMIF(Марка!A:A,G132,Марка!B:B)</f>
        <v>1</v>
      </c>
      <c r="AR132" s="117">
        <f ca="1">SUMIF(Страна!A:A,O132,Страна!B:B)</f>
        <v>1</v>
      </c>
      <c r="AS132" s="83" t="e">
        <f ca="1">IF(VLOOKUP(V132,Товары!A:B,2,FALSE)=A132,"Есть в 1С","ERR")</f>
        <v>#N/A</v>
      </c>
      <c r="AT132" s="84" t="e">
        <f ca="1">IF(VLOOKUP(A132,Товары!B:B,1,FALSE)=A132,"Есть в 1С","ERR")</f>
        <v>#N/A</v>
      </c>
      <c r="AU132" s="116" t="e">
        <f ca="1">VLOOKUP(V132,Товары!A:B,2,FALSE)</f>
        <v>#N/A</v>
      </c>
      <c r="AV132" s="114" t="e">
        <f ca="1">VLOOKUP(V132,Товары!A:B,1,FALSE)</f>
        <v>#N/A</v>
      </c>
    </row>
    <row r="133" spans="1:48" x14ac:dyDescent="0.25">
      <c r="A133" s="133" t="str">
        <f ca="1"/>
        <v>06-347-09</v>
      </c>
      <c r="B133" s="128" t="str">
        <f ca="1">_xlfn.XLOOKUP($A133,Строчный!$A:$A,Строчный!B:B,"ERR",0)</f>
        <v>19H006A-DESERT Sweet Spot Drifter</v>
      </c>
      <c r="C133" s="101" t="str">
        <f ca="1">PROPER(_xlfn.XLOOKUP($A133,Строчный!$A:$A,Строчный!C:C,"ERR",0))</f>
        <v>Бейсболки</v>
      </c>
      <c r="D133" s="101" t="str">
        <f ca="1">_xlfn.LET(_xlpm.DATA,(_xlfn.XLOOKUP($A133,Строчный!$A:$A,Строчный!D:D,"ERR",0)),UPPER(MID(_xlpm.DATA,1,1))&amp;LOWER(MID(_xlpm.DATA,2,LEN(_xlpm.DATA)-1)))</f>
        <v>Бейсболка</v>
      </c>
      <c r="E133" s="101" t="str">
        <f ca="1">PROPER(_xlfn.XLOOKUP($A133,Строчный!$A:$A,Строчный!E:E,"ERR",0))</f>
        <v>Golf</v>
      </c>
      <c r="F133" s="101" t="str">
        <f ca="1">LOWER(_xlfn.XLOOKUP($A133,Строчный!$A:$A,Строчный!F:F,"ERR",0))</f>
        <v>всесезон</v>
      </c>
      <c r="G133" s="101" t="str">
        <f ca="1">UPPER(_xlfn.XLOOKUP($A133,Строчный!$A:$A,Строчный!G:G,"ERR",0))</f>
        <v>AMERICAN NEEDLE</v>
      </c>
      <c r="H133" s="101" t="str">
        <f ca="1">LOWER(_xlfn.XLOOKUP($A133,Строчный!$A:$A,Строчный!H:H,"ERR",0))</f>
        <v>black</v>
      </c>
      <c r="I133" s="101" t="str">
        <f ca="1">LOWER(_xlfn.XLOOKUP($A133,Строчный!$A:$A,Строчный!I:I,"ERR",0))</f>
        <v>черный</v>
      </c>
      <c r="J133" s="101" t="str">
        <f ca="1">SUBSTITUTE(LOWER(_xlfn.XLOOKUP($A133,Строчный!$A:$A,Строчный!J:J,"ERR",0)),"подклад","Подклад")</f>
        <v>100% хлопок</v>
      </c>
      <c r="K133" s="101" t="str">
        <f ca="1">_xlfn.LET(_xlpm.RES,_xlfn.XLOOKUP($A133,Строчный!$A:$A,Строчный!R:R,"ERR",0),IF(_xlpm.RES="","",_xlpm.RES))</f>
        <v/>
      </c>
      <c r="L133" s="101" t="str">
        <f ca="1">_xlfn.LET(_xlpm.RES,_xlfn.XLOOKUP($A133,Строчный!$A:$A,Строчный!S:S,"ERR",0),IF(_xlpm.RES="","",_xlpm.RES))</f>
        <v>Sweet Spot Drifter</v>
      </c>
      <c r="M133" s="101" t="str">
        <f ca="1">LOWER(_xlfn.XLOOKUP($A133,Строчный!$A:$A,Строчный!K:K,"ERR",0))</f>
        <v>хлопковые</v>
      </c>
      <c r="N133" s="101" t="str">
        <f ca="1">PROPER(_xlfn.XLOOKUP($A133,Строчный!$A:$A,Строчный!L:L,"ERR",0))</f>
        <v>Унисекс</v>
      </c>
      <c r="O133" s="101" t="str">
        <f ca="1">PROPER(_xlfn.XLOOKUP($A133,Строчный!$A:$A,Строчный!M:M,"ERR",0))</f>
        <v>Китай</v>
      </c>
      <c r="P133" s="110">
        <f ca="1">VALUE(_xlfn.XLOOKUP($A133,Строчный!$A:$A,Строчный!N:N,"ERR",0))</f>
        <v>928.19999999999993</v>
      </c>
      <c r="Q133" s="109" t="str">
        <f ca="1">_xlfn.XLOOKUP($G133,Фабрика!A:A,Фабрика!B:B,"ERR",0)</f>
        <v>American Needle, Inc; 1275 Busch Parkway, Buffalo Grove, IL 60089, USA</v>
      </c>
      <c r="R133" s="100" t="str">
        <f ca="1">_xlfn.XLOOKUP($A133,Строчный!$A:$A,Строчный!P:P,"ERR",0)</f>
        <v>ONE</v>
      </c>
      <c r="S133" s="100">
        <f ca="1">VALUE(_xlfn.XLOOKUP($A133,Строчный!$A:$A,Строчный!Q:Q,"ERR",0))</f>
        <v>12</v>
      </c>
      <c r="T133" s="14" t="s">
        <v>283</v>
      </c>
      <c r="U133" s="122" t="str">
        <f t="shared" ca="1" si="19"/>
        <v>Бейсболка AMERICAN NEEDLE арт. 19H006A-DESERT Sweet Spot Drifter (черный)</v>
      </c>
      <c r="V133" s="121" t="str">
        <f t="shared" ca="1" si="20"/>
        <v>Бейсболка AMERICAN NEEDLE арт. 19H006A-DESERT Sweet Spot Drifter (черный) {black}</v>
      </c>
      <c r="W133" s="18" t="str">
        <f t="shared" ca="1" si="21"/>
        <v>черный</v>
      </c>
      <c r="X133" s="18" t="str">
        <f t="shared" ca="1" si="22"/>
        <v>черный</v>
      </c>
      <c r="Y133" s="119" t="str">
        <f ca="1">IF(ISERROR(AT133),IFERROR(MID(I133,FIND("-",I133)+1,LEN(I133)),IFERROR(MID(I133,1,FIND("/",I133)-2),I133)),VLOOKUP(A133,'Цвета артикулов'!B:C,2,0))</f>
        <v>черный</v>
      </c>
      <c r="Z133" s="93" t="str">
        <f t="shared" ca="1" si="23"/>
        <v>06-347-09-00</v>
      </c>
      <c r="AA133" s="95" t="str">
        <f ca="1">VLOOKUP(C133,Группа!A:B,2,FALSE)</f>
        <v>Бейсболка</v>
      </c>
      <c r="AB133" s="117" t="str">
        <f ca="1">IFERROR(VLOOKUP(R133,Размеры!A:C,3,FALSE),"")</f>
        <v>ONE</v>
      </c>
      <c r="AC133" s="117" t="str">
        <f ca="1">VLOOKUP(I133,ЦветПолный!A:B,2,FALSE)</f>
        <v>09</v>
      </c>
      <c r="AD133" s="117" t="str">
        <f ca="1">IFERROR(VLOOKUP(R133,Размеры!A:D,4,FALSE),"")</f>
        <v>00</v>
      </c>
      <c r="AE133" s="117">
        <f ca="1">IF(LEFT(IFERROR(VLOOKUP(LOOKUP(2,1/SEARCH(B133,Товары!A:A),Товары!A:A),Товары!A:B,2,0),""),6)=MID(Z133,1,6),1,0)</f>
        <v>0</v>
      </c>
      <c r="AG133" s="117">
        <f ca="1">SUMIF(Группа!A:A,C133,Группа!C:C)</f>
        <v>1</v>
      </c>
      <c r="AH133" s="117">
        <f ca="1">SUMIF(Группа!B:B,AA133,Группа!C:C)</f>
        <v>1</v>
      </c>
      <c r="AI133" s="117">
        <f ca="1">SUMIF(Формы!A:A,D133,Формы!B:B)</f>
        <v>1</v>
      </c>
      <c r="AJ133" s="117">
        <f ca="1">SUMIF(Материал!A:A,M133,Материал!B:B)</f>
        <v>1</v>
      </c>
      <c r="AK133" s="117">
        <f ca="1">SUMIF(Размеры!A:A,R133,Размеры!E:E)</f>
        <v>1</v>
      </c>
      <c r="AL133" s="117">
        <f ca="1">SUMIF(Сезон!A:A,F133,Сезон!B:B)</f>
        <v>1</v>
      </c>
      <c r="AM133" s="117">
        <f ca="1">SUMIF(Состав!A:A,J133,Состав!B:B)</f>
        <v>1</v>
      </c>
      <c r="AN133" s="117">
        <f ca="1">SUMIF(ЦветПолный!A:A,I133,ЦветПолный!C:C)</f>
        <v>11</v>
      </c>
      <c r="AO133" s="117">
        <f ca="1">SUMIF(Цвет!A:A,Y133,Цвет!B:B)</f>
        <v>1</v>
      </c>
      <c r="AP133" s="117">
        <f ca="1">SUMIF(Пол!B:B,N133,Пол!C:C)</f>
        <v>1</v>
      </c>
      <c r="AQ133" s="117">
        <f ca="1">SUMIF(Марка!A:A,G133,Марка!B:B)</f>
        <v>1</v>
      </c>
      <c r="AR133" s="117">
        <f ca="1">SUMIF(Страна!A:A,O133,Страна!B:B)</f>
        <v>1</v>
      </c>
      <c r="AS133" s="83" t="e">
        <f ca="1">IF(VLOOKUP(V133,Товары!A:B,2,FALSE)=A133,"Есть в 1С","ERR")</f>
        <v>#N/A</v>
      </c>
      <c r="AT133" s="84" t="e">
        <f ca="1">IF(VLOOKUP(A133,Товары!B:B,1,FALSE)=A133,"Есть в 1С","ERR")</f>
        <v>#N/A</v>
      </c>
      <c r="AU133" s="116" t="e">
        <f ca="1">VLOOKUP(V133,Товары!A:B,2,FALSE)</f>
        <v>#N/A</v>
      </c>
      <c r="AV133" s="114" t="e">
        <f ca="1">VLOOKUP(V133,Товары!A:B,1,FALSE)</f>
        <v>#N/A</v>
      </c>
    </row>
    <row r="134" spans="1:48" x14ac:dyDescent="0.25">
      <c r="A134" s="133" t="str">
        <f ca="1"/>
        <v>06-346-19</v>
      </c>
      <c r="B134" s="128" t="str">
        <f ca="1">_xlfn.XLOOKUP($A134,Строчный!$A:$A,Строчный!B:B,"ERR",0)</f>
        <v>19H005A-SWEET Sweet Spot Drifter</v>
      </c>
      <c r="C134" s="101" t="str">
        <f ca="1">PROPER(_xlfn.XLOOKUP($A134,Строчный!$A:$A,Строчный!C:C,"ERR",0))</f>
        <v>Бейсболки</v>
      </c>
      <c r="D134" s="101" t="str">
        <f ca="1">_xlfn.LET(_xlpm.DATA,(_xlfn.XLOOKUP($A134,Строчный!$A:$A,Строчный!D:D,"ERR",0)),UPPER(MID(_xlpm.DATA,1,1))&amp;LOWER(MID(_xlpm.DATA,2,LEN(_xlpm.DATA)-1)))</f>
        <v>Бейсболка</v>
      </c>
      <c r="E134" s="101" t="str">
        <f ca="1">PROPER(_xlfn.XLOOKUP($A134,Строчный!$A:$A,Строчный!E:E,"ERR",0))</f>
        <v>Golf</v>
      </c>
      <c r="F134" s="101" t="str">
        <f ca="1">LOWER(_xlfn.XLOOKUP($A134,Строчный!$A:$A,Строчный!F:F,"ERR",0))</f>
        <v>всесезон</v>
      </c>
      <c r="G134" s="101" t="str">
        <f ca="1">UPPER(_xlfn.XLOOKUP($A134,Строчный!$A:$A,Строчный!G:G,"ERR",0))</f>
        <v>AMERICAN NEEDLE</v>
      </c>
      <c r="H134" s="101" t="str">
        <f ca="1">LOWER(_xlfn.XLOOKUP($A134,Строчный!$A:$A,Строчный!H:H,"ERR",0))</f>
        <v>light blue</v>
      </c>
      <c r="I134" s="101" t="str">
        <f ca="1">LOWER(_xlfn.XLOOKUP($A134,Строчный!$A:$A,Строчный!I:I,"ERR",0))</f>
        <v>голубой</v>
      </c>
      <c r="J134" s="101" t="str">
        <f ca="1">SUBSTITUTE(LOWER(_xlfn.XLOOKUP($A134,Строчный!$A:$A,Строчный!J:J,"ERR",0)),"подклад","Подклад")</f>
        <v>58% полиэстер - 42% нейлон</v>
      </c>
      <c r="K134" s="101" t="str">
        <f ca="1">_xlfn.LET(_xlpm.RES,_xlfn.XLOOKUP($A134,Строчный!$A:$A,Строчный!R:R,"ERR",0),IF(_xlpm.RES="","",_xlpm.RES))</f>
        <v/>
      </c>
      <c r="L134" s="101" t="str">
        <f ca="1">_xlfn.LET(_xlpm.RES,_xlfn.XLOOKUP($A134,Строчный!$A:$A,Строчный!S:S,"ERR",0),IF(_xlpm.RES="","",_xlpm.RES))</f>
        <v>Sweet Spot Drifter</v>
      </c>
      <c r="M134" s="101" t="str">
        <f ca="1">LOWER(_xlfn.XLOOKUP($A134,Строчный!$A:$A,Строчный!K:K,"ERR",0))</f>
        <v/>
      </c>
      <c r="N134" s="101" t="str">
        <f ca="1">PROPER(_xlfn.XLOOKUP($A134,Строчный!$A:$A,Строчный!L:L,"ERR",0))</f>
        <v>Унисекс</v>
      </c>
      <c r="O134" s="101" t="str">
        <f ca="1">PROPER(_xlfn.XLOOKUP($A134,Строчный!$A:$A,Строчный!M:M,"ERR",0))</f>
        <v>Китай</v>
      </c>
      <c r="P134" s="110">
        <f ca="1">VALUE(_xlfn.XLOOKUP($A134,Строчный!$A:$A,Строчный!N:N,"ERR",0))</f>
        <v>928.21793103448272</v>
      </c>
      <c r="Q134" s="109" t="str">
        <f ca="1">_xlfn.XLOOKUP($G134,Фабрика!A:A,Фабрика!B:B,"ERR",0)</f>
        <v>American Needle, Inc; 1275 Busch Parkway, Buffalo Grove, IL 60089, USA</v>
      </c>
      <c r="R134" s="100" t="str">
        <f ca="1">_xlfn.XLOOKUP($A134,Строчный!$A:$A,Строчный!P:P,"ERR",0)</f>
        <v>ONE</v>
      </c>
      <c r="S134" s="100">
        <f ca="1">VALUE(_xlfn.XLOOKUP($A134,Строчный!$A:$A,Строчный!Q:Q,"ERR",0))</f>
        <v>29</v>
      </c>
      <c r="T134" s="14" t="s">
        <v>283</v>
      </c>
      <c r="U134" s="122" t="str">
        <f t="shared" ca="1" si="19"/>
        <v>Бейсболка AMERICAN NEEDLE арт. 19H005A-SWEET Sweet Spot Drifter (голубой)</v>
      </c>
      <c r="V134" s="121" t="str">
        <f t="shared" ca="1" si="20"/>
        <v>Бейсболка AMERICAN NEEDLE арт. 19H005A-SWEET Sweet Spot Drifter (голубой) {light blue}</v>
      </c>
      <c r="W134" s="18" t="str">
        <f t="shared" ca="1" si="21"/>
        <v>голубой</v>
      </c>
      <c r="X134" s="18" t="str">
        <f t="shared" ca="1" si="22"/>
        <v>голубой</v>
      </c>
      <c r="Y134" s="119" t="str">
        <f ca="1">IF(ISERROR(AT134),IFERROR(MID(I134,FIND("-",I134)+1,LEN(I134)),IFERROR(MID(I134,1,FIND("/",I134)-2),I134)),VLOOKUP(A134,'Цвета артикулов'!B:C,2,0))</f>
        <v>голубой</v>
      </c>
      <c r="Z134" s="93" t="str">
        <f t="shared" ca="1" si="23"/>
        <v>06-346-19-00</v>
      </c>
      <c r="AA134" s="95" t="str">
        <f ca="1">VLOOKUP(C134,Группа!A:B,2,FALSE)</f>
        <v>Бейсболка</v>
      </c>
      <c r="AB134" s="117" t="str">
        <f ca="1">IFERROR(VLOOKUP(R134,Размеры!A:C,3,FALSE),"")</f>
        <v>ONE</v>
      </c>
      <c r="AC134" s="117" t="str">
        <f ca="1">VLOOKUP(I134,ЦветПолный!A:B,2,FALSE)</f>
        <v>19</v>
      </c>
      <c r="AD134" s="117" t="str">
        <f ca="1">IFERROR(VLOOKUP(R134,Размеры!A:D,4,FALSE),"")</f>
        <v>00</v>
      </c>
      <c r="AE134" s="117">
        <f ca="1">IF(LEFT(IFERROR(VLOOKUP(LOOKUP(2,1/SEARCH(B134,Товары!A:A),Товары!A:A),Товары!A:B,2,0),""),6)=MID(Z134,1,6),1,0)</f>
        <v>0</v>
      </c>
      <c r="AG134" s="117">
        <f ca="1">SUMIF(Группа!A:A,C134,Группа!C:C)</f>
        <v>1</v>
      </c>
      <c r="AH134" s="117">
        <f ca="1">SUMIF(Группа!B:B,AA134,Группа!C:C)</f>
        <v>1</v>
      </c>
      <c r="AI134" s="117">
        <f ca="1">SUMIF(Формы!A:A,D134,Формы!B:B)</f>
        <v>1</v>
      </c>
      <c r="AJ134" s="117">
        <f ca="1">SUMIF(Материал!A:A,M134,Материал!B:B)</f>
        <v>0</v>
      </c>
      <c r="AK134" s="117">
        <f ca="1">SUMIF(Размеры!A:A,R134,Размеры!E:E)</f>
        <v>1</v>
      </c>
      <c r="AL134" s="117">
        <f ca="1">SUMIF(Сезон!A:A,F134,Сезон!B:B)</f>
        <v>1</v>
      </c>
      <c r="AM134" s="117">
        <f ca="1">SUMIF(Состав!A:A,J134,Состав!B:B)</f>
        <v>0</v>
      </c>
      <c r="AN134" s="117">
        <f ca="1">SUMIF(ЦветПолный!A:A,I134,ЦветПолный!C:C)</f>
        <v>5</v>
      </c>
      <c r="AO134" s="117">
        <f ca="1">SUMIF(Цвет!A:A,Y134,Цвет!B:B)</f>
        <v>1</v>
      </c>
      <c r="AP134" s="117">
        <f ca="1">SUMIF(Пол!B:B,N134,Пол!C:C)</f>
        <v>1</v>
      </c>
      <c r="AQ134" s="117">
        <f ca="1">SUMIF(Марка!A:A,G134,Марка!B:B)</f>
        <v>1</v>
      </c>
      <c r="AR134" s="117">
        <f ca="1">SUMIF(Страна!A:A,O134,Страна!B:B)</f>
        <v>1</v>
      </c>
      <c r="AS134" s="83" t="e">
        <f ca="1">IF(VLOOKUP(V134,Товары!A:B,2,FALSE)=A134,"Есть в 1С","ERR")</f>
        <v>#N/A</v>
      </c>
      <c r="AT134" s="84" t="e">
        <f ca="1">IF(VLOOKUP(A134,Товары!B:B,1,FALSE)=A134,"Есть в 1С","ERR")</f>
        <v>#N/A</v>
      </c>
      <c r="AU134" s="116" t="e">
        <f ca="1">VLOOKUP(V134,Товары!A:B,2,FALSE)</f>
        <v>#N/A</v>
      </c>
      <c r="AV134" s="114" t="e">
        <f ca="1">VLOOKUP(V134,Товары!A:B,1,FALSE)</f>
        <v>#N/A</v>
      </c>
    </row>
    <row r="135" spans="1:48" x14ac:dyDescent="0.25">
      <c r="A135" s="133" t="str">
        <f ca="1"/>
        <v>06-345-83</v>
      </c>
      <c r="B135" s="128" t="str">
        <f ca="1">_xlfn.XLOOKUP($A135,Строчный!$A:$A,Строчный!B:B,"ERR",0)</f>
        <v>19H005A-LAOPEN Los Angeles Open Drifter</v>
      </c>
      <c r="C135" s="101" t="str">
        <f ca="1">PROPER(_xlfn.XLOOKUP($A135,Строчный!$A:$A,Строчный!C:C,"ERR",0))</f>
        <v>Бейсболки</v>
      </c>
      <c r="D135" s="101" t="str">
        <f ca="1">_xlfn.LET(_xlpm.DATA,(_xlfn.XLOOKUP($A135,Строчный!$A:$A,Строчный!D:D,"ERR",0)),UPPER(MID(_xlpm.DATA,1,1))&amp;LOWER(MID(_xlpm.DATA,2,LEN(_xlpm.DATA)-1)))</f>
        <v>Бейсболка</v>
      </c>
      <c r="E135" s="101" t="str">
        <f ca="1">PROPER(_xlfn.XLOOKUP($A135,Строчный!$A:$A,Строчный!E:E,"ERR",0))</f>
        <v>Golf</v>
      </c>
      <c r="F135" s="101" t="str">
        <f ca="1">LOWER(_xlfn.XLOOKUP($A135,Строчный!$A:$A,Строчный!F:F,"ERR",0))</f>
        <v>всесезон</v>
      </c>
      <c r="G135" s="101" t="str">
        <f ca="1">UPPER(_xlfn.XLOOKUP($A135,Строчный!$A:$A,Строчный!G:G,"ERR",0))</f>
        <v>AMERICAN NEEDLE</v>
      </c>
      <c r="H135" s="101" t="str">
        <f ca="1">LOWER(_xlfn.XLOOKUP($A135,Строчный!$A:$A,Строчный!H:H,"ERR",0))</f>
        <v>butter yellow</v>
      </c>
      <c r="I135" s="101" t="str">
        <f ca="1">LOWER(_xlfn.XLOOKUP($A135,Строчный!$A:$A,Строчный!I:I,"ERR",0))</f>
        <v>светло-желтый</v>
      </c>
      <c r="J135" s="101" t="str">
        <f ca="1">SUBSTITUTE(LOWER(_xlfn.XLOOKUP($A135,Строчный!$A:$A,Строчный!J:J,"ERR",0)),"подклад","Подклад")</f>
        <v>58% полиэстер - 42% нейлон</v>
      </c>
      <c r="K135" s="101" t="str">
        <f ca="1">_xlfn.LET(_xlpm.RES,_xlfn.XLOOKUP($A135,Строчный!$A:$A,Строчный!R:R,"ERR",0),IF(_xlpm.RES="","",_xlpm.RES))</f>
        <v/>
      </c>
      <c r="L135" s="101" t="str">
        <f ca="1">_xlfn.LET(_xlpm.RES,_xlfn.XLOOKUP($A135,Строчный!$A:$A,Строчный!S:S,"ERR",0),IF(_xlpm.RES="","",_xlpm.RES))</f>
        <v>Los Angeles</v>
      </c>
      <c r="M135" s="101" t="str">
        <f ca="1">LOWER(_xlfn.XLOOKUP($A135,Строчный!$A:$A,Строчный!K:K,"ERR",0))</f>
        <v/>
      </c>
      <c r="N135" s="101" t="str">
        <f ca="1">PROPER(_xlfn.XLOOKUP($A135,Строчный!$A:$A,Строчный!L:L,"ERR",0))</f>
        <v>Унисекс</v>
      </c>
      <c r="O135" s="101" t="str">
        <f ca="1">PROPER(_xlfn.XLOOKUP($A135,Строчный!$A:$A,Строчный!M:M,"ERR",0))</f>
        <v>Китай</v>
      </c>
      <c r="P135" s="110">
        <f ca="1">VALUE(_xlfn.XLOOKUP($A135,Строчный!$A:$A,Строчный!N:N,"ERR",0))</f>
        <v>928.2</v>
      </c>
      <c r="Q135" s="109" t="str">
        <f ca="1">_xlfn.XLOOKUP($G135,Фабрика!A:A,Фабрика!B:B,"ERR",0)</f>
        <v>American Needle, Inc; 1275 Busch Parkway, Buffalo Grove, IL 60089, USA</v>
      </c>
      <c r="R135" s="100" t="str">
        <f ca="1">_xlfn.XLOOKUP($A135,Строчный!$A:$A,Строчный!P:P,"ERR",0)</f>
        <v>ONE</v>
      </c>
      <c r="S135" s="100">
        <f ca="1">VALUE(_xlfn.XLOOKUP($A135,Строчный!$A:$A,Строчный!Q:Q,"ERR",0))</f>
        <v>26</v>
      </c>
      <c r="T135" s="14" t="s">
        <v>283</v>
      </c>
      <c r="U135" s="122" t="str">
        <f t="shared" ca="1" si="19"/>
        <v>Бейсболка AMERICAN NEEDLE арт. 19H005A-LAOPEN Los Angeles Open Drifter (светло-желтый)</v>
      </c>
      <c r="V135" s="121" t="str">
        <f t="shared" ca="1" si="20"/>
        <v>Бейсболка AMERICAN NEEDLE арт. 19H005A-LAOPEN Los Angeles Open Drifter (светло-желтый) {butter yellow}</v>
      </c>
      <c r="W135" s="18" t="str">
        <f t="shared" ca="1" si="21"/>
        <v>желтый</v>
      </c>
      <c r="X135" s="18" t="str">
        <f t="shared" ca="1" si="22"/>
        <v>желтый</v>
      </c>
      <c r="Y135" s="119" t="str">
        <f ca="1">IF(ISERROR(AT135),IFERROR(MID(I135,FIND("-",I135)+1,LEN(I135)),IFERROR(MID(I135,1,FIND("/",I135)-2),I135)),VLOOKUP(A135,'Цвета артикулов'!B:C,2,0))</f>
        <v>желтый</v>
      </c>
      <c r="Z135" s="93" t="str">
        <f t="shared" ca="1" si="23"/>
        <v>06-345-83-00</v>
      </c>
      <c r="AA135" s="95" t="str">
        <f ca="1">VLOOKUP(C135,Группа!A:B,2,FALSE)</f>
        <v>Бейсболка</v>
      </c>
      <c r="AB135" s="117" t="str">
        <f ca="1">IFERROR(VLOOKUP(R135,Размеры!A:C,3,FALSE),"")</f>
        <v>ONE</v>
      </c>
      <c r="AC135" s="117" t="str">
        <f ca="1">VLOOKUP(I135,ЦветПолный!A:B,2,FALSE)</f>
        <v>83</v>
      </c>
      <c r="AD135" s="117" t="str">
        <f ca="1">IFERROR(VLOOKUP(R135,Размеры!A:D,4,FALSE),"")</f>
        <v>00</v>
      </c>
      <c r="AE135" s="117">
        <f ca="1">IF(LEFT(IFERROR(VLOOKUP(LOOKUP(2,1/SEARCH(B135,Товары!A:A),Товары!A:A),Товары!A:B,2,0),""),6)=MID(Z135,1,6),1,0)</f>
        <v>0</v>
      </c>
      <c r="AG135" s="117">
        <f ca="1">SUMIF(Группа!A:A,C135,Группа!C:C)</f>
        <v>1</v>
      </c>
      <c r="AH135" s="117">
        <f ca="1">SUMIF(Группа!B:B,AA135,Группа!C:C)</f>
        <v>1</v>
      </c>
      <c r="AI135" s="117">
        <f ca="1">SUMIF(Формы!A:A,D135,Формы!B:B)</f>
        <v>1</v>
      </c>
      <c r="AJ135" s="117">
        <f ca="1">SUMIF(Материал!A:A,M135,Материал!B:B)</f>
        <v>0</v>
      </c>
      <c r="AK135" s="117">
        <f ca="1">SUMIF(Размеры!A:A,R135,Размеры!E:E)</f>
        <v>1</v>
      </c>
      <c r="AL135" s="117">
        <f ca="1">SUMIF(Сезон!A:A,F135,Сезон!B:B)</f>
        <v>1</v>
      </c>
      <c r="AM135" s="117">
        <f ca="1">SUMIF(Состав!A:A,J135,Состав!B:B)</f>
        <v>0</v>
      </c>
      <c r="AN135" s="117">
        <f ca="1">SUMIF(ЦветПолный!A:A,I135,ЦветПолный!C:C)</f>
        <v>1</v>
      </c>
      <c r="AO135" s="117">
        <f ca="1">SUMIF(Цвет!A:A,Y135,Цвет!B:B)</f>
        <v>1</v>
      </c>
      <c r="AP135" s="117">
        <f ca="1">SUMIF(Пол!B:B,N135,Пол!C:C)</f>
        <v>1</v>
      </c>
      <c r="AQ135" s="117">
        <f ca="1">SUMIF(Марка!A:A,G135,Марка!B:B)</f>
        <v>1</v>
      </c>
      <c r="AR135" s="117">
        <f ca="1">SUMIF(Страна!A:A,O135,Страна!B:B)</f>
        <v>1</v>
      </c>
      <c r="AS135" s="83" t="e">
        <f ca="1">IF(VLOOKUP(V135,Товары!A:B,2,FALSE)=A135,"Есть в 1С","ERR")</f>
        <v>#N/A</v>
      </c>
      <c r="AT135" s="84" t="e">
        <f ca="1">IF(VLOOKUP(A135,Товары!B:B,1,FALSE)=A135,"Есть в 1С","ERR")</f>
        <v>#N/A</v>
      </c>
      <c r="AU135" s="116" t="e">
        <f ca="1">VLOOKUP(V135,Товары!A:B,2,FALSE)</f>
        <v>#N/A</v>
      </c>
      <c r="AV135" s="114" t="e">
        <f ca="1">VLOOKUP(V135,Товары!A:B,1,FALSE)</f>
        <v>#N/A</v>
      </c>
    </row>
    <row r="136" spans="1:48" x14ac:dyDescent="0.25">
      <c r="A136" s="133" t="str">
        <f ca="1"/>
        <v>06-344-13</v>
      </c>
      <c r="B136" s="128" t="str">
        <f ca="1">_xlfn.XLOOKUP($A136,Строчный!$A:$A,Строчный!B:B,"ERR",0)</f>
        <v>19H005A-HAWAO Hawaiian Open Drifter</v>
      </c>
      <c r="C136" s="101" t="str">
        <f ca="1">PROPER(_xlfn.XLOOKUP($A136,Строчный!$A:$A,Строчный!C:C,"ERR",0))</f>
        <v>Бейсболки</v>
      </c>
      <c r="D136" s="101" t="str">
        <f ca="1">_xlfn.LET(_xlpm.DATA,(_xlfn.XLOOKUP($A136,Строчный!$A:$A,Строчный!D:D,"ERR",0)),UPPER(MID(_xlpm.DATA,1,1))&amp;LOWER(MID(_xlpm.DATA,2,LEN(_xlpm.DATA)-1)))</f>
        <v>Бейсболка</v>
      </c>
      <c r="E136" s="101" t="str">
        <f ca="1">PROPER(_xlfn.XLOOKUP($A136,Строчный!$A:$A,Строчный!E:E,"ERR",0))</f>
        <v>Golf</v>
      </c>
      <c r="F136" s="101" t="str">
        <f ca="1">LOWER(_xlfn.XLOOKUP($A136,Строчный!$A:$A,Строчный!F:F,"ERR",0))</f>
        <v>всесезон</v>
      </c>
      <c r="G136" s="101" t="str">
        <f ca="1">UPPER(_xlfn.XLOOKUP($A136,Строчный!$A:$A,Строчный!G:G,"ERR",0))</f>
        <v>AMERICAN NEEDLE</v>
      </c>
      <c r="H136" s="101" t="str">
        <f ca="1">LOWER(_xlfn.XLOOKUP($A136,Строчный!$A:$A,Строчный!H:H,"ERR",0))</f>
        <v>orange</v>
      </c>
      <c r="I136" s="101" t="str">
        <f ca="1">LOWER(_xlfn.XLOOKUP($A136,Строчный!$A:$A,Строчный!I:I,"ERR",0))</f>
        <v>оранжевый</v>
      </c>
      <c r="J136" s="101" t="str">
        <f ca="1">SUBSTITUTE(LOWER(_xlfn.XLOOKUP($A136,Строчный!$A:$A,Строчный!J:J,"ERR",0)),"подклад","Подклад")</f>
        <v>58% полиэстер - 42% нейлон</v>
      </c>
      <c r="K136" s="101" t="str">
        <f ca="1">_xlfn.LET(_xlpm.RES,_xlfn.XLOOKUP($A136,Строчный!$A:$A,Строчный!R:R,"ERR",0),IF(_xlpm.RES="","",_xlpm.RES))</f>
        <v/>
      </c>
      <c r="L136" s="101" t="str">
        <f ca="1">_xlfn.LET(_xlpm.RES,_xlfn.XLOOKUP($A136,Строчный!$A:$A,Строчный!S:S,"ERR",0),IF(_xlpm.RES="","",_xlpm.RES))</f>
        <v>Hawaiian</v>
      </c>
      <c r="M136" s="101" t="str">
        <f ca="1">LOWER(_xlfn.XLOOKUP($A136,Строчный!$A:$A,Строчный!K:K,"ERR",0))</f>
        <v/>
      </c>
      <c r="N136" s="101" t="str">
        <f ca="1">PROPER(_xlfn.XLOOKUP($A136,Строчный!$A:$A,Строчный!L:L,"ERR",0))</f>
        <v>Унисекс</v>
      </c>
      <c r="O136" s="101" t="str">
        <f ca="1">PROPER(_xlfn.XLOOKUP($A136,Строчный!$A:$A,Строчный!M:M,"ERR",0))</f>
        <v>Китай</v>
      </c>
      <c r="P136" s="110">
        <f ca="1">VALUE(_xlfn.XLOOKUP($A136,Строчный!$A:$A,Строчный!N:N,"ERR",0))</f>
        <v>928.2</v>
      </c>
      <c r="Q136" s="109" t="str">
        <f ca="1">_xlfn.XLOOKUP($G136,Фабрика!A:A,Фабрика!B:B,"ERR",0)</f>
        <v>American Needle, Inc; 1275 Busch Parkway, Buffalo Grove, IL 60089, USA</v>
      </c>
      <c r="R136" s="100" t="str">
        <f ca="1">_xlfn.XLOOKUP($A136,Строчный!$A:$A,Строчный!P:P,"ERR",0)</f>
        <v>ONE</v>
      </c>
      <c r="S136" s="100">
        <f ca="1">VALUE(_xlfn.XLOOKUP($A136,Строчный!$A:$A,Строчный!Q:Q,"ERR",0))</f>
        <v>26</v>
      </c>
      <c r="T136" s="14" t="s">
        <v>283</v>
      </c>
      <c r="U136" s="122" t="str">
        <f t="shared" ca="1" si="19"/>
        <v>Бейсболка AMERICAN NEEDLE арт. 19H005A-HAWAO Hawaiian Open Drifter (оранжевый)</v>
      </c>
      <c r="V136" s="121" t="str">
        <f t="shared" ca="1" si="20"/>
        <v>Бейсболка AMERICAN NEEDLE арт. 19H005A-HAWAO Hawaiian Open Drifter (оранжевый) {orange}</v>
      </c>
      <c r="W136" s="18" t="str">
        <f t="shared" ca="1" si="21"/>
        <v>оранжевый</v>
      </c>
      <c r="X136" s="18" t="str">
        <f t="shared" ca="1" si="22"/>
        <v>оранжевый</v>
      </c>
      <c r="Y136" s="119" t="str">
        <f ca="1">IF(ISERROR(AT136),IFERROR(MID(I136,FIND("-",I136)+1,LEN(I136)),IFERROR(MID(I136,1,FIND("/",I136)-2),I136)),VLOOKUP(A136,'Цвета артикулов'!B:C,2,0))</f>
        <v>оранжевый</v>
      </c>
      <c r="Z136" s="93" t="str">
        <f t="shared" ca="1" si="23"/>
        <v>06-344-13-00</v>
      </c>
      <c r="AA136" s="95" t="str">
        <f ca="1">VLOOKUP(C136,Группа!A:B,2,FALSE)</f>
        <v>Бейсболка</v>
      </c>
      <c r="AB136" s="117" t="str">
        <f ca="1">IFERROR(VLOOKUP(R136,Размеры!A:C,3,FALSE),"")</f>
        <v>ONE</v>
      </c>
      <c r="AC136" s="117" t="str">
        <f ca="1">VLOOKUP(I136,ЦветПолный!A:B,2,FALSE)</f>
        <v>13</v>
      </c>
      <c r="AD136" s="117" t="str">
        <f ca="1">IFERROR(VLOOKUP(R136,Размеры!A:D,4,FALSE),"")</f>
        <v>00</v>
      </c>
      <c r="AE136" s="117">
        <f ca="1">IF(LEFT(IFERROR(VLOOKUP(LOOKUP(2,1/SEARCH(B136,Товары!A:A),Товары!A:A),Товары!A:B,2,0),""),6)=MID(Z136,1,6),1,0)</f>
        <v>0</v>
      </c>
      <c r="AG136" s="117">
        <f ca="1">SUMIF(Группа!A:A,C136,Группа!C:C)</f>
        <v>1</v>
      </c>
      <c r="AH136" s="117">
        <f ca="1">SUMIF(Группа!B:B,AA136,Группа!C:C)</f>
        <v>1</v>
      </c>
      <c r="AI136" s="117">
        <f ca="1">SUMIF(Формы!A:A,D136,Формы!B:B)</f>
        <v>1</v>
      </c>
      <c r="AJ136" s="117">
        <f ca="1">SUMIF(Материал!A:A,M136,Материал!B:B)</f>
        <v>0</v>
      </c>
      <c r="AK136" s="117">
        <f ca="1">SUMIF(Размеры!A:A,R136,Размеры!E:E)</f>
        <v>1</v>
      </c>
      <c r="AL136" s="117">
        <f ca="1">SUMIF(Сезон!A:A,F136,Сезон!B:B)</f>
        <v>1</v>
      </c>
      <c r="AM136" s="117">
        <f ca="1">SUMIF(Состав!A:A,J136,Состав!B:B)</f>
        <v>0</v>
      </c>
      <c r="AN136" s="117">
        <f ca="1">SUMIF(ЦветПолный!A:A,I136,ЦветПолный!C:C)</f>
        <v>7</v>
      </c>
      <c r="AO136" s="117">
        <f ca="1">SUMIF(Цвет!A:A,Y136,Цвет!B:B)</f>
        <v>1</v>
      </c>
      <c r="AP136" s="117">
        <f ca="1">SUMIF(Пол!B:B,N136,Пол!C:C)</f>
        <v>1</v>
      </c>
      <c r="AQ136" s="117">
        <f ca="1">SUMIF(Марка!A:A,G136,Марка!B:B)</f>
        <v>1</v>
      </c>
      <c r="AR136" s="117">
        <f ca="1">SUMIF(Страна!A:A,O136,Страна!B:B)</f>
        <v>1</v>
      </c>
      <c r="AS136" s="83" t="e">
        <f ca="1">IF(VLOOKUP(V136,Товары!A:B,2,FALSE)=A136,"Есть в 1С","ERR")</f>
        <v>#N/A</v>
      </c>
      <c r="AT136" s="84" t="e">
        <f ca="1">IF(VLOOKUP(A136,Товары!B:B,1,FALSE)=A136,"Есть в 1С","ERR")</f>
        <v>#N/A</v>
      </c>
      <c r="AU136" s="116" t="e">
        <f ca="1">VLOOKUP(V136,Товары!A:B,2,FALSE)</f>
        <v>#N/A</v>
      </c>
      <c r="AV136" s="114" t="e">
        <f ca="1">VLOOKUP(V136,Товары!A:B,1,FALSE)</f>
        <v>#N/A</v>
      </c>
    </row>
    <row r="137" spans="1:48" x14ac:dyDescent="0.25">
      <c r="A137" s="133" t="str">
        <f ca="1"/>
        <v>06-343-71</v>
      </c>
      <c r="B137" s="128" t="str">
        <f ca="1">_xlfn.XLOOKUP($A137,Строчный!$A:$A,Строчный!B:B,"ERR",0)</f>
        <v>19H005A-FLCO Florida Citrus Open Drifter</v>
      </c>
      <c r="C137" s="101" t="str">
        <f ca="1">PROPER(_xlfn.XLOOKUP($A137,Строчный!$A:$A,Строчный!C:C,"ERR",0))</f>
        <v>Бейсболки</v>
      </c>
      <c r="D137" s="101" t="str">
        <f ca="1">_xlfn.LET(_xlpm.DATA,(_xlfn.XLOOKUP($A137,Строчный!$A:$A,Строчный!D:D,"ERR",0)),UPPER(MID(_xlpm.DATA,1,1))&amp;LOWER(MID(_xlpm.DATA,2,LEN(_xlpm.DATA)-1)))</f>
        <v>Бейсболка</v>
      </c>
      <c r="E137" s="101" t="str">
        <f ca="1">PROPER(_xlfn.XLOOKUP($A137,Строчный!$A:$A,Строчный!E:E,"ERR",0))</f>
        <v>Golf</v>
      </c>
      <c r="F137" s="101" t="str">
        <f ca="1">LOWER(_xlfn.XLOOKUP($A137,Строчный!$A:$A,Строчный!F:F,"ERR",0))</f>
        <v>всесезон</v>
      </c>
      <c r="G137" s="101" t="str">
        <f ca="1">UPPER(_xlfn.XLOOKUP($A137,Строчный!$A:$A,Строчный!G:G,"ERR",0))</f>
        <v>AMERICAN NEEDLE</v>
      </c>
      <c r="H137" s="101" t="str">
        <f ca="1">LOWER(_xlfn.XLOOKUP($A137,Строчный!$A:$A,Строчный!H:H,"ERR",0))</f>
        <v>mint</v>
      </c>
      <c r="I137" s="101" t="str">
        <f ca="1">LOWER(_xlfn.XLOOKUP($A137,Строчный!$A:$A,Строчный!I:I,"ERR",0))</f>
        <v>мятный</v>
      </c>
      <c r="J137" s="101" t="str">
        <f ca="1">SUBSTITUTE(LOWER(_xlfn.XLOOKUP($A137,Строчный!$A:$A,Строчный!J:J,"ERR",0)),"подклад","Подклад")</f>
        <v>58% полиэстер - 42% нейлон</v>
      </c>
      <c r="K137" s="101" t="str">
        <f ca="1">_xlfn.LET(_xlpm.RES,_xlfn.XLOOKUP($A137,Строчный!$A:$A,Строчный!R:R,"ERR",0),IF(_xlpm.RES="","",_xlpm.RES))</f>
        <v/>
      </c>
      <c r="L137" s="101" t="str">
        <f ca="1">_xlfn.LET(_xlpm.RES,_xlfn.XLOOKUP($A137,Строчный!$A:$A,Строчный!S:S,"ERR",0),IF(_xlpm.RES="","",_xlpm.RES))</f>
        <v>Florida</v>
      </c>
      <c r="M137" s="101" t="str">
        <f ca="1">LOWER(_xlfn.XLOOKUP($A137,Строчный!$A:$A,Строчный!K:K,"ERR",0))</f>
        <v/>
      </c>
      <c r="N137" s="101" t="str">
        <f ca="1">PROPER(_xlfn.XLOOKUP($A137,Строчный!$A:$A,Строчный!L:L,"ERR",0))</f>
        <v>Унисекс</v>
      </c>
      <c r="O137" s="101" t="str">
        <f ca="1">PROPER(_xlfn.XLOOKUP($A137,Строчный!$A:$A,Строчный!M:M,"ERR",0))</f>
        <v>Китай</v>
      </c>
      <c r="P137" s="110">
        <f ca="1">VALUE(_xlfn.XLOOKUP($A137,Строчный!$A:$A,Строчный!N:N,"ERR",0))</f>
        <v>928.21793103448272</v>
      </c>
      <c r="Q137" s="109" t="str">
        <f ca="1">_xlfn.XLOOKUP($G137,Фабрика!A:A,Фабрика!B:B,"ERR",0)</f>
        <v>American Needle, Inc; 1275 Busch Parkway, Buffalo Grove, IL 60089, USA</v>
      </c>
      <c r="R137" s="100" t="str">
        <f ca="1">_xlfn.XLOOKUP($A137,Строчный!$A:$A,Строчный!P:P,"ERR",0)</f>
        <v>ONE</v>
      </c>
      <c r="S137" s="100">
        <f ca="1">VALUE(_xlfn.XLOOKUP($A137,Строчный!$A:$A,Строчный!Q:Q,"ERR",0))</f>
        <v>29</v>
      </c>
      <c r="T137" s="14" t="s">
        <v>283</v>
      </c>
      <c r="U137" s="122" t="str">
        <f t="shared" ca="1" si="19"/>
        <v>Бейсболка AMERICAN NEEDLE арт. 19H005A-FLCO Florida Citrus Open Drifter (мятный)</v>
      </c>
      <c r="V137" s="121" t="str">
        <f t="shared" ca="1" si="20"/>
        <v>Бейсболка AMERICAN NEEDLE арт. 19H005A-FLCO Florida Citrus Open Drifter (мятный) {mint}</v>
      </c>
      <c r="W137" s="18" t="str">
        <f t="shared" ca="1" si="21"/>
        <v>мятный</v>
      </c>
      <c r="X137" s="18" t="str">
        <f t="shared" ca="1" si="22"/>
        <v>мятный</v>
      </c>
      <c r="Y137" s="119" t="s">
        <v>54</v>
      </c>
      <c r="Z137" s="93" t="str">
        <f t="shared" ca="1" si="23"/>
        <v>06-343-71-00</v>
      </c>
      <c r="AA137" s="95" t="str">
        <f ca="1">VLOOKUP(C137,Группа!A:B,2,FALSE)</f>
        <v>Бейсболка</v>
      </c>
      <c r="AB137" s="117" t="str">
        <f ca="1">IFERROR(VLOOKUP(R137,Размеры!A:C,3,FALSE),"")</f>
        <v>ONE</v>
      </c>
      <c r="AC137" s="117" t="str">
        <f ca="1">VLOOKUP(I137,ЦветПолный!A:B,2,FALSE)</f>
        <v>71</v>
      </c>
      <c r="AD137" s="117" t="str">
        <f ca="1">IFERROR(VLOOKUP(R137,Размеры!A:D,4,FALSE),"")</f>
        <v>00</v>
      </c>
      <c r="AE137" s="117">
        <f ca="1">IF(LEFT(IFERROR(VLOOKUP(LOOKUP(2,1/SEARCH(B137,Товары!A:A),Товары!A:A),Товары!A:B,2,0),""),6)=MID(Z137,1,6),1,0)</f>
        <v>0</v>
      </c>
      <c r="AG137" s="117">
        <f ca="1">SUMIF(Группа!A:A,C137,Группа!C:C)</f>
        <v>1</v>
      </c>
      <c r="AH137" s="117">
        <f ca="1">SUMIF(Группа!B:B,AA137,Группа!C:C)</f>
        <v>1</v>
      </c>
      <c r="AI137" s="117">
        <f ca="1">SUMIF(Формы!A:A,D137,Формы!B:B)</f>
        <v>1</v>
      </c>
      <c r="AJ137" s="117">
        <f ca="1">SUMIF(Материал!A:A,M137,Материал!B:B)</f>
        <v>0</v>
      </c>
      <c r="AK137" s="117">
        <f ca="1">SUMIF(Размеры!A:A,R137,Размеры!E:E)</f>
        <v>1</v>
      </c>
      <c r="AL137" s="117">
        <f ca="1">SUMIF(Сезон!A:A,F137,Сезон!B:B)</f>
        <v>1</v>
      </c>
      <c r="AM137" s="117">
        <f ca="1">SUMIF(Состав!A:A,J137,Состав!B:B)</f>
        <v>0</v>
      </c>
      <c r="AN137" s="117">
        <f ca="1">SUMIF(ЦветПолный!A:A,I137,ЦветПолный!C:C)</f>
        <v>2</v>
      </c>
      <c r="AO137" s="117">
        <f>SUMIF(Цвет!A:A,Y137,Цвет!B:B)</f>
        <v>1</v>
      </c>
      <c r="AP137" s="117">
        <f ca="1">SUMIF(Пол!B:B,N137,Пол!C:C)</f>
        <v>1</v>
      </c>
      <c r="AQ137" s="117">
        <f ca="1">SUMIF(Марка!A:A,G137,Марка!B:B)</f>
        <v>1</v>
      </c>
      <c r="AR137" s="117">
        <f ca="1">SUMIF(Страна!A:A,O137,Страна!B:B)</f>
        <v>1</v>
      </c>
      <c r="AS137" s="83" t="e">
        <f ca="1">IF(VLOOKUP(V137,Товары!A:B,2,FALSE)=A137,"Есть в 1С","ERR")</f>
        <v>#N/A</v>
      </c>
      <c r="AT137" s="84" t="e">
        <f ca="1">IF(VLOOKUP(A137,Товары!B:B,1,FALSE)=A137,"Есть в 1С","ERR")</f>
        <v>#N/A</v>
      </c>
      <c r="AU137" s="116" t="e">
        <f ca="1">VLOOKUP(V137,Товары!A:B,2,FALSE)</f>
        <v>#N/A</v>
      </c>
      <c r="AV137" s="114" t="e">
        <f ca="1">VLOOKUP(V137,Товары!A:B,1,FALSE)</f>
        <v>#N/A</v>
      </c>
    </row>
    <row r="138" spans="1:48" x14ac:dyDescent="0.25">
      <c r="A138" s="133" t="str">
        <f ca="1"/>
        <v>06-342-17</v>
      </c>
      <c r="B138" s="128" t="str">
        <f ca="1">_xlfn.XLOOKUP($A138,Строчный!$A:$A,Строчный!B:B,"ERR",0)</f>
        <v>19H005A-CONDOR Condor Drifter</v>
      </c>
      <c r="C138" s="101" t="str">
        <f ca="1">PROPER(_xlfn.XLOOKUP($A138,Строчный!$A:$A,Строчный!C:C,"ERR",0))</f>
        <v>Бейсболки</v>
      </c>
      <c r="D138" s="101" t="str">
        <f ca="1">_xlfn.LET(_xlpm.DATA,(_xlfn.XLOOKUP($A138,Строчный!$A:$A,Строчный!D:D,"ERR",0)),UPPER(MID(_xlpm.DATA,1,1))&amp;LOWER(MID(_xlpm.DATA,2,LEN(_xlpm.DATA)-1)))</f>
        <v>Бейсболка</v>
      </c>
      <c r="E138" s="101" t="str">
        <f ca="1">PROPER(_xlfn.XLOOKUP($A138,Строчный!$A:$A,Строчный!E:E,"ERR",0))</f>
        <v>Golf</v>
      </c>
      <c r="F138" s="101" t="str">
        <f ca="1">LOWER(_xlfn.XLOOKUP($A138,Строчный!$A:$A,Строчный!F:F,"ERR",0))</f>
        <v>всесезон</v>
      </c>
      <c r="G138" s="101" t="str">
        <f ca="1">UPPER(_xlfn.XLOOKUP($A138,Строчный!$A:$A,Строчный!G:G,"ERR",0))</f>
        <v>AMERICAN NEEDLE</v>
      </c>
      <c r="H138" s="101" t="str">
        <f ca="1">LOWER(_xlfn.XLOOKUP($A138,Строчный!$A:$A,Строчный!H:H,"ERR",0))</f>
        <v>ivory</v>
      </c>
      <c r="I138" s="101" t="str">
        <f ca="1">LOWER(_xlfn.XLOOKUP($A138,Строчный!$A:$A,Строчный!I:I,"ERR",0))</f>
        <v>белый</v>
      </c>
      <c r="J138" s="101" t="str">
        <f ca="1">SUBSTITUTE(LOWER(_xlfn.XLOOKUP($A138,Строчный!$A:$A,Строчный!J:J,"ERR",0)),"подклад","Подклад")</f>
        <v>58% полиэстер - 42% нейлон</v>
      </c>
      <c r="K138" s="101" t="str">
        <f ca="1">_xlfn.LET(_xlpm.RES,_xlfn.XLOOKUP($A138,Строчный!$A:$A,Строчный!R:R,"ERR",0),IF(_xlpm.RES="","",_xlpm.RES))</f>
        <v/>
      </c>
      <c r="L138" s="101" t="str">
        <f ca="1">_xlfn.LET(_xlpm.RES,_xlfn.XLOOKUP($A138,Строчный!$A:$A,Строчный!S:S,"ERR",0),IF(_xlpm.RES="","",_xlpm.RES))</f>
        <v>Condor</v>
      </c>
      <c r="M138" s="101" t="str">
        <f ca="1">LOWER(_xlfn.XLOOKUP($A138,Строчный!$A:$A,Строчный!K:K,"ERR",0))</f>
        <v/>
      </c>
      <c r="N138" s="101" t="str">
        <f ca="1">PROPER(_xlfn.XLOOKUP($A138,Строчный!$A:$A,Строчный!L:L,"ERR",0))</f>
        <v>Унисекс</v>
      </c>
      <c r="O138" s="101" t="str">
        <f ca="1">PROPER(_xlfn.XLOOKUP($A138,Строчный!$A:$A,Строчный!M:M,"ERR",0))</f>
        <v>Китай</v>
      </c>
      <c r="P138" s="110">
        <f ca="1">VALUE(_xlfn.XLOOKUP($A138,Строчный!$A:$A,Строчный!N:N,"ERR",0))</f>
        <v>928.21793103448272</v>
      </c>
      <c r="Q138" s="109" t="str">
        <f ca="1">_xlfn.XLOOKUP($G138,Фабрика!A:A,Фабрика!B:B,"ERR",0)</f>
        <v>American Needle, Inc; 1275 Busch Parkway, Buffalo Grove, IL 60089, USA</v>
      </c>
      <c r="R138" s="100" t="str">
        <f ca="1">_xlfn.XLOOKUP($A138,Строчный!$A:$A,Строчный!P:P,"ERR",0)</f>
        <v>ONE</v>
      </c>
      <c r="S138" s="100">
        <f ca="1">VALUE(_xlfn.XLOOKUP($A138,Строчный!$A:$A,Строчный!Q:Q,"ERR",0))</f>
        <v>29</v>
      </c>
      <c r="T138" s="14" t="s">
        <v>283</v>
      </c>
      <c r="U138" s="122" t="str">
        <f t="shared" ca="1" si="19"/>
        <v>Бейсболка AMERICAN NEEDLE арт. 19H005A-CONDOR Condor Drifter (белый)</v>
      </c>
      <c r="V138" s="121" t="str">
        <f t="shared" ca="1" si="20"/>
        <v>Бейсболка AMERICAN NEEDLE арт. 19H005A-CONDOR Condor Drifter (белый) {ivory}</v>
      </c>
      <c r="W138" s="18" t="str">
        <f t="shared" ca="1" si="21"/>
        <v>белый</v>
      </c>
      <c r="X138" s="18" t="str">
        <f t="shared" ca="1" si="22"/>
        <v>белый</v>
      </c>
      <c r="Y138" s="119" t="str">
        <f ca="1">IF(ISERROR(AT138),IFERROR(MID(I138,FIND("-",I138)+1,LEN(I138)),IFERROR(MID(I138,1,FIND("/",I138)-2),I138)),VLOOKUP(A138,'Цвета артикулов'!B:C,2,0))</f>
        <v>белый</v>
      </c>
      <c r="Z138" s="93" t="str">
        <f t="shared" ca="1" si="23"/>
        <v>06-342-17-00</v>
      </c>
      <c r="AA138" s="95" t="str">
        <f ca="1">VLOOKUP(C138,Группа!A:B,2,FALSE)</f>
        <v>Бейсболка</v>
      </c>
      <c r="AB138" s="117" t="str">
        <f ca="1">IFERROR(VLOOKUP(R138,Размеры!A:C,3,FALSE),"")</f>
        <v>ONE</v>
      </c>
      <c r="AC138" s="117" t="str">
        <f ca="1">VLOOKUP(I138,ЦветПолный!A:B,2,FALSE)</f>
        <v>17</v>
      </c>
      <c r="AD138" s="117" t="str">
        <f ca="1">IFERROR(VLOOKUP(R138,Размеры!A:D,4,FALSE),"")</f>
        <v>00</v>
      </c>
      <c r="AE138" s="117">
        <f ca="1">IF(LEFT(IFERROR(VLOOKUP(LOOKUP(2,1/SEARCH(B138,Товары!A:A),Товары!A:A),Товары!A:B,2,0),""),6)=MID(Z138,1,6),1,0)</f>
        <v>0</v>
      </c>
      <c r="AG138" s="117">
        <f ca="1">SUMIF(Группа!A:A,C138,Группа!C:C)</f>
        <v>1</v>
      </c>
      <c r="AH138" s="117">
        <f ca="1">SUMIF(Группа!B:B,AA138,Группа!C:C)</f>
        <v>1</v>
      </c>
      <c r="AI138" s="117">
        <f ca="1">SUMIF(Формы!A:A,D138,Формы!B:B)</f>
        <v>1</v>
      </c>
      <c r="AJ138" s="117">
        <f ca="1">SUMIF(Материал!A:A,M138,Материал!B:B)</f>
        <v>0</v>
      </c>
      <c r="AK138" s="117">
        <f ca="1">SUMIF(Размеры!A:A,R138,Размеры!E:E)</f>
        <v>1</v>
      </c>
      <c r="AL138" s="117">
        <f ca="1">SUMIF(Сезон!A:A,F138,Сезон!B:B)</f>
        <v>1</v>
      </c>
      <c r="AM138" s="117">
        <f ca="1">SUMIF(Состав!A:A,J138,Состав!B:B)</f>
        <v>0</v>
      </c>
      <c r="AN138" s="117">
        <f ca="1">SUMIF(ЦветПолный!A:A,I138,ЦветПолный!C:C)</f>
        <v>4</v>
      </c>
      <c r="AO138" s="117">
        <f ca="1">SUMIF(Цвет!A:A,Y138,Цвет!B:B)</f>
        <v>1</v>
      </c>
      <c r="AP138" s="117">
        <f ca="1">SUMIF(Пол!B:B,N138,Пол!C:C)</f>
        <v>1</v>
      </c>
      <c r="AQ138" s="117">
        <f ca="1">SUMIF(Марка!A:A,G138,Марка!B:B)</f>
        <v>1</v>
      </c>
      <c r="AR138" s="117">
        <f ca="1">SUMIF(Страна!A:A,O138,Страна!B:B)</f>
        <v>1</v>
      </c>
      <c r="AS138" s="83" t="e">
        <f ca="1">IF(VLOOKUP(V138,Товары!A:B,2,FALSE)=A138,"Есть в 1С","ERR")</f>
        <v>#N/A</v>
      </c>
      <c r="AT138" s="84" t="e">
        <f ca="1">IF(VLOOKUP(A138,Товары!B:B,1,FALSE)=A138,"Есть в 1С","ERR")</f>
        <v>#N/A</v>
      </c>
      <c r="AU138" s="116" t="e">
        <f ca="1">VLOOKUP(V138,Товары!A:B,2,FALSE)</f>
        <v>#N/A</v>
      </c>
      <c r="AV138" s="114" t="e">
        <f ca="1">VLOOKUP(V138,Товары!A:B,1,FALSE)</f>
        <v>#N/A</v>
      </c>
    </row>
    <row r="139" spans="1:48" x14ac:dyDescent="0.25">
      <c r="A139" s="133" t="str">
        <f ca="1"/>
        <v>06-341-16</v>
      </c>
      <c r="B139" s="128" t="str">
        <f ca="1">_xlfn.XLOOKUP($A139,Строчный!$A:$A,Строчный!B:B,"ERR",0)</f>
        <v>19H001A-TUSCON Tuscon Open Lightweight Rope</v>
      </c>
      <c r="C139" s="101" t="str">
        <f ca="1">PROPER(_xlfn.XLOOKUP($A139,Строчный!$A:$A,Строчный!C:C,"ERR",0))</f>
        <v>Бейсболки</v>
      </c>
      <c r="D139" s="101" t="str">
        <f ca="1">_xlfn.LET(_xlpm.DATA,(_xlfn.XLOOKUP($A139,Строчный!$A:$A,Строчный!D:D,"ERR",0)),UPPER(MID(_xlpm.DATA,1,1))&amp;LOWER(MID(_xlpm.DATA,2,LEN(_xlpm.DATA)-1)))</f>
        <v>Бейсболка</v>
      </c>
      <c r="E139" s="101" t="str">
        <f ca="1">PROPER(_xlfn.XLOOKUP($A139,Строчный!$A:$A,Строчный!E:E,"ERR",0))</f>
        <v>Golf</v>
      </c>
      <c r="F139" s="101" t="str">
        <f ca="1">LOWER(_xlfn.XLOOKUP($A139,Строчный!$A:$A,Строчный!F:F,"ERR",0))</f>
        <v>всесезон</v>
      </c>
      <c r="G139" s="101" t="str">
        <f ca="1">UPPER(_xlfn.XLOOKUP($A139,Строчный!$A:$A,Строчный!G:G,"ERR",0))</f>
        <v>AMERICAN NEEDLE</v>
      </c>
      <c r="H139" s="101" t="str">
        <f ca="1">LOWER(_xlfn.XLOOKUP($A139,Строчный!$A:$A,Строчный!H:H,"ERR",0))</f>
        <v>navy</v>
      </c>
      <c r="I139" s="101" t="str">
        <f ca="1">LOWER(_xlfn.XLOOKUP($A139,Строчный!$A:$A,Строчный!I:I,"ERR",0))</f>
        <v>темно-синий</v>
      </c>
      <c r="J139" s="101" t="str">
        <f ca="1">SUBSTITUTE(LOWER(_xlfn.XLOOKUP($A139,Строчный!$A:$A,Строчный!J:J,"ERR",0)),"подклад","Подклад")</f>
        <v>100% хлопок</v>
      </c>
      <c r="K139" s="101" t="str">
        <f ca="1">_xlfn.LET(_xlpm.RES,_xlfn.XLOOKUP($A139,Строчный!$A:$A,Строчный!R:R,"ERR",0),IF(_xlpm.RES="","",_xlpm.RES))</f>
        <v/>
      </c>
      <c r="L139" s="101" t="str">
        <f ca="1">_xlfn.LET(_xlpm.RES,_xlfn.XLOOKUP($A139,Строчный!$A:$A,Строчный!S:S,"ERR",0),IF(_xlpm.RES="","",_xlpm.RES))</f>
        <v>Tuscon</v>
      </c>
      <c r="M139" s="101" t="str">
        <f ca="1">LOWER(_xlfn.XLOOKUP($A139,Строчный!$A:$A,Строчный!K:K,"ERR",0))</f>
        <v>хлопковые</v>
      </c>
      <c r="N139" s="101" t="str">
        <f ca="1">PROPER(_xlfn.XLOOKUP($A139,Строчный!$A:$A,Строчный!L:L,"ERR",0))</f>
        <v>Унисекс</v>
      </c>
      <c r="O139" s="101" t="str">
        <f ca="1">PROPER(_xlfn.XLOOKUP($A139,Строчный!$A:$A,Строчный!M:M,"ERR",0))</f>
        <v>Бангладеш</v>
      </c>
      <c r="P139" s="110">
        <f ca="1">VALUE(_xlfn.XLOOKUP($A139,Строчный!$A:$A,Строчный!N:N,"ERR",0))</f>
        <v>928.19999999999993</v>
      </c>
      <c r="Q139" s="109" t="str">
        <f ca="1">_xlfn.XLOOKUP($G139,Фабрика!A:A,Фабрика!B:B,"ERR",0)</f>
        <v>American Needle, Inc; 1275 Busch Parkway, Buffalo Grove, IL 60089, USA</v>
      </c>
      <c r="R139" s="100" t="str">
        <f ca="1">_xlfn.XLOOKUP($A139,Строчный!$A:$A,Строчный!P:P,"ERR",0)</f>
        <v>ONE</v>
      </c>
      <c r="S139" s="100">
        <f ca="1">VALUE(_xlfn.XLOOKUP($A139,Строчный!$A:$A,Строчный!Q:Q,"ERR",0))</f>
        <v>12</v>
      </c>
      <c r="T139" s="14" t="s">
        <v>283</v>
      </c>
      <c r="U139" s="122" t="str">
        <f t="shared" ca="1" si="19"/>
        <v>Бейсболка AMERICAN NEEDLE арт. 19H001A-TUSCON Tuscon Open Lightweight Rope (темно-синий)</v>
      </c>
      <c r="V139" s="121" t="str">
        <f t="shared" ca="1" si="20"/>
        <v>Бейсболка AMERICAN NEEDLE арт. 19H001A-TUSCON Tuscon Open Lightweight Rope (темно-синий) {navy}</v>
      </c>
      <c r="W139" s="18" t="str">
        <f t="shared" ca="1" si="21"/>
        <v>синий</v>
      </c>
      <c r="X139" s="18" t="str">
        <f t="shared" ca="1" si="22"/>
        <v>синий</v>
      </c>
      <c r="Y139" s="119" t="str">
        <f ca="1">IF(ISERROR(AT139),IFERROR(MID(I139,FIND("-",I139)+1,LEN(I139)),IFERROR(MID(I139,1,FIND("/",I139)-2),I139)),VLOOKUP(A139,'Цвета артикулов'!B:C,2,0))</f>
        <v>синий</v>
      </c>
      <c r="Z139" s="93" t="str">
        <f t="shared" ca="1" si="23"/>
        <v>06-341-16-00</v>
      </c>
      <c r="AA139" s="95" t="str">
        <f ca="1">VLOOKUP(C139,Группа!A:B,2,FALSE)</f>
        <v>Бейсболка</v>
      </c>
      <c r="AB139" s="117" t="str">
        <f ca="1">IFERROR(VLOOKUP(R139,Размеры!A:C,3,FALSE),"")</f>
        <v>ONE</v>
      </c>
      <c r="AC139" s="117" t="str">
        <f ca="1">VLOOKUP(I139,ЦветПолный!A:B,2,FALSE)</f>
        <v>16</v>
      </c>
      <c r="AD139" s="117" t="str">
        <f ca="1">IFERROR(VLOOKUP(R139,Размеры!A:D,4,FALSE),"")</f>
        <v>00</v>
      </c>
      <c r="AE139" s="117">
        <f ca="1">IF(LEFT(IFERROR(VLOOKUP(LOOKUP(2,1/SEARCH(B139,Товары!A:A),Товары!A:A),Товары!A:B,2,0),""),6)=MID(Z139,1,6),1,0)</f>
        <v>0</v>
      </c>
      <c r="AG139" s="117">
        <f ca="1">SUMIF(Группа!A:A,C139,Группа!C:C)</f>
        <v>1</v>
      </c>
      <c r="AH139" s="117">
        <f ca="1">SUMIF(Группа!B:B,AA139,Группа!C:C)</f>
        <v>1</v>
      </c>
      <c r="AI139" s="117">
        <f ca="1">SUMIF(Формы!A:A,D139,Формы!B:B)</f>
        <v>1</v>
      </c>
      <c r="AJ139" s="117">
        <f ca="1">SUMIF(Материал!A:A,M139,Материал!B:B)</f>
        <v>1</v>
      </c>
      <c r="AK139" s="117">
        <f ca="1">SUMIF(Размеры!A:A,R139,Размеры!E:E)</f>
        <v>1</v>
      </c>
      <c r="AL139" s="117">
        <f ca="1">SUMIF(Сезон!A:A,F139,Сезон!B:B)</f>
        <v>1</v>
      </c>
      <c r="AM139" s="117">
        <f ca="1">SUMIF(Состав!A:A,J139,Состав!B:B)</f>
        <v>1</v>
      </c>
      <c r="AN139" s="117">
        <f ca="1">SUMIF(ЦветПолный!A:A,I139,ЦветПолный!C:C)</f>
        <v>8</v>
      </c>
      <c r="AO139" s="117">
        <f ca="1">SUMIF(Цвет!A:A,Y139,Цвет!B:B)</f>
        <v>1</v>
      </c>
      <c r="AP139" s="117">
        <f ca="1">SUMIF(Пол!B:B,N139,Пол!C:C)</f>
        <v>1</v>
      </c>
      <c r="AQ139" s="117">
        <f ca="1">SUMIF(Марка!A:A,G139,Марка!B:B)</f>
        <v>1</v>
      </c>
      <c r="AR139" s="117">
        <f ca="1">SUMIF(Страна!A:A,O139,Страна!B:B)</f>
        <v>1</v>
      </c>
      <c r="AS139" s="83" t="e">
        <f ca="1">IF(VLOOKUP(V139,Товары!A:B,2,FALSE)=A139,"Есть в 1С","ERR")</f>
        <v>#N/A</v>
      </c>
      <c r="AT139" s="84" t="e">
        <f ca="1">IF(VLOOKUP(A139,Товары!B:B,1,FALSE)=A139,"Есть в 1С","ERR")</f>
        <v>#N/A</v>
      </c>
      <c r="AU139" s="116" t="e">
        <f ca="1">VLOOKUP(V139,Товары!A:B,2,FALSE)</f>
        <v>#N/A</v>
      </c>
      <c r="AV139" s="114" t="e">
        <f ca="1">VLOOKUP(V139,Товары!A:B,1,FALSE)</f>
        <v>#N/A</v>
      </c>
    </row>
    <row r="140" spans="1:48" x14ac:dyDescent="0.25">
      <c r="A140" s="133" t="str">
        <f ca="1"/>
        <v>06-340-01</v>
      </c>
      <c r="B140" s="128" t="str">
        <f ca="1">_xlfn.XLOOKUP($A140,Строчный!$A:$A,Строчный!B:B,"ERR",0)</f>
        <v>19H001A-MUSICC Music City Lightweight Rope</v>
      </c>
      <c r="C140" s="101" t="str">
        <f ca="1">PROPER(_xlfn.XLOOKUP($A140,Строчный!$A:$A,Строчный!C:C,"ERR",0))</f>
        <v>Бейсболки</v>
      </c>
      <c r="D140" s="101" t="str">
        <f ca="1">_xlfn.LET(_xlpm.DATA,(_xlfn.XLOOKUP($A140,Строчный!$A:$A,Строчный!D:D,"ERR",0)),UPPER(MID(_xlpm.DATA,1,1))&amp;LOWER(MID(_xlpm.DATA,2,LEN(_xlpm.DATA)-1)))</f>
        <v>Бейсболка</v>
      </c>
      <c r="E140" s="101" t="str">
        <f ca="1">PROPER(_xlfn.XLOOKUP($A140,Строчный!$A:$A,Строчный!E:E,"ERR",0))</f>
        <v>Golf</v>
      </c>
      <c r="F140" s="101" t="str">
        <f ca="1">LOWER(_xlfn.XLOOKUP($A140,Строчный!$A:$A,Строчный!F:F,"ERR",0))</f>
        <v>всесезон</v>
      </c>
      <c r="G140" s="101" t="str">
        <f ca="1">UPPER(_xlfn.XLOOKUP($A140,Строчный!$A:$A,Строчный!G:G,"ERR",0))</f>
        <v>AMERICAN NEEDLE</v>
      </c>
      <c r="H140" s="101" t="str">
        <f ca="1">LOWER(_xlfn.XLOOKUP($A140,Строчный!$A:$A,Строчный!H:H,"ERR",0))</f>
        <v>stone</v>
      </c>
      <c r="I140" s="101" t="str">
        <f ca="1">LOWER(_xlfn.XLOOKUP($A140,Строчный!$A:$A,Строчный!I:I,"ERR",0))</f>
        <v>светло-серый</v>
      </c>
      <c r="J140" s="101" t="str">
        <f ca="1">SUBSTITUTE(LOWER(_xlfn.XLOOKUP($A140,Строчный!$A:$A,Строчный!J:J,"ERR",0)),"подклад","Подклад")</f>
        <v>100% хлопок</v>
      </c>
      <c r="K140" s="101" t="str">
        <f ca="1">_xlfn.LET(_xlpm.RES,_xlfn.XLOOKUP($A140,Строчный!$A:$A,Строчный!R:R,"ERR",0),IF(_xlpm.RES="","",_xlpm.RES))</f>
        <v/>
      </c>
      <c r="L140" s="101" t="str">
        <f ca="1">_xlfn.LET(_xlpm.RES,_xlfn.XLOOKUP($A140,Строчный!$A:$A,Строчный!S:S,"ERR",0),IF(_xlpm.RES="","",_xlpm.RES))</f>
        <v>Music City</v>
      </c>
      <c r="M140" s="101" t="str">
        <f ca="1">LOWER(_xlfn.XLOOKUP($A140,Строчный!$A:$A,Строчный!K:K,"ERR",0))</f>
        <v>хлопковые</v>
      </c>
      <c r="N140" s="101" t="str">
        <f ca="1">PROPER(_xlfn.XLOOKUP($A140,Строчный!$A:$A,Строчный!L:L,"ERR",0))</f>
        <v>Унисекс</v>
      </c>
      <c r="O140" s="101" t="str">
        <f ca="1">PROPER(_xlfn.XLOOKUP($A140,Строчный!$A:$A,Строчный!M:M,"ERR",0))</f>
        <v>Бангладеш</v>
      </c>
      <c r="P140" s="110">
        <f ca="1">VALUE(_xlfn.XLOOKUP($A140,Строчный!$A:$A,Строчный!N:N,"ERR",0))</f>
        <v>928.19999999999993</v>
      </c>
      <c r="Q140" s="109" t="str">
        <f ca="1">_xlfn.XLOOKUP($G140,Фабрика!A:A,Фабрика!B:B,"ERR",0)</f>
        <v>American Needle, Inc; 1275 Busch Parkway, Buffalo Grove, IL 60089, USA</v>
      </c>
      <c r="R140" s="100" t="str">
        <f ca="1">_xlfn.XLOOKUP($A140,Строчный!$A:$A,Строчный!P:P,"ERR",0)</f>
        <v>ONE</v>
      </c>
      <c r="S140" s="100">
        <f ca="1">VALUE(_xlfn.XLOOKUP($A140,Строчный!$A:$A,Строчный!Q:Q,"ERR",0))</f>
        <v>6</v>
      </c>
      <c r="T140" s="14" t="s">
        <v>283</v>
      </c>
      <c r="U140" s="122" t="str">
        <f t="shared" ca="1" si="19"/>
        <v>Бейсболка AMERICAN NEEDLE арт. 19H001A-MUSICC Music City Lightweight Rope (светло-серый)</v>
      </c>
      <c r="V140" s="121" t="str">
        <f t="shared" ca="1" si="20"/>
        <v>Бейсболка AMERICAN NEEDLE арт. 19H001A-MUSICC Music City Lightweight Rope (светло-серый) {stone}</v>
      </c>
      <c r="W140" s="18" t="str">
        <f t="shared" ca="1" si="21"/>
        <v>серый</v>
      </c>
      <c r="X140" s="18" t="str">
        <f t="shared" ca="1" si="22"/>
        <v>серый</v>
      </c>
      <c r="Y140" s="119" t="str">
        <f ca="1">IF(ISERROR(AT140),IFERROR(MID(I140,FIND("-",I140)+1,LEN(I140)),IFERROR(MID(I140,1,FIND("/",I140)-2),I140)),VLOOKUP(A140,'Цвета артикулов'!B:C,2,0))</f>
        <v>серый</v>
      </c>
      <c r="Z140" s="93" t="str">
        <f t="shared" ca="1" si="23"/>
        <v>06-340-01-00</v>
      </c>
      <c r="AA140" s="95" t="str">
        <f ca="1">VLOOKUP(C140,Группа!A:B,2,FALSE)</f>
        <v>Бейсболка</v>
      </c>
      <c r="AB140" s="117" t="str">
        <f ca="1">IFERROR(VLOOKUP(R140,Размеры!A:C,3,FALSE),"")</f>
        <v>ONE</v>
      </c>
      <c r="AC140" s="117" t="str">
        <f ca="1">VLOOKUP(I140,ЦветПолный!A:B,2,FALSE)</f>
        <v>01</v>
      </c>
      <c r="AD140" s="117" t="str">
        <f ca="1">IFERROR(VLOOKUP(R140,Размеры!A:D,4,FALSE),"")</f>
        <v>00</v>
      </c>
      <c r="AE140" s="117">
        <f ca="1">IF(LEFT(IFERROR(VLOOKUP(LOOKUP(2,1/SEARCH(B140,Товары!A:A),Товары!A:A),Товары!A:B,2,0),""),6)=MID(Z140,1,6),1,0)</f>
        <v>0</v>
      </c>
      <c r="AG140" s="117">
        <f ca="1">SUMIF(Группа!A:A,C140,Группа!C:C)</f>
        <v>1</v>
      </c>
      <c r="AH140" s="117">
        <f ca="1">SUMIF(Группа!B:B,AA140,Группа!C:C)</f>
        <v>1</v>
      </c>
      <c r="AI140" s="117">
        <f ca="1">SUMIF(Формы!A:A,D140,Формы!B:B)</f>
        <v>1</v>
      </c>
      <c r="AJ140" s="117">
        <f ca="1">SUMIF(Материал!A:A,M140,Материал!B:B)</f>
        <v>1</v>
      </c>
      <c r="AK140" s="117">
        <f ca="1">SUMIF(Размеры!A:A,R140,Размеры!E:E)</f>
        <v>1</v>
      </c>
      <c r="AL140" s="117">
        <f ca="1">SUMIF(Сезон!A:A,F140,Сезон!B:B)</f>
        <v>1</v>
      </c>
      <c r="AM140" s="117">
        <f ca="1">SUMIF(Состав!A:A,J140,Состав!B:B)</f>
        <v>1</v>
      </c>
      <c r="AN140" s="117">
        <f ca="1">SUMIF(ЦветПолный!A:A,I140,ЦветПолный!C:C)</f>
        <v>6</v>
      </c>
      <c r="AO140" s="117">
        <f ca="1">SUMIF(Цвет!A:A,Y140,Цвет!B:B)</f>
        <v>1</v>
      </c>
      <c r="AP140" s="117">
        <f ca="1">SUMIF(Пол!B:B,N140,Пол!C:C)</f>
        <v>1</v>
      </c>
      <c r="AQ140" s="117">
        <f ca="1">SUMIF(Марка!A:A,G140,Марка!B:B)</f>
        <v>1</v>
      </c>
      <c r="AR140" s="117">
        <f ca="1">SUMIF(Страна!A:A,O140,Страна!B:B)</f>
        <v>1</v>
      </c>
      <c r="AS140" s="83" t="e">
        <f ca="1">IF(VLOOKUP(V140,Товары!A:B,2,FALSE)=A140,"Есть в 1С","ERR")</f>
        <v>#N/A</v>
      </c>
      <c r="AT140" s="84" t="e">
        <f ca="1">IF(VLOOKUP(A140,Товары!B:B,1,FALSE)=A140,"Есть в 1С","ERR")</f>
        <v>#N/A</v>
      </c>
      <c r="AU140" s="116" t="e">
        <f ca="1">VLOOKUP(V140,Товары!A:B,2,FALSE)</f>
        <v>#N/A</v>
      </c>
      <c r="AV140" s="114" t="e">
        <f ca="1">VLOOKUP(V140,Товары!A:B,1,FALSE)</f>
        <v>#N/A</v>
      </c>
    </row>
    <row r="141" spans="1:48" x14ac:dyDescent="0.25">
      <c r="A141" s="133" t="str">
        <f ca="1"/>
        <v>06-339-20</v>
      </c>
      <c r="B141" s="128" t="str">
        <f ca="1">_xlfn.XLOOKUP($A141,Строчный!$A:$A,Строчный!B:B,"ERR",0)</f>
        <v>19H001A-HAWAO Hawaiian Open Lightweight Rope</v>
      </c>
      <c r="C141" s="101" t="str">
        <f ca="1">PROPER(_xlfn.XLOOKUP($A141,Строчный!$A:$A,Строчный!C:C,"ERR",0))</f>
        <v>Бейсболки</v>
      </c>
      <c r="D141" s="101" t="str">
        <f ca="1">_xlfn.LET(_xlpm.DATA,(_xlfn.XLOOKUP($A141,Строчный!$A:$A,Строчный!D:D,"ERR",0)),UPPER(MID(_xlpm.DATA,1,1))&amp;LOWER(MID(_xlpm.DATA,2,LEN(_xlpm.DATA)-1)))</f>
        <v>Бейсболка</v>
      </c>
      <c r="E141" s="101" t="str">
        <f ca="1">PROPER(_xlfn.XLOOKUP($A141,Строчный!$A:$A,Строчный!E:E,"ERR",0))</f>
        <v>Golf</v>
      </c>
      <c r="F141" s="101" t="str">
        <f ca="1">LOWER(_xlfn.XLOOKUP($A141,Строчный!$A:$A,Строчный!F:F,"ERR",0))</f>
        <v>всесезон</v>
      </c>
      <c r="G141" s="101" t="str">
        <f ca="1">UPPER(_xlfn.XLOOKUP($A141,Строчный!$A:$A,Строчный!G:G,"ERR",0))</f>
        <v>AMERICAN NEEDLE</v>
      </c>
      <c r="H141" s="101" t="str">
        <f ca="1">LOWER(_xlfn.XLOOKUP($A141,Строчный!$A:$A,Строчный!H:H,"ERR",0))</f>
        <v>lemon ice</v>
      </c>
      <c r="I141" s="101" t="str">
        <f ca="1">LOWER(_xlfn.XLOOKUP($A141,Строчный!$A:$A,Строчный!I:I,"ERR",0))</f>
        <v>лимонный</v>
      </c>
      <c r="J141" s="101" t="str">
        <f ca="1">SUBSTITUTE(LOWER(_xlfn.XLOOKUP($A141,Строчный!$A:$A,Строчный!J:J,"ERR",0)),"подклад","Подклад")</f>
        <v>100% хлопок</v>
      </c>
      <c r="K141" s="101" t="str">
        <f ca="1">_xlfn.LET(_xlpm.RES,_xlfn.XLOOKUP($A141,Строчный!$A:$A,Строчный!R:R,"ERR",0),IF(_xlpm.RES="","",_xlpm.RES))</f>
        <v/>
      </c>
      <c r="L141" s="101" t="str">
        <f ca="1">_xlfn.LET(_xlpm.RES,_xlfn.XLOOKUP($A141,Строчный!$A:$A,Строчный!S:S,"ERR",0),IF(_xlpm.RES="","",_xlpm.RES))</f>
        <v>Hawaiian Open</v>
      </c>
      <c r="M141" s="101" t="str">
        <f ca="1">LOWER(_xlfn.XLOOKUP($A141,Строчный!$A:$A,Строчный!K:K,"ERR",0))</f>
        <v>хлопковые</v>
      </c>
      <c r="N141" s="101" t="str">
        <f ca="1">PROPER(_xlfn.XLOOKUP($A141,Строчный!$A:$A,Строчный!L:L,"ERR",0))</f>
        <v>Унисекс</v>
      </c>
      <c r="O141" s="101" t="str">
        <f ca="1">PROPER(_xlfn.XLOOKUP($A141,Строчный!$A:$A,Строчный!M:M,"ERR",0))</f>
        <v>Бангладеш</v>
      </c>
      <c r="P141" s="110">
        <f ca="1">VALUE(_xlfn.XLOOKUP($A141,Строчный!$A:$A,Строчный!N:N,"ERR",0))</f>
        <v>928.19999999999993</v>
      </c>
      <c r="Q141" s="109" t="str">
        <f ca="1">_xlfn.XLOOKUP($G141,Фабрика!A:A,Фабрика!B:B,"ERR",0)</f>
        <v>American Needle, Inc; 1275 Busch Parkway, Buffalo Grove, IL 60089, USA</v>
      </c>
      <c r="R141" s="100" t="str">
        <f ca="1">_xlfn.XLOOKUP($A141,Строчный!$A:$A,Строчный!P:P,"ERR",0)</f>
        <v>ONE</v>
      </c>
      <c r="S141" s="100">
        <f ca="1">VALUE(_xlfn.XLOOKUP($A141,Строчный!$A:$A,Строчный!Q:Q,"ERR",0))</f>
        <v>12</v>
      </c>
      <c r="T141" s="14" t="s">
        <v>283</v>
      </c>
      <c r="U141" s="122" t="str">
        <f t="shared" ca="1" si="19"/>
        <v>Бейсболка AMERICAN NEEDLE арт. 19H001A-HAWAO Hawaiian Open Lightweight Rope (лимонный)</v>
      </c>
      <c r="V141" s="121" t="str">
        <f t="shared" ca="1" si="20"/>
        <v>Бейсболка AMERICAN NEEDLE арт. 19H001A-HAWAO Hawaiian Open Lightweight Rope (лимонный) {lemon ice}</v>
      </c>
      <c r="W141" s="18" t="str">
        <f t="shared" ca="1" si="21"/>
        <v>лимонный</v>
      </c>
      <c r="X141" s="18" t="str">
        <f t="shared" ca="1" si="22"/>
        <v>лимонный</v>
      </c>
      <c r="Y141" s="119" t="s">
        <v>25428</v>
      </c>
      <c r="Z141" s="93" t="str">
        <f t="shared" ca="1" si="23"/>
        <v>06-339-20-00</v>
      </c>
      <c r="AA141" s="95" t="str">
        <f ca="1">VLOOKUP(C141,Группа!A:B,2,FALSE)</f>
        <v>Бейсболка</v>
      </c>
      <c r="AB141" s="117" t="str">
        <f ca="1">IFERROR(VLOOKUP(R141,Размеры!A:C,3,FALSE),"")</f>
        <v>ONE</v>
      </c>
      <c r="AC141" s="117" t="str">
        <f ca="1">VLOOKUP(I141,ЦветПолный!A:B,2,FALSE)</f>
        <v>20</v>
      </c>
      <c r="AD141" s="117" t="str">
        <f ca="1">IFERROR(VLOOKUP(R141,Размеры!A:D,4,FALSE),"")</f>
        <v>00</v>
      </c>
      <c r="AE141" s="117">
        <f ca="1">IF(LEFT(IFERROR(VLOOKUP(LOOKUP(2,1/SEARCH(B141,Товары!A:A),Товары!A:A),Товары!A:B,2,0),""),6)=MID(Z141,1,6),1,0)</f>
        <v>0</v>
      </c>
      <c r="AG141" s="117">
        <f ca="1">SUMIF(Группа!A:A,C141,Группа!C:C)</f>
        <v>1</v>
      </c>
      <c r="AH141" s="117">
        <f ca="1">SUMIF(Группа!B:B,AA141,Группа!C:C)</f>
        <v>1</v>
      </c>
      <c r="AI141" s="117">
        <f ca="1">SUMIF(Формы!A:A,D141,Формы!B:B)</f>
        <v>1</v>
      </c>
      <c r="AJ141" s="117">
        <f ca="1">SUMIF(Материал!A:A,M141,Материал!B:B)</f>
        <v>1</v>
      </c>
      <c r="AK141" s="117">
        <f ca="1">SUMIF(Размеры!A:A,R141,Размеры!E:E)</f>
        <v>1</v>
      </c>
      <c r="AL141" s="117">
        <f ca="1">SUMIF(Сезон!A:A,F141,Сезон!B:B)</f>
        <v>1</v>
      </c>
      <c r="AM141" s="117">
        <f ca="1">SUMIF(Состав!A:A,J141,Состав!B:B)</f>
        <v>1</v>
      </c>
      <c r="AN141" s="117">
        <f ca="1">SUMIF(ЦветПолный!A:A,I141,ЦветПолный!C:C)</f>
        <v>2</v>
      </c>
      <c r="AO141" s="117">
        <f>SUMIF(Цвет!A:A,Y141,Цвет!B:B)</f>
        <v>1</v>
      </c>
      <c r="AP141" s="117">
        <f ca="1">SUMIF(Пол!B:B,N141,Пол!C:C)</f>
        <v>1</v>
      </c>
      <c r="AQ141" s="117">
        <f ca="1">SUMIF(Марка!A:A,G141,Марка!B:B)</f>
        <v>1</v>
      </c>
      <c r="AR141" s="117">
        <f ca="1">SUMIF(Страна!A:A,O141,Страна!B:B)</f>
        <v>1</v>
      </c>
      <c r="AS141" s="83" t="e">
        <f ca="1">IF(VLOOKUP(V141,Товары!A:B,2,FALSE)=A141,"Есть в 1С","ERR")</f>
        <v>#N/A</v>
      </c>
      <c r="AT141" s="84" t="e">
        <f ca="1">IF(VLOOKUP(A141,Товары!B:B,1,FALSE)=A141,"Есть в 1С","ERR")</f>
        <v>#N/A</v>
      </c>
      <c r="AU141" s="116" t="e">
        <f ca="1">VLOOKUP(V141,Товары!A:B,2,FALSE)</f>
        <v>#N/A</v>
      </c>
      <c r="AV141" s="114" t="e">
        <f ca="1">VLOOKUP(V141,Товары!A:B,1,FALSE)</f>
        <v>#N/A</v>
      </c>
    </row>
    <row r="142" spans="1:48" x14ac:dyDescent="0.25">
      <c r="A142" s="133" t="str">
        <f ca="1"/>
        <v>06-338-11</v>
      </c>
      <c r="B142" s="128" t="str">
        <f ca="1">_xlfn.XLOOKUP($A142,Строчный!$A:$A,Строчный!B:B,"ERR",0)</f>
        <v>19H001A-GOLFD Golf Day Lightweight Rope</v>
      </c>
      <c r="C142" s="101" t="str">
        <f ca="1">PROPER(_xlfn.XLOOKUP($A142,Строчный!$A:$A,Строчный!C:C,"ERR",0))</f>
        <v>Бейсболки</v>
      </c>
      <c r="D142" s="101" t="str">
        <f ca="1">_xlfn.LET(_xlpm.DATA,(_xlfn.XLOOKUP($A142,Строчный!$A:$A,Строчный!D:D,"ERR",0)),UPPER(MID(_xlpm.DATA,1,1))&amp;LOWER(MID(_xlpm.DATA,2,LEN(_xlpm.DATA)-1)))</f>
        <v>Бейсболка</v>
      </c>
      <c r="E142" s="101" t="str">
        <f ca="1">PROPER(_xlfn.XLOOKUP($A142,Строчный!$A:$A,Строчный!E:E,"ERR",0))</f>
        <v>Golf</v>
      </c>
      <c r="F142" s="101" t="str">
        <f ca="1">LOWER(_xlfn.XLOOKUP($A142,Строчный!$A:$A,Строчный!F:F,"ERR",0))</f>
        <v>всесезон</v>
      </c>
      <c r="G142" s="101" t="str">
        <f ca="1">UPPER(_xlfn.XLOOKUP($A142,Строчный!$A:$A,Строчный!G:G,"ERR",0))</f>
        <v>AMERICAN NEEDLE</v>
      </c>
      <c r="H142" s="101" t="str">
        <f ca="1">LOWER(_xlfn.XLOOKUP($A142,Строчный!$A:$A,Строчный!H:H,"ERR",0))</f>
        <v>grass green</v>
      </c>
      <c r="I142" s="101" t="str">
        <f ca="1">LOWER(_xlfn.XLOOKUP($A142,Строчный!$A:$A,Строчный!I:I,"ERR",0))</f>
        <v>зеленый</v>
      </c>
      <c r="J142" s="101" t="str">
        <f ca="1">SUBSTITUTE(LOWER(_xlfn.XLOOKUP($A142,Строчный!$A:$A,Строчный!J:J,"ERR",0)),"подклад","Подклад")</f>
        <v>100% хлопок</v>
      </c>
      <c r="K142" s="101" t="str">
        <f ca="1">_xlfn.LET(_xlpm.RES,_xlfn.XLOOKUP($A142,Строчный!$A:$A,Строчный!R:R,"ERR",0),IF(_xlpm.RES="","",_xlpm.RES))</f>
        <v/>
      </c>
      <c r="L142" s="101" t="str">
        <f ca="1">_xlfn.LET(_xlpm.RES,_xlfn.XLOOKUP($A142,Строчный!$A:$A,Строчный!S:S,"ERR",0),IF(_xlpm.RES="","",_xlpm.RES))</f>
        <v>Golf Day</v>
      </c>
      <c r="M142" s="101" t="str">
        <f ca="1">LOWER(_xlfn.XLOOKUP($A142,Строчный!$A:$A,Строчный!K:K,"ERR",0))</f>
        <v>хлопковые</v>
      </c>
      <c r="N142" s="101" t="str">
        <f ca="1">PROPER(_xlfn.XLOOKUP($A142,Строчный!$A:$A,Строчный!L:L,"ERR",0))</f>
        <v>Унисекс</v>
      </c>
      <c r="O142" s="101" t="str">
        <f ca="1">PROPER(_xlfn.XLOOKUP($A142,Строчный!$A:$A,Строчный!M:M,"ERR",0))</f>
        <v>Бангладеш</v>
      </c>
      <c r="P142" s="110">
        <f ca="1">VALUE(_xlfn.XLOOKUP($A142,Строчный!$A:$A,Строчный!N:N,"ERR",0))</f>
        <v>928.19999999999993</v>
      </c>
      <c r="Q142" s="109" t="str">
        <f ca="1">_xlfn.XLOOKUP($G142,Фабрика!A:A,Фабрика!B:B,"ERR",0)</f>
        <v>American Needle, Inc; 1275 Busch Parkway, Buffalo Grove, IL 60089, USA</v>
      </c>
      <c r="R142" s="100" t="str">
        <f ca="1">_xlfn.XLOOKUP($A142,Строчный!$A:$A,Строчный!P:P,"ERR",0)</f>
        <v>ONE</v>
      </c>
      <c r="S142" s="100">
        <f ca="1">VALUE(_xlfn.XLOOKUP($A142,Строчный!$A:$A,Строчный!Q:Q,"ERR",0))</f>
        <v>6</v>
      </c>
      <c r="T142" s="14" t="s">
        <v>283</v>
      </c>
      <c r="U142" s="122" t="str">
        <f t="shared" ca="1" si="19"/>
        <v>Бейсболка AMERICAN NEEDLE арт. 19H001A-GOLFD Golf Day Lightweight Rope (зеленый)</v>
      </c>
      <c r="V142" s="121" t="str">
        <f t="shared" ca="1" si="20"/>
        <v>Бейсболка AMERICAN NEEDLE арт. 19H001A-GOLFD Golf Day Lightweight Rope (зеленый) {grass green}</v>
      </c>
      <c r="W142" s="18" t="str">
        <f t="shared" ca="1" si="21"/>
        <v>зеленый</v>
      </c>
      <c r="X142" s="18" t="str">
        <f t="shared" ca="1" si="22"/>
        <v>зеленый</v>
      </c>
      <c r="Y142" s="119" t="str">
        <f ca="1">IF(ISERROR(AT142),IFERROR(MID(I142,FIND("-",I142)+1,LEN(I142)),IFERROR(MID(I142,1,FIND("/",I142)-2),I142)),VLOOKUP(A142,'Цвета артикулов'!B:C,2,0))</f>
        <v>зеленый</v>
      </c>
      <c r="Z142" s="93" t="str">
        <f t="shared" ca="1" si="23"/>
        <v>06-338-11-00</v>
      </c>
      <c r="AA142" s="95" t="str">
        <f ca="1">VLOOKUP(C142,Группа!A:B,2,FALSE)</f>
        <v>Бейсболка</v>
      </c>
      <c r="AB142" s="117" t="str">
        <f ca="1">IFERROR(VLOOKUP(R142,Размеры!A:C,3,FALSE),"")</f>
        <v>ONE</v>
      </c>
      <c r="AC142" s="117" t="str">
        <f ca="1">VLOOKUP(I142,ЦветПолный!A:B,2,FALSE)</f>
        <v>11</v>
      </c>
      <c r="AD142" s="117" t="str">
        <f ca="1">IFERROR(VLOOKUP(R142,Размеры!A:D,4,FALSE),"")</f>
        <v>00</v>
      </c>
      <c r="AE142" s="117">
        <f ca="1">IF(LEFT(IFERROR(VLOOKUP(LOOKUP(2,1/SEARCH(B142,Товары!A:A),Товары!A:A),Товары!A:B,2,0),""),6)=MID(Z142,1,6),1,0)</f>
        <v>0</v>
      </c>
      <c r="AG142" s="117">
        <f ca="1">SUMIF(Группа!A:A,C142,Группа!C:C)</f>
        <v>1</v>
      </c>
      <c r="AH142" s="117">
        <f ca="1">SUMIF(Группа!B:B,AA142,Группа!C:C)</f>
        <v>1</v>
      </c>
      <c r="AI142" s="117">
        <f ca="1">SUMIF(Формы!A:A,D142,Формы!B:B)</f>
        <v>1</v>
      </c>
      <c r="AJ142" s="117">
        <f ca="1">SUMIF(Материал!A:A,M142,Материал!B:B)</f>
        <v>1</v>
      </c>
      <c r="AK142" s="117">
        <f ca="1">SUMIF(Размеры!A:A,R142,Размеры!E:E)</f>
        <v>1</v>
      </c>
      <c r="AL142" s="117">
        <f ca="1">SUMIF(Сезон!A:A,F142,Сезон!B:B)</f>
        <v>1</v>
      </c>
      <c r="AM142" s="117">
        <f ca="1">SUMIF(Состав!A:A,J142,Состав!B:B)</f>
        <v>1</v>
      </c>
      <c r="AN142" s="117">
        <f ca="1">SUMIF(ЦветПолный!A:A,I142,ЦветПолный!C:C)</f>
        <v>6</v>
      </c>
      <c r="AO142" s="117">
        <f ca="1">SUMIF(Цвет!A:A,Y142,Цвет!B:B)</f>
        <v>1</v>
      </c>
      <c r="AP142" s="117">
        <f ca="1">SUMIF(Пол!B:B,N142,Пол!C:C)</f>
        <v>1</v>
      </c>
      <c r="AQ142" s="117">
        <f ca="1">SUMIF(Марка!A:A,G142,Марка!B:B)</f>
        <v>1</v>
      </c>
      <c r="AR142" s="117">
        <f ca="1">SUMIF(Страна!A:A,O142,Страна!B:B)</f>
        <v>1</v>
      </c>
      <c r="AS142" s="83" t="e">
        <f ca="1">IF(VLOOKUP(V142,Товары!A:B,2,FALSE)=A142,"Есть в 1С","ERR")</f>
        <v>#N/A</v>
      </c>
      <c r="AT142" s="84" t="e">
        <f ca="1">IF(VLOOKUP(A142,Товары!B:B,1,FALSE)=A142,"Есть в 1С","ERR")</f>
        <v>#N/A</v>
      </c>
      <c r="AU142" s="116" t="e">
        <f ca="1">VLOOKUP(V142,Товары!A:B,2,FALSE)</f>
        <v>#N/A</v>
      </c>
      <c r="AV142" s="114" t="e">
        <f ca="1">VLOOKUP(V142,Товары!A:B,1,FALSE)</f>
        <v>#N/A</v>
      </c>
    </row>
    <row r="143" spans="1:48" x14ac:dyDescent="0.25">
      <c r="A143" s="133" t="str">
        <f ca="1"/>
        <v>06-337-06</v>
      </c>
      <c r="B143" s="128" t="str">
        <f ca="1">_xlfn.XLOOKUP($A143,Строчный!$A:$A,Строчный!B:B,"ERR",0)</f>
        <v>19H001A-DESERT Desert Classic Lightweight Rope</v>
      </c>
      <c r="C143" s="101" t="str">
        <f ca="1">PROPER(_xlfn.XLOOKUP($A143,Строчный!$A:$A,Строчный!C:C,"ERR",0))</f>
        <v>Бейсболки</v>
      </c>
      <c r="D143" s="101" t="str">
        <f ca="1">_xlfn.LET(_xlpm.DATA,(_xlfn.XLOOKUP($A143,Строчный!$A:$A,Строчный!D:D,"ERR",0)),UPPER(MID(_xlpm.DATA,1,1))&amp;LOWER(MID(_xlpm.DATA,2,LEN(_xlpm.DATA)-1)))</f>
        <v>Бейсболка</v>
      </c>
      <c r="E143" s="101" t="str">
        <f ca="1">PROPER(_xlfn.XLOOKUP($A143,Строчный!$A:$A,Строчный!E:E,"ERR",0))</f>
        <v>Golf</v>
      </c>
      <c r="F143" s="101" t="str">
        <f ca="1">LOWER(_xlfn.XLOOKUP($A143,Строчный!$A:$A,Строчный!F:F,"ERR",0))</f>
        <v>всесезон</v>
      </c>
      <c r="G143" s="101" t="str">
        <f ca="1">UPPER(_xlfn.XLOOKUP($A143,Строчный!$A:$A,Строчный!G:G,"ERR",0))</f>
        <v>AMERICAN NEEDLE</v>
      </c>
      <c r="H143" s="101" t="str">
        <f ca="1">LOWER(_xlfn.XLOOKUP($A143,Строчный!$A:$A,Строчный!H:H,"ERR",0))</f>
        <v>royal</v>
      </c>
      <c r="I143" s="101" t="str">
        <f ca="1">LOWER(_xlfn.XLOOKUP($A143,Строчный!$A:$A,Строчный!I:I,"ERR",0))</f>
        <v>синий</v>
      </c>
      <c r="J143" s="101" t="str">
        <f ca="1">SUBSTITUTE(LOWER(_xlfn.XLOOKUP($A143,Строчный!$A:$A,Строчный!J:J,"ERR",0)),"подклад","Подклад")</f>
        <v>100% хлопок</v>
      </c>
      <c r="K143" s="101" t="str">
        <f ca="1">_xlfn.LET(_xlpm.RES,_xlfn.XLOOKUP($A143,Строчный!$A:$A,Строчный!R:R,"ERR",0),IF(_xlpm.RES="","",_xlpm.RES))</f>
        <v/>
      </c>
      <c r="L143" s="101" t="str">
        <f ca="1">_xlfn.LET(_xlpm.RES,_xlfn.XLOOKUP($A143,Строчный!$A:$A,Строчный!S:S,"ERR",0),IF(_xlpm.RES="","",_xlpm.RES))</f>
        <v>Desert Classic</v>
      </c>
      <c r="M143" s="101" t="str">
        <f ca="1">LOWER(_xlfn.XLOOKUP($A143,Строчный!$A:$A,Строчный!K:K,"ERR",0))</f>
        <v>хлопковые</v>
      </c>
      <c r="N143" s="101" t="str">
        <f ca="1">PROPER(_xlfn.XLOOKUP($A143,Строчный!$A:$A,Строчный!L:L,"ERR",0))</f>
        <v>Унисекс</v>
      </c>
      <c r="O143" s="101" t="str">
        <f ca="1">PROPER(_xlfn.XLOOKUP($A143,Строчный!$A:$A,Строчный!M:M,"ERR",0))</f>
        <v>Бангладеш</v>
      </c>
      <c r="P143" s="110">
        <f ca="1">VALUE(_xlfn.XLOOKUP($A143,Строчный!$A:$A,Строчный!N:N,"ERR",0))</f>
        <v>928.19999999999993</v>
      </c>
      <c r="Q143" s="109" t="str">
        <f ca="1">_xlfn.XLOOKUP($G143,Фабрика!A:A,Фабрика!B:B,"ERR",0)</f>
        <v>American Needle, Inc; 1275 Busch Parkway, Buffalo Grove, IL 60089, USA</v>
      </c>
      <c r="R143" s="100" t="str">
        <f ca="1">_xlfn.XLOOKUP($A143,Строчный!$A:$A,Строчный!P:P,"ERR",0)</f>
        <v>ONE</v>
      </c>
      <c r="S143" s="100">
        <f ca="1">VALUE(_xlfn.XLOOKUP($A143,Строчный!$A:$A,Строчный!Q:Q,"ERR",0))</f>
        <v>12</v>
      </c>
      <c r="T143" s="14" t="s">
        <v>283</v>
      </c>
      <c r="U143" s="122" t="str">
        <f t="shared" ca="1" si="19"/>
        <v>Бейсболка AMERICAN NEEDLE арт. 19H001A-DESERT Desert Classic Lightweight Rope (синий)</v>
      </c>
      <c r="V143" s="121" t="str">
        <f t="shared" ca="1" si="20"/>
        <v>Бейсболка AMERICAN NEEDLE арт. 19H001A-DESERT Desert Classic Lightweight Rope (синий) {royal}</v>
      </c>
      <c r="W143" s="18" t="str">
        <f t="shared" ca="1" si="21"/>
        <v>синий</v>
      </c>
      <c r="X143" s="18" t="str">
        <f t="shared" ca="1" si="22"/>
        <v>синий</v>
      </c>
      <c r="Y143" s="119" t="str">
        <f ca="1">IF(ISERROR(AT143),IFERROR(MID(I143,FIND("-",I143)+1,LEN(I143)),IFERROR(MID(I143,1,FIND("/",I143)-2),I143)),VLOOKUP(A143,'Цвета артикулов'!B:C,2,0))</f>
        <v>синий</v>
      </c>
      <c r="Z143" s="93" t="str">
        <f t="shared" ca="1" si="23"/>
        <v>06-337-06-00</v>
      </c>
      <c r="AA143" s="95" t="str">
        <f ca="1">VLOOKUP(C143,Группа!A:B,2,FALSE)</f>
        <v>Бейсболка</v>
      </c>
      <c r="AB143" s="117" t="str">
        <f ca="1">IFERROR(VLOOKUP(R143,Размеры!A:C,3,FALSE),"")</f>
        <v>ONE</v>
      </c>
      <c r="AC143" s="117" t="str">
        <f ca="1">VLOOKUP(I143,ЦветПолный!A:B,2,FALSE)</f>
        <v>06</v>
      </c>
      <c r="AD143" s="117" t="str">
        <f ca="1">IFERROR(VLOOKUP(R143,Размеры!A:D,4,FALSE),"")</f>
        <v>00</v>
      </c>
      <c r="AE143" s="117">
        <f ca="1">IF(LEFT(IFERROR(VLOOKUP(LOOKUP(2,1/SEARCH(B143,Товары!A:A),Товары!A:A),Товары!A:B,2,0),""),6)=MID(Z143,1,6),1,0)</f>
        <v>0</v>
      </c>
      <c r="AG143" s="117">
        <f ca="1">SUMIF(Группа!A:A,C143,Группа!C:C)</f>
        <v>1</v>
      </c>
      <c r="AH143" s="117">
        <f ca="1">SUMIF(Группа!B:B,AA143,Группа!C:C)</f>
        <v>1</v>
      </c>
      <c r="AI143" s="117">
        <f ca="1">SUMIF(Формы!A:A,D143,Формы!B:B)</f>
        <v>1</v>
      </c>
      <c r="AJ143" s="117">
        <f ca="1">SUMIF(Материал!A:A,M143,Материал!B:B)</f>
        <v>1</v>
      </c>
      <c r="AK143" s="117">
        <f ca="1">SUMIF(Размеры!A:A,R143,Размеры!E:E)</f>
        <v>1</v>
      </c>
      <c r="AL143" s="117">
        <f ca="1">SUMIF(Сезон!A:A,F143,Сезон!B:B)</f>
        <v>1</v>
      </c>
      <c r="AM143" s="117">
        <f ca="1">SUMIF(Состав!A:A,J143,Состав!B:B)</f>
        <v>1</v>
      </c>
      <c r="AN143" s="117">
        <f ca="1">SUMIF(ЦветПолный!A:A,I143,ЦветПолный!C:C)</f>
        <v>8</v>
      </c>
      <c r="AO143" s="117">
        <f ca="1">SUMIF(Цвет!A:A,Y143,Цвет!B:B)</f>
        <v>1</v>
      </c>
      <c r="AP143" s="117">
        <f ca="1">SUMIF(Пол!B:B,N143,Пол!C:C)</f>
        <v>1</v>
      </c>
      <c r="AQ143" s="117">
        <f ca="1">SUMIF(Марка!A:A,G143,Марка!B:B)</f>
        <v>1</v>
      </c>
      <c r="AR143" s="117">
        <f ca="1">SUMIF(Страна!A:A,O143,Страна!B:B)</f>
        <v>1</v>
      </c>
      <c r="AS143" s="83" t="e">
        <f ca="1">IF(VLOOKUP(V143,Товары!A:B,2,FALSE)=A143,"Есть в 1С","ERR")</f>
        <v>#N/A</v>
      </c>
      <c r="AT143" s="84" t="e">
        <f ca="1">IF(VLOOKUP(A143,Товары!B:B,1,FALSE)=A143,"Есть в 1С","ERR")</f>
        <v>#N/A</v>
      </c>
      <c r="AU143" s="116" t="e">
        <f ca="1">VLOOKUP(V143,Товары!A:B,2,FALSE)</f>
        <v>#N/A</v>
      </c>
      <c r="AV143" s="114" t="e">
        <f ca="1">VLOOKUP(V143,Товары!A:B,1,FALSE)</f>
        <v>#N/A</v>
      </c>
    </row>
    <row r="144" spans="1:48" x14ac:dyDescent="0.25">
      <c r="A144" s="133" t="str">
        <f ca="1"/>
        <v>06-336-16</v>
      </c>
      <c r="B144" s="128" t="str">
        <f ca="1">_xlfn.XLOOKUP($A144,Строчный!$A:$A,Строчный!B:B,"ERR",0)</f>
        <v>19H001A-CHGOO Chicago Open Lightweight Rope</v>
      </c>
      <c r="C144" s="101" t="str">
        <f ca="1">PROPER(_xlfn.XLOOKUP($A144,Строчный!$A:$A,Строчный!C:C,"ERR",0))</f>
        <v>Бейсболки</v>
      </c>
      <c r="D144" s="101" t="str">
        <f ca="1">_xlfn.LET(_xlpm.DATA,(_xlfn.XLOOKUP($A144,Строчный!$A:$A,Строчный!D:D,"ERR",0)),UPPER(MID(_xlpm.DATA,1,1))&amp;LOWER(MID(_xlpm.DATA,2,LEN(_xlpm.DATA)-1)))</f>
        <v>Бейсболка</v>
      </c>
      <c r="E144" s="101" t="str">
        <f ca="1">PROPER(_xlfn.XLOOKUP($A144,Строчный!$A:$A,Строчный!E:E,"ERR",0))</f>
        <v>Golf</v>
      </c>
      <c r="F144" s="101" t="str">
        <f ca="1">LOWER(_xlfn.XLOOKUP($A144,Строчный!$A:$A,Строчный!F:F,"ERR",0))</f>
        <v>всесезон</v>
      </c>
      <c r="G144" s="101" t="str">
        <f ca="1">UPPER(_xlfn.XLOOKUP($A144,Строчный!$A:$A,Строчный!G:G,"ERR",0))</f>
        <v>AMERICAN NEEDLE</v>
      </c>
      <c r="H144" s="101" t="str">
        <f ca="1">LOWER(_xlfn.XLOOKUP($A144,Строчный!$A:$A,Строчный!H:H,"ERR",0))</f>
        <v>navy</v>
      </c>
      <c r="I144" s="101" t="str">
        <f ca="1">LOWER(_xlfn.XLOOKUP($A144,Строчный!$A:$A,Строчный!I:I,"ERR",0))</f>
        <v>темно-синий</v>
      </c>
      <c r="J144" s="101" t="str">
        <f ca="1">SUBSTITUTE(LOWER(_xlfn.XLOOKUP($A144,Строчный!$A:$A,Строчный!J:J,"ERR",0)),"подклад","Подклад")</f>
        <v>100% хлопок</v>
      </c>
      <c r="K144" s="101" t="str">
        <f ca="1">_xlfn.LET(_xlpm.RES,_xlfn.XLOOKUP($A144,Строчный!$A:$A,Строчный!R:R,"ERR",0),IF(_xlpm.RES="","",_xlpm.RES))</f>
        <v/>
      </c>
      <c r="L144" s="101" t="str">
        <f ca="1">_xlfn.LET(_xlpm.RES,_xlfn.XLOOKUP($A144,Строчный!$A:$A,Строчный!S:S,"ERR",0),IF(_xlpm.RES="","",_xlpm.RES))</f>
        <v>Chicago Open</v>
      </c>
      <c r="M144" s="101" t="str">
        <f ca="1">LOWER(_xlfn.XLOOKUP($A144,Строчный!$A:$A,Строчный!K:K,"ERR",0))</f>
        <v>хлопковые</v>
      </c>
      <c r="N144" s="101" t="str">
        <f ca="1">PROPER(_xlfn.XLOOKUP($A144,Строчный!$A:$A,Строчный!L:L,"ERR",0))</f>
        <v>Унисекс</v>
      </c>
      <c r="O144" s="101" t="str">
        <f ca="1">PROPER(_xlfn.XLOOKUP($A144,Строчный!$A:$A,Строчный!M:M,"ERR",0))</f>
        <v>Бангладеш</v>
      </c>
      <c r="P144" s="110">
        <f ca="1">VALUE(_xlfn.XLOOKUP($A144,Строчный!$A:$A,Строчный!N:N,"ERR",0))</f>
        <v>928.19999999999993</v>
      </c>
      <c r="Q144" s="109" t="str">
        <f ca="1">_xlfn.XLOOKUP($G144,Фабрика!A:A,Фабрика!B:B,"ERR",0)</f>
        <v>American Needle, Inc; 1275 Busch Parkway, Buffalo Grove, IL 60089, USA</v>
      </c>
      <c r="R144" s="100" t="str">
        <f ca="1">_xlfn.XLOOKUP($A144,Строчный!$A:$A,Строчный!P:P,"ERR",0)</f>
        <v>ONE</v>
      </c>
      <c r="S144" s="100">
        <f ca="1">VALUE(_xlfn.XLOOKUP($A144,Строчный!$A:$A,Строчный!Q:Q,"ERR",0))</f>
        <v>6</v>
      </c>
      <c r="T144" s="14" t="s">
        <v>283</v>
      </c>
      <c r="U144" s="122" t="str">
        <f t="shared" ca="1" si="19"/>
        <v>Бейсболка AMERICAN NEEDLE арт. 19H001A-CHGOO Chicago Open Lightweight Rope (темно-синий)</v>
      </c>
      <c r="V144" s="121" t="str">
        <f t="shared" ca="1" si="20"/>
        <v>Бейсболка AMERICAN NEEDLE арт. 19H001A-CHGOO Chicago Open Lightweight Rope (темно-синий) {navy}</v>
      </c>
      <c r="W144" s="18" t="str">
        <f t="shared" ca="1" si="21"/>
        <v>синий</v>
      </c>
      <c r="X144" s="18" t="str">
        <f t="shared" ca="1" si="22"/>
        <v>синий</v>
      </c>
      <c r="Y144" s="119" t="str">
        <f ca="1">IF(ISERROR(AT144),IFERROR(MID(I144,FIND("-",I144)+1,LEN(I144)),IFERROR(MID(I144,1,FIND("/",I144)-2),I144)),VLOOKUP(A144,'Цвета артикулов'!B:C,2,0))</f>
        <v>синий</v>
      </c>
      <c r="Z144" s="93" t="str">
        <f t="shared" ca="1" si="23"/>
        <v>06-336-16-00</v>
      </c>
      <c r="AA144" s="95" t="str">
        <f ca="1">VLOOKUP(C144,Группа!A:B,2,FALSE)</f>
        <v>Бейсболка</v>
      </c>
      <c r="AB144" s="117" t="str">
        <f ca="1">IFERROR(VLOOKUP(R144,Размеры!A:C,3,FALSE),"")</f>
        <v>ONE</v>
      </c>
      <c r="AC144" s="117" t="str">
        <f ca="1">VLOOKUP(I144,ЦветПолный!A:B,2,FALSE)</f>
        <v>16</v>
      </c>
      <c r="AD144" s="117" t="str">
        <f ca="1">IFERROR(VLOOKUP(R144,Размеры!A:D,4,FALSE),"")</f>
        <v>00</v>
      </c>
      <c r="AE144" s="117">
        <f ca="1">IF(LEFT(IFERROR(VLOOKUP(LOOKUP(2,1/SEARCH(B144,Товары!A:A),Товары!A:A),Товары!A:B,2,0),""),6)=MID(Z144,1,6),1,0)</f>
        <v>0</v>
      </c>
      <c r="AG144" s="117">
        <f ca="1">SUMIF(Группа!A:A,C144,Группа!C:C)</f>
        <v>1</v>
      </c>
      <c r="AH144" s="117">
        <f ca="1">SUMIF(Группа!B:B,AA144,Группа!C:C)</f>
        <v>1</v>
      </c>
      <c r="AI144" s="117">
        <f ca="1">SUMIF(Формы!A:A,D144,Формы!B:B)</f>
        <v>1</v>
      </c>
      <c r="AJ144" s="117">
        <f ca="1">SUMIF(Материал!A:A,M144,Материал!B:B)</f>
        <v>1</v>
      </c>
      <c r="AK144" s="117">
        <f ca="1">SUMIF(Размеры!A:A,R144,Размеры!E:E)</f>
        <v>1</v>
      </c>
      <c r="AL144" s="117">
        <f ca="1">SUMIF(Сезон!A:A,F144,Сезон!B:B)</f>
        <v>1</v>
      </c>
      <c r="AM144" s="117">
        <f ca="1">SUMIF(Состав!A:A,J144,Состав!B:B)</f>
        <v>1</v>
      </c>
      <c r="AN144" s="117">
        <f ca="1">SUMIF(ЦветПолный!A:A,I144,ЦветПолный!C:C)</f>
        <v>8</v>
      </c>
      <c r="AO144" s="117">
        <f ca="1">SUMIF(Цвет!A:A,Y144,Цвет!B:B)</f>
        <v>1</v>
      </c>
      <c r="AP144" s="117">
        <f ca="1">SUMIF(Пол!B:B,N144,Пол!C:C)</f>
        <v>1</v>
      </c>
      <c r="AQ144" s="117">
        <f ca="1">SUMIF(Марка!A:A,G144,Марка!B:B)</f>
        <v>1</v>
      </c>
      <c r="AR144" s="117">
        <f ca="1">SUMIF(Страна!A:A,O144,Страна!B:B)</f>
        <v>1</v>
      </c>
      <c r="AS144" s="83" t="e">
        <f ca="1">IF(VLOOKUP(V144,Товары!A:B,2,FALSE)=A144,"Есть в 1С","ERR")</f>
        <v>#N/A</v>
      </c>
      <c r="AT144" s="84" t="e">
        <f ca="1">IF(VLOOKUP(A144,Товары!B:B,1,FALSE)=A144,"Есть в 1С","ERR")</f>
        <v>#N/A</v>
      </c>
      <c r="AU144" s="116" t="e">
        <f ca="1">VLOOKUP(V144,Товары!A:B,2,FALSE)</f>
        <v>#N/A</v>
      </c>
      <c r="AV144" s="114" t="e">
        <f ca="1">VLOOKUP(V144,Товары!A:B,1,FALSE)</f>
        <v>#N/A</v>
      </c>
    </row>
    <row r="145" spans="1:48" x14ac:dyDescent="0.25">
      <c r="A145" s="133" t="str">
        <f ca="1"/>
        <v>06-335-83</v>
      </c>
      <c r="B145" s="128" t="str">
        <f ca="1">_xlfn.XLOOKUP($A145,Строчный!$A:$A,Строчный!B:B,"ERR",0)</f>
        <v>19H001A-CANYON Canyon CC Lightweight Rope</v>
      </c>
      <c r="C145" s="101" t="str">
        <f ca="1">PROPER(_xlfn.XLOOKUP($A145,Строчный!$A:$A,Строчный!C:C,"ERR",0))</f>
        <v>Бейсболки</v>
      </c>
      <c r="D145" s="101" t="str">
        <f ca="1">_xlfn.LET(_xlpm.DATA,(_xlfn.XLOOKUP($A145,Строчный!$A:$A,Строчный!D:D,"ERR",0)),UPPER(MID(_xlpm.DATA,1,1))&amp;LOWER(MID(_xlpm.DATA,2,LEN(_xlpm.DATA)-1)))</f>
        <v>Бейсболка</v>
      </c>
      <c r="E145" s="101" t="str">
        <f ca="1">PROPER(_xlfn.XLOOKUP($A145,Строчный!$A:$A,Строчный!E:E,"ERR",0))</f>
        <v>Golf</v>
      </c>
      <c r="F145" s="101" t="str">
        <f ca="1">LOWER(_xlfn.XLOOKUP($A145,Строчный!$A:$A,Строчный!F:F,"ERR",0))</f>
        <v>всесезон</v>
      </c>
      <c r="G145" s="101" t="str">
        <f ca="1">UPPER(_xlfn.XLOOKUP($A145,Строчный!$A:$A,Строчный!G:G,"ERR",0))</f>
        <v>AMERICAN NEEDLE</v>
      </c>
      <c r="H145" s="101" t="str">
        <f ca="1">LOWER(_xlfn.XLOOKUP($A145,Строчный!$A:$A,Строчный!H:H,"ERR",0))</f>
        <v>khaki</v>
      </c>
      <c r="I145" s="101" t="str">
        <f ca="1">LOWER(_xlfn.XLOOKUP($A145,Строчный!$A:$A,Строчный!I:I,"ERR",0))</f>
        <v>светло-бежевый</v>
      </c>
      <c r="J145" s="101" t="str">
        <f ca="1">SUBSTITUTE(LOWER(_xlfn.XLOOKUP($A145,Строчный!$A:$A,Строчный!J:J,"ERR",0)),"подклад","Подклад")</f>
        <v>100% хлопок</v>
      </c>
      <c r="K145" s="101" t="str">
        <f ca="1">_xlfn.LET(_xlpm.RES,_xlfn.XLOOKUP($A145,Строчный!$A:$A,Строчный!R:R,"ERR",0),IF(_xlpm.RES="","",_xlpm.RES))</f>
        <v/>
      </c>
      <c r="L145" s="101" t="str">
        <f ca="1">_xlfn.LET(_xlpm.RES,_xlfn.XLOOKUP($A145,Строчный!$A:$A,Строчный!S:S,"ERR",0),IF(_xlpm.RES="","",_xlpm.RES))</f>
        <v>Canyon CC</v>
      </c>
      <c r="M145" s="101" t="str">
        <f ca="1">LOWER(_xlfn.XLOOKUP($A145,Строчный!$A:$A,Строчный!K:K,"ERR",0))</f>
        <v>хлопковые</v>
      </c>
      <c r="N145" s="101" t="str">
        <f ca="1">PROPER(_xlfn.XLOOKUP($A145,Строчный!$A:$A,Строчный!L:L,"ERR",0))</f>
        <v>Унисекс</v>
      </c>
      <c r="O145" s="101" t="str">
        <f ca="1">PROPER(_xlfn.XLOOKUP($A145,Строчный!$A:$A,Строчный!M:M,"ERR",0))</f>
        <v>Бангладеш</v>
      </c>
      <c r="P145" s="110">
        <f ca="1">VALUE(_xlfn.XLOOKUP($A145,Строчный!$A:$A,Строчный!N:N,"ERR",0))</f>
        <v>928.19999999999993</v>
      </c>
      <c r="Q145" s="109" t="str">
        <f ca="1">_xlfn.XLOOKUP($G145,Фабрика!A:A,Фабрика!B:B,"ERR",0)</f>
        <v>American Needle, Inc; 1275 Busch Parkway, Buffalo Grove, IL 60089, USA</v>
      </c>
      <c r="R145" s="100" t="str">
        <f ca="1">_xlfn.XLOOKUP($A145,Строчный!$A:$A,Строчный!P:P,"ERR",0)</f>
        <v>ONE</v>
      </c>
      <c r="S145" s="100">
        <f ca="1">VALUE(_xlfn.XLOOKUP($A145,Строчный!$A:$A,Строчный!Q:Q,"ERR",0))</f>
        <v>6</v>
      </c>
      <c r="T145" s="14" t="s">
        <v>283</v>
      </c>
      <c r="U145" s="122" t="str">
        <f t="shared" ca="1" si="19"/>
        <v>Бейсболка AMERICAN NEEDLE арт. 19H001A-CANYON Canyon CC Lightweight Rope (светло-бежевый)</v>
      </c>
      <c r="V145" s="121" t="str">
        <f t="shared" ca="1" si="20"/>
        <v>Бейсболка AMERICAN NEEDLE арт. 19H001A-CANYON Canyon CC Lightweight Rope (светло-бежевый) {khaki}</v>
      </c>
      <c r="W145" s="18" t="str">
        <f t="shared" ca="1" si="21"/>
        <v>бежевый</v>
      </c>
      <c r="X145" s="18" t="str">
        <f t="shared" ca="1" si="22"/>
        <v>бежевый</v>
      </c>
      <c r="Y145" s="119" t="str">
        <f ca="1">IF(ISERROR(AT145),IFERROR(MID(I145,FIND("-",I145)+1,LEN(I145)),IFERROR(MID(I145,1,FIND("/",I145)-2),I145)),VLOOKUP(A145,'Цвета артикулов'!B:C,2,0))</f>
        <v>бежевый</v>
      </c>
      <c r="Z145" s="93" t="str">
        <f t="shared" ca="1" si="23"/>
        <v>06-335-83-00</v>
      </c>
      <c r="AA145" s="95" t="str">
        <f ca="1">VLOOKUP(C145,Группа!A:B,2,FALSE)</f>
        <v>Бейсболка</v>
      </c>
      <c r="AB145" s="117" t="str">
        <f ca="1">IFERROR(VLOOKUP(R145,Размеры!A:C,3,FALSE),"")</f>
        <v>ONE</v>
      </c>
      <c r="AC145" s="117" t="str">
        <f ca="1">VLOOKUP(I145,ЦветПолный!A:B,2,FALSE)</f>
        <v>83</v>
      </c>
      <c r="AD145" s="117" t="str">
        <f ca="1">IFERROR(VLOOKUP(R145,Размеры!A:D,4,FALSE),"")</f>
        <v>00</v>
      </c>
      <c r="AE145" s="117">
        <f ca="1">IF(LEFT(IFERROR(VLOOKUP(LOOKUP(2,1/SEARCH(B145,Товары!A:A),Товары!A:A),Товары!A:B,2,0),""),6)=MID(Z145,1,6),1,0)</f>
        <v>0</v>
      </c>
      <c r="AG145" s="117">
        <f ca="1">SUMIF(Группа!A:A,C145,Группа!C:C)</f>
        <v>1</v>
      </c>
      <c r="AH145" s="117">
        <f ca="1">SUMIF(Группа!B:B,AA145,Группа!C:C)</f>
        <v>1</v>
      </c>
      <c r="AI145" s="117">
        <f ca="1">SUMIF(Формы!A:A,D145,Формы!B:B)</f>
        <v>1</v>
      </c>
      <c r="AJ145" s="117">
        <f ca="1">SUMIF(Материал!A:A,M145,Материал!B:B)</f>
        <v>1</v>
      </c>
      <c r="AK145" s="117">
        <f ca="1">SUMIF(Размеры!A:A,R145,Размеры!E:E)</f>
        <v>1</v>
      </c>
      <c r="AL145" s="117">
        <f ca="1">SUMIF(Сезон!A:A,F145,Сезон!B:B)</f>
        <v>1</v>
      </c>
      <c r="AM145" s="117">
        <f ca="1">SUMIF(Состав!A:A,J145,Состав!B:B)</f>
        <v>1</v>
      </c>
      <c r="AN145" s="117">
        <f ca="1">SUMIF(ЦветПолный!A:A,I145,ЦветПолный!C:C)</f>
        <v>6</v>
      </c>
      <c r="AO145" s="117">
        <f ca="1">SUMIF(Цвет!A:A,Y145,Цвет!B:B)</f>
        <v>1</v>
      </c>
      <c r="AP145" s="117">
        <f ca="1">SUMIF(Пол!B:B,N145,Пол!C:C)</f>
        <v>1</v>
      </c>
      <c r="AQ145" s="117">
        <f ca="1">SUMIF(Марка!A:A,G145,Марка!B:B)</f>
        <v>1</v>
      </c>
      <c r="AR145" s="117">
        <f ca="1">SUMIF(Страна!A:A,O145,Страна!B:B)</f>
        <v>1</v>
      </c>
      <c r="AS145" s="83" t="e">
        <f ca="1">IF(VLOOKUP(V145,Товары!A:B,2,FALSE)=A145,"Есть в 1С","ERR")</f>
        <v>#N/A</v>
      </c>
      <c r="AT145" s="84" t="e">
        <f ca="1">IF(VLOOKUP(A145,Товары!B:B,1,FALSE)=A145,"Есть в 1С","ERR")</f>
        <v>#N/A</v>
      </c>
      <c r="AU145" s="116" t="e">
        <f ca="1">VLOOKUP(V145,Товары!A:B,2,FALSE)</f>
        <v>#N/A</v>
      </c>
      <c r="AV145" s="114" t="e">
        <f ca="1">VLOOKUP(V145,Товары!A:B,1,FALSE)</f>
        <v>#N/A</v>
      </c>
    </row>
    <row r="146" spans="1:48" x14ac:dyDescent="0.25">
      <c r="A146" s="133" t="str">
        <f ca="1"/>
        <v>06-334-17</v>
      </c>
      <c r="B146" s="128" t="str">
        <f ca="1">_xlfn.XLOOKUP($A146,Строчный!$A:$A,Строчный!B:B,"ERR",0)</f>
        <v>19H001A-AMGC American Golf Classic Lightweight Rope</v>
      </c>
      <c r="C146" s="101" t="str">
        <f ca="1">PROPER(_xlfn.XLOOKUP($A146,Строчный!$A:$A,Строчный!C:C,"ERR",0))</f>
        <v>Бейсболки</v>
      </c>
      <c r="D146" s="101" t="str">
        <f ca="1">_xlfn.LET(_xlpm.DATA,(_xlfn.XLOOKUP($A146,Строчный!$A:$A,Строчный!D:D,"ERR",0)),UPPER(MID(_xlpm.DATA,1,1))&amp;LOWER(MID(_xlpm.DATA,2,LEN(_xlpm.DATA)-1)))</f>
        <v>Бейсболка</v>
      </c>
      <c r="E146" s="101" t="str">
        <f ca="1">PROPER(_xlfn.XLOOKUP($A146,Строчный!$A:$A,Строчный!E:E,"ERR",0))</f>
        <v>Golf</v>
      </c>
      <c r="F146" s="101" t="str">
        <f ca="1">LOWER(_xlfn.XLOOKUP($A146,Строчный!$A:$A,Строчный!F:F,"ERR",0))</f>
        <v>всесезон</v>
      </c>
      <c r="G146" s="101" t="str">
        <f ca="1">UPPER(_xlfn.XLOOKUP($A146,Строчный!$A:$A,Строчный!G:G,"ERR",0))</f>
        <v>AMERICAN NEEDLE</v>
      </c>
      <c r="H146" s="101" t="str">
        <f ca="1">LOWER(_xlfn.XLOOKUP($A146,Строчный!$A:$A,Строчный!H:H,"ERR",0))</f>
        <v>white</v>
      </c>
      <c r="I146" s="101" t="str">
        <f ca="1">LOWER(_xlfn.XLOOKUP($A146,Строчный!$A:$A,Строчный!I:I,"ERR",0))</f>
        <v>белый</v>
      </c>
      <c r="J146" s="101" t="str">
        <f ca="1">SUBSTITUTE(LOWER(_xlfn.XLOOKUP($A146,Строчный!$A:$A,Строчный!J:J,"ERR",0)),"подклад","Подклад")</f>
        <v>100% хлопок</v>
      </c>
      <c r="K146" s="101" t="str">
        <f ca="1">_xlfn.LET(_xlpm.RES,_xlfn.XLOOKUP($A146,Строчный!$A:$A,Строчный!R:R,"ERR",0),IF(_xlpm.RES="","",_xlpm.RES))</f>
        <v/>
      </c>
      <c r="L146" s="101" t="str">
        <f ca="1">_xlfn.LET(_xlpm.RES,_xlfn.XLOOKUP($A146,Строчный!$A:$A,Строчный!S:S,"ERR",0),IF(_xlpm.RES="","",_xlpm.RES))</f>
        <v>American Golf Classic</v>
      </c>
      <c r="M146" s="101" t="str">
        <f ca="1">LOWER(_xlfn.XLOOKUP($A146,Строчный!$A:$A,Строчный!K:K,"ERR",0))</f>
        <v>хлопковые</v>
      </c>
      <c r="N146" s="101" t="str">
        <f ca="1">PROPER(_xlfn.XLOOKUP($A146,Строчный!$A:$A,Строчный!L:L,"ERR",0))</f>
        <v>Унисекс</v>
      </c>
      <c r="O146" s="101" t="str">
        <f ca="1">PROPER(_xlfn.XLOOKUP($A146,Строчный!$A:$A,Строчный!M:M,"ERR",0))</f>
        <v>Бангладеш</v>
      </c>
      <c r="P146" s="110">
        <f ca="1">VALUE(_xlfn.XLOOKUP($A146,Строчный!$A:$A,Строчный!N:N,"ERR",0))</f>
        <v>928.19999999999993</v>
      </c>
      <c r="Q146" s="109" t="str">
        <f ca="1">_xlfn.XLOOKUP($G146,Фабрика!A:A,Фабрика!B:B,"ERR",0)</f>
        <v>American Needle, Inc; 1275 Busch Parkway, Buffalo Grove, IL 60089, USA</v>
      </c>
      <c r="R146" s="100" t="str">
        <f ca="1">_xlfn.XLOOKUP($A146,Строчный!$A:$A,Строчный!P:P,"ERR",0)</f>
        <v>ONE</v>
      </c>
      <c r="S146" s="100">
        <f ca="1">VALUE(_xlfn.XLOOKUP($A146,Строчный!$A:$A,Строчный!Q:Q,"ERR",0))</f>
        <v>6</v>
      </c>
      <c r="T146" s="14" t="s">
        <v>283</v>
      </c>
      <c r="U146" s="122" t="str">
        <f t="shared" ca="1" si="19"/>
        <v>Бейсболка AMERICAN NEEDLE арт. 19H001A-AMGC American Golf Classic Lightweight Rope (белый)</v>
      </c>
      <c r="V146" s="121" t="str">
        <f t="shared" ca="1" si="20"/>
        <v>Бейсболка AMERICAN NEEDLE арт. 19H001A-AMGC American Golf Classic Lightweight Rope (белый) {white}</v>
      </c>
      <c r="W146" s="18" t="str">
        <f t="shared" ca="1" si="21"/>
        <v>белый</v>
      </c>
      <c r="X146" s="18" t="str">
        <f t="shared" ca="1" si="22"/>
        <v>белый</v>
      </c>
      <c r="Y146" s="119" t="str">
        <f ca="1">IF(ISERROR(AT146),IFERROR(MID(I146,FIND("-",I146)+1,LEN(I146)),IFERROR(MID(I146,1,FIND("/",I146)-2),I146)),VLOOKUP(A146,'Цвета артикулов'!B:C,2,0))</f>
        <v>белый</v>
      </c>
      <c r="Z146" s="93" t="str">
        <f t="shared" ca="1" si="23"/>
        <v>06-334-17-00</v>
      </c>
      <c r="AA146" s="95" t="str">
        <f ca="1">VLOOKUP(C146,Группа!A:B,2,FALSE)</f>
        <v>Бейсболка</v>
      </c>
      <c r="AB146" s="117" t="str">
        <f ca="1">IFERROR(VLOOKUP(R146,Размеры!A:C,3,FALSE),"")</f>
        <v>ONE</v>
      </c>
      <c r="AC146" s="117" t="str">
        <f ca="1">VLOOKUP(I146,ЦветПолный!A:B,2,FALSE)</f>
        <v>17</v>
      </c>
      <c r="AD146" s="117" t="str">
        <f ca="1">IFERROR(VLOOKUP(R146,Размеры!A:D,4,FALSE),"")</f>
        <v>00</v>
      </c>
      <c r="AE146" s="117">
        <f ca="1">IF(LEFT(IFERROR(VLOOKUP(LOOKUP(2,1/SEARCH(B146,Товары!A:A),Товары!A:A),Товары!A:B,2,0),""),6)=MID(Z146,1,6),1,0)</f>
        <v>0</v>
      </c>
      <c r="AG146" s="117">
        <f ca="1">SUMIF(Группа!A:A,C146,Группа!C:C)</f>
        <v>1</v>
      </c>
      <c r="AH146" s="117">
        <f ca="1">SUMIF(Группа!B:B,AA146,Группа!C:C)</f>
        <v>1</v>
      </c>
      <c r="AI146" s="117">
        <f ca="1">SUMIF(Формы!A:A,D146,Формы!B:B)</f>
        <v>1</v>
      </c>
      <c r="AJ146" s="117">
        <f ca="1">SUMIF(Материал!A:A,M146,Материал!B:B)</f>
        <v>1</v>
      </c>
      <c r="AK146" s="117">
        <f ca="1">SUMIF(Размеры!A:A,R146,Размеры!E:E)</f>
        <v>1</v>
      </c>
      <c r="AL146" s="117">
        <f ca="1">SUMIF(Сезон!A:A,F146,Сезон!B:B)</f>
        <v>1</v>
      </c>
      <c r="AM146" s="117">
        <f ca="1">SUMIF(Состав!A:A,J146,Состав!B:B)</f>
        <v>1</v>
      </c>
      <c r="AN146" s="117">
        <f ca="1">SUMIF(ЦветПолный!A:A,I146,ЦветПолный!C:C)</f>
        <v>4</v>
      </c>
      <c r="AO146" s="117">
        <f ca="1">SUMIF(Цвет!A:A,Y146,Цвет!B:B)</f>
        <v>1</v>
      </c>
      <c r="AP146" s="117">
        <f ca="1">SUMIF(Пол!B:B,N146,Пол!C:C)</f>
        <v>1</v>
      </c>
      <c r="AQ146" s="117">
        <f ca="1">SUMIF(Марка!A:A,G146,Марка!B:B)</f>
        <v>1</v>
      </c>
      <c r="AR146" s="117">
        <f ca="1">SUMIF(Страна!A:A,O146,Страна!B:B)</f>
        <v>1</v>
      </c>
      <c r="AS146" s="83" t="e">
        <f ca="1">IF(VLOOKUP(V146,Товары!A:B,2,FALSE)=A146,"Есть в 1С","ERR")</f>
        <v>#N/A</v>
      </c>
      <c r="AT146" s="84" t="e">
        <f ca="1">IF(VLOOKUP(A146,Товары!B:B,1,FALSE)=A146,"Есть в 1С","ERR")</f>
        <v>#N/A</v>
      </c>
      <c r="AU146" s="116" t="e">
        <f ca="1">VLOOKUP(V146,Товары!A:B,2,FALSE)</f>
        <v>#N/A</v>
      </c>
      <c r="AV146" s="114" t="e">
        <f ca="1">VLOOKUP(V146,Товары!A:B,1,FALSE)</f>
        <v>#N/A</v>
      </c>
    </row>
    <row r="147" spans="1:48" x14ac:dyDescent="0.25">
      <c r="A147" s="133" t="str">
        <f ca="1"/>
        <v>06-329-17</v>
      </c>
      <c r="B147" s="128" t="str">
        <f ca="1">_xlfn.XLOOKUP($A147,Строчный!$A:$A,Строчный!B:B,"ERR",0)</f>
        <v>45020A-USA United States Conrad</v>
      </c>
      <c r="C147" s="101" t="str">
        <f ca="1">PROPER(_xlfn.XLOOKUP($A147,Строчный!$A:$A,Строчный!C:C,"ERR",0))</f>
        <v>Бейсболки</v>
      </c>
      <c r="D147" s="101" t="str">
        <f ca="1">_xlfn.LET(_xlpm.DATA,(_xlfn.XLOOKUP($A147,Строчный!$A:$A,Строчный!D:D,"ERR",0)),UPPER(MID(_xlpm.DATA,1,1))&amp;LOWER(MID(_xlpm.DATA,2,LEN(_xlpm.DATA)-1)))</f>
        <v>Бейсболка</v>
      </c>
      <c r="E147" s="101" t="str">
        <f ca="1">PROPER(_xlfn.XLOOKUP($A147,Строчный!$A:$A,Строчный!E:E,"ERR",0))</f>
        <v>State</v>
      </c>
      <c r="F147" s="101" t="str">
        <f ca="1">LOWER(_xlfn.XLOOKUP($A147,Строчный!$A:$A,Строчный!F:F,"ERR",0))</f>
        <v>всесезон</v>
      </c>
      <c r="G147" s="101" t="str">
        <f ca="1">UPPER(_xlfn.XLOOKUP($A147,Строчный!$A:$A,Строчный!G:G,"ERR",0))</f>
        <v>AMERICAN NEEDLE</v>
      </c>
      <c r="H147" s="101" t="str">
        <f ca="1">LOWER(_xlfn.XLOOKUP($A147,Строчный!$A:$A,Строчный!H:H,"ERR",0))</f>
        <v>off white</v>
      </c>
      <c r="I147" s="101" t="str">
        <f ca="1">LOWER(_xlfn.XLOOKUP($A147,Строчный!$A:$A,Строчный!I:I,"ERR",0))</f>
        <v>белый</v>
      </c>
      <c r="J147" s="101" t="str">
        <f ca="1">SUBSTITUTE(LOWER(_xlfn.XLOOKUP($A147,Строчный!$A:$A,Строчный!J:J,"ERR",0)),"подклад","Подклад")</f>
        <v>100% хлопок</v>
      </c>
      <c r="K147" s="101" t="str">
        <f ca="1">_xlfn.LET(_xlpm.RES,_xlfn.XLOOKUP($A147,Строчный!$A:$A,Строчный!R:R,"ERR",0),IF(_xlpm.RES="","",_xlpm.RES))</f>
        <v/>
      </c>
      <c r="L147" s="101" t="str">
        <f ca="1">_xlfn.LET(_xlpm.RES,_xlfn.XLOOKUP($A147,Строчный!$A:$A,Строчный!S:S,"ERR",0),IF(_xlpm.RES="","",_xlpm.RES))</f>
        <v>United States Conrad</v>
      </c>
      <c r="M147" s="101" t="str">
        <f ca="1">LOWER(_xlfn.XLOOKUP($A147,Строчный!$A:$A,Строчный!K:K,"ERR",0))</f>
        <v>хлопковые</v>
      </c>
      <c r="N147" s="101" t="str">
        <f ca="1">PROPER(_xlfn.XLOOKUP($A147,Строчный!$A:$A,Строчный!L:L,"ERR",0))</f>
        <v>Унисекс</v>
      </c>
      <c r="O147" s="101" t="str">
        <f ca="1">PROPER(_xlfn.XLOOKUP($A147,Строчный!$A:$A,Строчный!M:M,"ERR",0))</f>
        <v>Китай</v>
      </c>
      <c r="P147" s="110">
        <f ca="1">VALUE(_xlfn.XLOOKUP($A147,Строчный!$A:$A,Строчный!N:N,"ERR",0))</f>
        <v>707.2</v>
      </c>
      <c r="Q147" s="109" t="str">
        <f ca="1">_xlfn.XLOOKUP($G147,Фабрика!A:A,Фабрика!B:B,"ERR",0)</f>
        <v>American Needle, Inc; 1275 Busch Parkway, Buffalo Grove, IL 60089, USA</v>
      </c>
      <c r="R147" s="100" t="str">
        <f ca="1">_xlfn.XLOOKUP($A147,Строчный!$A:$A,Строчный!P:P,"ERR",0)</f>
        <v>ONE</v>
      </c>
      <c r="S147" s="100">
        <f ca="1">VALUE(_xlfn.XLOOKUP($A147,Строчный!$A:$A,Строчный!Q:Q,"ERR",0))</f>
        <v>12</v>
      </c>
      <c r="T147" s="14" t="s">
        <v>283</v>
      </c>
      <c r="U147" s="122" t="str">
        <f t="shared" ca="1" si="19"/>
        <v>Бейсболка AMERICAN NEEDLE арт. 45020A-USA United States Conrad (белый)</v>
      </c>
      <c r="V147" s="121" t="str">
        <f t="shared" ca="1" si="20"/>
        <v>Бейсболка AMERICAN NEEDLE арт. 45020A-USA United States Conrad (белый) {off white}</v>
      </c>
      <c r="W147" s="18" t="str">
        <f t="shared" ca="1" si="21"/>
        <v>белый</v>
      </c>
      <c r="X147" s="18" t="str">
        <f t="shared" ca="1" si="22"/>
        <v>белый</v>
      </c>
      <c r="Y147" s="119" t="str">
        <f ca="1">IF(ISERROR(AT147),IFERROR(MID(I147,FIND("-",I147)+1,LEN(I147)),IFERROR(MID(I147,1,FIND("/",I147)-2),I147)),VLOOKUP(A147,'Цвета артикулов'!B:C,2,0))</f>
        <v>белый</v>
      </c>
      <c r="Z147" s="93" t="str">
        <f t="shared" ca="1" si="23"/>
        <v>06-329-17-00</v>
      </c>
      <c r="AA147" s="95" t="str">
        <f ca="1">VLOOKUP(C147,Группа!A:B,2,FALSE)</f>
        <v>Бейсболка</v>
      </c>
      <c r="AB147" s="117" t="str">
        <f ca="1">IFERROR(VLOOKUP(R147,Размеры!A:C,3,FALSE),"")</f>
        <v>ONE</v>
      </c>
      <c r="AC147" s="117" t="str">
        <f ca="1">VLOOKUP(I147,ЦветПолный!A:B,2,FALSE)</f>
        <v>17</v>
      </c>
      <c r="AD147" s="117" t="str">
        <f ca="1">IFERROR(VLOOKUP(R147,Размеры!A:D,4,FALSE),"")</f>
        <v>00</v>
      </c>
      <c r="AE147" s="117">
        <f ca="1">IF(LEFT(IFERROR(VLOOKUP(LOOKUP(2,1/SEARCH(B147,Товары!A:A),Товары!A:A),Товары!A:B,2,0),""),6)=MID(Z147,1,6),1,0)</f>
        <v>1</v>
      </c>
      <c r="AG147" s="117">
        <f ca="1">SUMIF(Группа!A:A,C147,Группа!C:C)</f>
        <v>1</v>
      </c>
      <c r="AH147" s="117">
        <f ca="1">SUMIF(Группа!B:B,AA147,Группа!C:C)</f>
        <v>1</v>
      </c>
      <c r="AI147" s="117">
        <f ca="1">SUMIF(Формы!A:A,D147,Формы!B:B)</f>
        <v>1</v>
      </c>
      <c r="AJ147" s="117">
        <f ca="1">SUMIF(Материал!A:A,M147,Материал!B:B)</f>
        <v>1</v>
      </c>
      <c r="AK147" s="117">
        <f ca="1">SUMIF(Размеры!A:A,R147,Размеры!E:E)</f>
        <v>1</v>
      </c>
      <c r="AL147" s="117">
        <f ca="1">SUMIF(Сезон!A:A,F147,Сезон!B:B)</f>
        <v>1</v>
      </c>
      <c r="AM147" s="117">
        <f ca="1">SUMIF(Состав!A:A,J147,Состав!B:B)</f>
        <v>1</v>
      </c>
      <c r="AN147" s="117">
        <f ca="1">SUMIF(ЦветПолный!A:A,I147,ЦветПолный!C:C)</f>
        <v>4</v>
      </c>
      <c r="AO147" s="117">
        <f ca="1">SUMIF(Цвет!A:A,Y147,Цвет!B:B)</f>
        <v>1</v>
      </c>
      <c r="AP147" s="117">
        <f ca="1">SUMIF(Пол!B:B,N147,Пол!C:C)</f>
        <v>1</v>
      </c>
      <c r="AQ147" s="117">
        <f ca="1">SUMIF(Марка!A:A,G147,Марка!B:B)</f>
        <v>1</v>
      </c>
      <c r="AR147" s="117">
        <f ca="1">SUMIF(Страна!A:A,O147,Страна!B:B)</f>
        <v>1</v>
      </c>
      <c r="AS147" s="83" t="e">
        <f ca="1">IF(VLOOKUP(V147,Товары!A:B,2,FALSE)=A147,"Есть в 1С","ERR")</f>
        <v>#N/A</v>
      </c>
      <c r="AT147" s="84" t="e">
        <f ca="1">IF(VLOOKUP(A147,Товары!B:B,1,FALSE)=A147,"Есть в 1С","ERR")</f>
        <v>#N/A</v>
      </c>
      <c r="AU147" s="116" t="e">
        <f ca="1">VLOOKUP(V147,Товары!A:B,2,FALSE)</f>
        <v>#N/A</v>
      </c>
      <c r="AV147" s="114" t="e">
        <f ca="1">VLOOKUP(V147,Товары!A:B,1,FALSE)</f>
        <v>#N/A</v>
      </c>
    </row>
    <row r="148" spans="1:48" x14ac:dyDescent="0.25">
      <c r="A148" s="133" t="str">
        <f ca="1"/>
        <v>06-329-16</v>
      </c>
      <c r="B148" s="128" t="str">
        <f ca="1">_xlfn.XLOOKUP($A148,Строчный!$A:$A,Строчный!B:B,"ERR",0)</f>
        <v>45020A-USA United States Conrad</v>
      </c>
      <c r="C148" s="101" t="str">
        <f ca="1">PROPER(_xlfn.XLOOKUP($A148,Строчный!$A:$A,Строчный!C:C,"ERR",0))</f>
        <v>Бейсболки</v>
      </c>
      <c r="D148" s="101" t="str">
        <f ca="1">_xlfn.LET(_xlpm.DATA,(_xlfn.XLOOKUP($A148,Строчный!$A:$A,Строчный!D:D,"ERR",0)),UPPER(MID(_xlpm.DATA,1,1))&amp;LOWER(MID(_xlpm.DATA,2,LEN(_xlpm.DATA)-1)))</f>
        <v>Бейсболка</v>
      </c>
      <c r="E148" s="101" t="str">
        <f ca="1">PROPER(_xlfn.XLOOKUP($A148,Строчный!$A:$A,Строчный!E:E,"ERR",0))</f>
        <v>State</v>
      </c>
      <c r="F148" s="101" t="str">
        <f ca="1">LOWER(_xlfn.XLOOKUP($A148,Строчный!$A:$A,Строчный!F:F,"ERR",0))</f>
        <v>всесезон</v>
      </c>
      <c r="G148" s="101" t="str">
        <f ca="1">UPPER(_xlfn.XLOOKUP($A148,Строчный!$A:$A,Строчный!G:G,"ERR",0))</f>
        <v>AMERICAN NEEDLE</v>
      </c>
      <c r="H148" s="101" t="str">
        <f ca="1">LOWER(_xlfn.XLOOKUP($A148,Строчный!$A:$A,Строчный!H:H,"ERR",0))</f>
        <v>navy</v>
      </c>
      <c r="I148" s="101" t="str">
        <f ca="1">LOWER(_xlfn.XLOOKUP($A148,Строчный!$A:$A,Строчный!I:I,"ERR",0))</f>
        <v>темно-синий</v>
      </c>
      <c r="J148" s="101" t="str">
        <f ca="1">SUBSTITUTE(LOWER(_xlfn.XLOOKUP($A148,Строчный!$A:$A,Строчный!J:J,"ERR",0)),"подклад","Подклад")</f>
        <v>100% хлопок</v>
      </c>
      <c r="K148" s="101" t="str">
        <f ca="1">_xlfn.LET(_xlpm.RES,_xlfn.XLOOKUP($A148,Строчный!$A:$A,Строчный!R:R,"ERR",0),IF(_xlpm.RES="","",_xlpm.RES))</f>
        <v/>
      </c>
      <c r="L148" s="101" t="str">
        <f ca="1">_xlfn.LET(_xlpm.RES,_xlfn.XLOOKUP($A148,Строчный!$A:$A,Строчный!S:S,"ERR",0),IF(_xlpm.RES="","",_xlpm.RES))</f>
        <v>United States Conrad</v>
      </c>
      <c r="M148" s="101" t="str">
        <f ca="1">LOWER(_xlfn.XLOOKUP($A148,Строчный!$A:$A,Строчный!K:K,"ERR",0))</f>
        <v>хлопковые</v>
      </c>
      <c r="N148" s="101" t="str">
        <f ca="1">PROPER(_xlfn.XLOOKUP($A148,Строчный!$A:$A,Строчный!L:L,"ERR",0))</f>
        <v>Унисекс</v>
      </c>
      <c r="O148" s="101" t="str">
        <f ca="1">PROPER(_xlfn.XLOOKUP($A148,Строчный!$A:$A,Строчный!M:M,"ERR",0))</f>
        <v>Китай</v>
      </c>
      <c r="P148" s="110">
        <f ca="1">VALUE(_xlfn.XLOOKUP($A148,Строчный!$A:$A,Строчный!N:N,"ERR",0))</f>
        <v>707.20000000000016</v>
      </c>
      <c r="Q148" s="109" t="str">
        <f ca="1">_xlfn.XLOOKUP($G148,Фабрика!A:A,Фабрика!B:B,"ERR",0)</f>
        <v>American Needle, Inc; 1275 Busch Parkway, Buffalo Grove, IL 60089, USA</v>
      </c>
      <c r="R148" s="100" t="str">
        <f ca="1">_xlfn.XLOOKUP($A148,Строчный!$A:$A,Строчный!P:P,"ERR",0)</f>
        <v>ONE</v>
      </c>
      <c r="S148" s="100">
        <f ca="1">VALUE(_xlfn.XLOOKUP($A148,Строчный!$A:$A,Строчный!Q:Q,"ERR",0))</f>
        <v>41</v>
      </c>
      <c r="T148" s="14" t="s">
        <v>283</v>
      </c>
      <c r="U148" s="122" t="str">
        <f t="shared" ca="1" si="19"/>
        <v>Бейсболка AMERICAN NEEDLE арт. 45020A-USA United States Conrad (темно-синий)</v>
      </c>
      <c r="V148" s="121" t="str">
        <f t="shared" ca="1" si="20"/>
        <v>Бейсболка AMERICAN NEEDLE арт. 45020A-USA United States Conrad (темно-синий) {navy}</v>
      </c>
      <c r="W148" s="18" t="str">
        <f t="shared" ca="1" si="21"/>
        <v>синий</v>
      </c>
      <c r="X148" s="18" t="str">
        <f t="shared" ca="1" si="22"/>
        <v>синий</v>
      </c>
      <c r="Y148" s="119" t="str">
        <f ca="1">IF(ISERROR(AT148),IFERROR(MID(I148,FIND("-",I148)+1,LEN(I148)),IFERROR(MID(I148,1,FIND("/",I148)-2),I148)),VLOOKUP(A148,'Цвета артикулов'!B:C,2,0))</f>
        <v>синий</v>
      </c>
      <c r="Z148" s="93" t="str">
        <f t="shared" ca="1" si="23"/>
        <v>06-329-16-00</v>
      </c>
      <c r="AA148" s="95" t="str">
        <f ca="1">VLOOKUP(C148,Группа!A:B,2,FALSE)</f>
        <v>Бейсболка</v>
      </c>
      <c r="AB148" s="117" t="str">
        <f ca="1">IFERROR(VLOOKUP(R148,Размеры!A:C,3,FALSE),"")</f>
        <v>ONE</v>
      </c>
      <c r="AC148" s="117" t="str">
        <f ca="1">VLOOKUP(I148,ЦветПолный!A:B,2,FALSE)</f>
        <v>16</v>
      </c>
      <c r="AD148" s="117" t="str">
        <f ca="1">IFERROR(VLOOKUP(R148,Размеры!A:D,4,FALSE),"")</f>
        <v>00</v>
      </c>
      <c r="AE148" s="117">
        <f ca="1">IF(LEFT(IFERROR(VLOOKUP(LOOKUP(2,1/SEARCH(B148,Товары!A:A),Товары!A:A),Товары!A:B,2,0),""),6)=MID(Z148,1,6),1,0)</f>
        <v>1</v>
      </c>
      <c r="AG148" s="117">
        <f ca="1">SUMIF(Группа!A:A,C148,Группа!C:C)</f>
        <v>1</v>
      </c>
      <c r="AH148" s="117">
        <f ca="1">SUMIF(Группа!B:B,AA148,Группа!C:C)</f>
        <v>1</v>
      </c>
      <c r="AI148" s="117">
        <f ca="1">SUMIF(Формы!A:A,D148,Формы!B:B)</f>
        <v>1</v>
      </c>
      <c r="AJ148" s="117">
        <f ca="1">SUMIF(Материал!A:A,M148,Материал!B:B)</f>
        <v>1</v>
      </c>
      <c r="AK148" s="117">
        <f ca="1">SUMIF(Размеры!A:A,R148,Размеры!E:E)</f>
        <v>1</v>
      </c>
      <c r="AL148" s="117">
        <f ca="1">SUMIF(Сезон!A:A,F148,Сезон!B:B)</f>
        <v>1</v>
      </c>
      <c r="AM148" s="117">
        <f ca="1">SUMIF(Состав!A:A,J148,Состав!B:B)</f>
        <v>1</v>
      </c>
      <c r="AN148" s="117">
        <f ca="1">SUMIF(ЦветПолный!A:A,I148,ЦветПолный!C:C)</f>
        <v>8</v>
      </c>
      <c r="AO148" s="117">
        <f ca="1">SUMIF(Цвет!A:A,Y148,Цвет!B:B)</f>
        <v>1</v>
      </c>
      <c r="AP148" s="117">
        <f ca="1">SUMIF(Пол!B:B,N148,Пол!C:C)</f>
        <v>1</v>
      </c>
      <c r="AQ148" s="117">
        <f ca="1">SUMIF(Марка!A:A,G148,Марка!B:B)</f>
        <v>1</v>
      </c>
      <c r="AR148" s="117">
        <f ca="1">SUMIF(Страна!A:A,O148,Страна!B:B)</f>
        <v>1</v>
      </c>
      <c r="AS148" s="83" t="str">
        <f ca="1">IF(VLOOKUP(V148,Товары!A:B,2,FALSE)=A148,"Есть в 1С","ERR")</f>
        <v>Есть в 1С</v>
      </c>
      <c r="AT148" s="84" t="str">
        <f ca="1">IF(VLOOKUP(A148,Товары!B:B,1,FALSE)=A148,"Есть в 1С","ERR")</f>
        <v>Есть в 1С</v>
      </c>
      <c r="AU148" s="116" t="str">
        <f ca="1">VLOOKUP(V148,Товары!A:B,2,FALSE)</f>
        <v>06-329-16</v>
      </c>
      <c r="AV148" s="114" t="str">
        <f ca="1">VLOOKUP(V148,Товары!A:B,1,FALSE)</f>
        <v>Бейсболка AMERICAN NEEDLE арт. 45020A-USA United States Conrad (темно-синий) {navy}</v>
      </c>
    </row>
    <row r="149" spans="1:48" x14ac:dyDescent="0.25">
      <c r="A149" s="133" t="str">
        <f ca="1"/>
        <v>06-329-09</v>
      </c>
      <c r="B149" s="128" t="str">
        <f ca="1">_xlfn.XLOOKUP($A149,Строчный!$A:$A,Строчный!B:B,"ERR",0)</f>
        <v>45020A-USA United States Conrad</v>
      </c>
      <c r="C149" s="101" t="str">
        <f ca="1">PROPER(_xlfn.XLOOKUP($A149,Строчный!$A:$A,Строчный!C:C,"ERR",0))</f>
        <v>Бейсболки</v>
      </c>
      <c r="D149" s="101" t="str">
        <f ca="1">_xlfn.LET(_xlpm.DATA,(_xlfn.XLOOKUP($A149,Строчный!$A:$A,Строчный!D:D,"ERR",0)),UPPER(MID(_xlpm.DATA,1,1))&amp;LOWER(MID(_xlpm.DATA,2,LEN(_xlpm.DATA)-1)))</f>
        <v>Бейсболка</v>
      </c>
      <c r="E149" s="101" t="str">
        <f ca="1">PROPER(_xlfn.XLOOKUP($A149,Строчный!$A:$A,Строчный!E:E,"ERR",0))</f>
        <v>State</v>
      </c>
      <c r="F149" s="101" t="str">
        <f ca="1">LOWER(_xlfn.XLOOKUP($A149,Строчный!$A:$A,Строчный!F:F,"ERR",0))</f>
        <v>всесезон</v>
      </c>
      <c r="G149" s="101" t="str">
        <f ca="1">UPPER(_xlfn.XLOOKUP($A149,Строчный!$A:$A,Строчный!G:G,"ERR",0))</f>
        <v>AMERICAN NEEDLE</v>
      </c>
      <c r="H149" s="101" t="str">
        <f ca="1">LOWER(_xlfn.XLOOKUP($A149,Строчный!$A:$A,Строчный!H:H,"ERR",0))</f>
        <v>black</v>
      </c>
      <c r="I149" s="101" t="str">
        <f ca="1">LOWER(_xlfn.XLOOKUP($A149,Строчный!$A:$A,Строчный!I:I,"ERR",0))</f>
        <v>черный</v>
      </c>
      <c r="J149" s="101" t="str">
        <f ca="1">SUBSTITUTE(LOWER(_xlfn.XLOOKUP($A149,Строчный!$A:$A,Строчный!J:J,"ERR",0)),"подклад","Подклад")</f>
        <v>100% хлопок</v>
      </c>
      <c r="K149" s="101" t="str">
        <f ca="1">_xlfn.LET(_xlpm.RES,_xlfn.XLOOKUP($A149,Строчный!$A:$A,Строчный!R:R,"ERR",0),IF(_xlpm.RES="","",_xlpm.RES))</f>
        <v/>
      </c>
      <c r="L149" s="101" t="str">
        <f ca="1">_xlfn.LET(_xlpm.RES,_xlfn.XLOOKUP($A149,Строчный!$A:$A,Строчный!S:S,"ERR",0),IF(_xlpm.RES="","",_xlpm.RES))</f>
        <v>United States Conrad</v>
      </c>
      <c r="M149" s="101" t="str">
        <f ca="1">LOWER(_xlfn.XLOOKUP($A149,Строчный!$A:$A,Строчный!K:K,"ERR",0))</f>
        <v>хлопковые</v>
      </c>
      <c r="N149" s="101" t="str">
        <f ca="1">PROPER(_xlfn.XLOOKUP($A149,Строчный!$A:$A,Строчный!L:L,"ERR",0))</f>
        <v>Унисекс</v>
      </c>
      <c r="O149" s="101" t="str">
        <f ca="1">PROPER(_xlfn.XLOOKUP($A149,Строчный!$A:$A,Строчный!M:M,"ERR",0))</f>
        <v>Китай</v>
      </c>
      <c r="P149" s="110">
        <f ca="1">VALUE(_xlfn.XLOOKUP($A149,Строчный!$A:$A,Строчный!N:N,"ERR",0))</f>
        <v>707.2</v>
      </c>
      <c r="Q149" s="109" t="str">
        <f ca="1">_xlfn.XLOOKUP($G149,Фабрика!A:A,Фабрика!B:B,"ERR",0)</f>
        <v>American Needle, Inc; 1275 Busch Parkway, Buffalo Grove, IL 60089, USA</v>
      </c>
      <c r="R149" s="100" t="str">
        <f ca="1">_xlfn.XLOOKUP($A149,Строчный!$A:$A,Строчный!P:P,"ERR",0)</f>
        <v>ONE</v>
      </c>
      <c r="S149" s="100">
        <f ca="1">VALUE(_xlfn.XLOOKUP($A149,Строчный!$A:$A,Строчный!Q:Q,"ERR",0))</f>
        <v>58</v>
      </c>
      <c r="T149" s="14" t="s">
        <v>283</v>
      </c>
      <c r="U149" s="122" t="str">
        <f t="shared" ca="1" si="19"/>
        <v>Бейсболка AMERICAN NEEDLE арт. 45020A-USA United States Conrad (черный)</v>
      </c>
      <c r="V149" s="121" t="str">
        <f t="shared" ca="1" si="20"/>
        <v>Бейсболка AMERICAN NEEDLE арт. 45020A-USA United States Conrad (черный) {black}</v>
      </c>
      <c r="W149" s="18" t="str">
        <f t="shared" ca="1" si="21"/>
        <v>черный</v>
      </c>
      <c r="X149" s="18" t="str">
        <f t="shared" ca="1" si="22"/>
        <v>черный</v>
      </c>
      <c r="Y149" s="119" t="str">
        <f ca="1">IF(ISERROR(AT149),IFERROR(MID(I149,FIND("-",I149)+1,LEN(I149)),IFERROR(MID(I149,1,FIND("/",I149)-2),I149)),VLOOKUP(A149,'Цвета артикулов'!B:C,2,0))</f>
        <v>черный</v>
      </c>
      <c r="Z149" s="93" t="str">
        <f t="shared" ca="1" si="23"/>
        <v>06-329-09-00</v>
      </c>
      <c r="AA149" s="95" t="str">
        <f ca="1">VLOOKUP(C149,Группа!A:B,2,FALSE)</f>
        <v>Бейсболка</v>
      </c>
      <c r="AB149" s="117" t="str">
        <f ca="1">IFERROR(VLOOKUP(R149,Размеры!A:C,3,FALSE),"")</f>
        <v>ONE</v>
      </c>
      <c r="AC149" s="117" t="str">
        <f ca="1">VLOOKUP(I149,ЦветПолный!A:B,2,FALSE)</f>
        <v>09</v>
      </c>
      <c r="AD149" s="117" t="str">
        <f ca="1">IFERROR(VLOOKUP(R149,Размеры!A:D,4,FALSE),"")</f>
        <v>00</v>
      </c>
      <c r="AE149" s="117">
        <f ca="1">IF(LEFT(IFERROR(VLOOKUP(LOOKUP(2,1/SEARCH(B149,Товары!A:A),Товары!A:A),Товары!A:B,2,0),""),6)=MID(Z149,1,6),1,0)</f>
        <v>1</v>
      </c>
      <c r="AG149" s="117">
        <f ca="1">SUMIF(Группа!A:A,C149,Группа!C:C)</f>
        <v>1</v>
      </c>
      <c r="AH149" s="117">
        <f ca="1">SUMIF(Группа!B:B,AA149,Группа!C:C)</f>
        <v>1</v>
      </c>
      <c r="AI149" s="117">
        <f ca="1">SUMIF(Формы!A:A,D149,Формы!B:B)</f>
        <v>1</v>
      </c>
      <c r="AJ149" s="117">
        <f ca="1">SUMIF(Материал!A:A,M149,Материал!B:B)</f>
        <v>1</v>
      </c>
      <c r="AK149" s="117">
        <f ca="1">SUMIF(Размеры!A:A,R149,Размеры!E:E)</f>
        <v>1</v>
      </c>
      <c r="AL149" s="117">
        <f ca="1">SUMIF(Сезон!A:A,F149,Сезон!B:B)</f>
        <v>1</v>
      </c>
      <c r="AM149" s="117">
        <f ca="1">SUMIF(Состав!A:A,J149,Состав!B:B)</f>
        <v>1</v>
      </c>
      <c r="AN149" s="117">
        <f ca="1">SUMIF(ЦветПолный!A:A,I149,ЦветПолный!C:C)</f>
        <v>11</v>
      </c>
      <c r="AO149" s="117">
        <f ca="1">SUMIF(Цвет!A:A,Y149,Цвет!B:B)</f>
        <v>1</v>
      </c>
      <c r="AP149" s="117">
        <f ca="1">SUMIF(Пол!B:B,N149,Пол!C:C)</f>
        <v>1</v>
      </c>
      <c r="AQ149" s="117">
        <f ca="1">SUMIF(Марка!A:A,G149,Марка!B:B)</f>
        <v>1</v>
      </c>
      <c r="AR149" s="117">
        <f ca="1">SUMIF(Страна!A:A,O149,Страна!B:B)</f>
        <v>1</v>
      </c>
      <c r="AS149" s="83" t="str">
        <f ca="1">IF(VLOOKUP(V149,Товары!A:B,2,FALSE)=A149,"Есть в 1С","ERR")</f>
        <v>Есть в 1С</v>
      </c>
      <c r="AT149" s="84" t="str">
        <f ca="1">IF(VLOOKUP(A149,Товары!B:B,1,FALSE)=A149,"Есть в 1С","ERR")</f>
        <v>Есть в 1С</v>
      </c>
      <c r="AU149" s="116" t="str">
        <f ca="1">VLOOKUP(V149,Товары!A:B,2,FALSE)</f>
        <v>06-329-09</v>
      </c>
      <c r="AV149" s="114" t="str">
        <f ca="1">VLOOKUP(V149,Товары!A:B,1,FALSE)</f>
        <v>Бейсболка AMERICAN NEEDLE арт. 45020A-USA United States Conrad (черный) {black}</v>
      </c>
    </row>
    <row r="150" spans="1:48" x14ac:dyDescent="0.25">
      <c r="A150" s="133" t="str">
        <f ca="1"/>
        <v>06-329-03</v>
      </c>
      <c r="B150" s="128" t="str">
        <f ca="1">_xlfn.XLOOKUP($A150,Строчный!$A:$A,Строчный!B:B,"ERR",0)</f>
        <v>45020A-USA United States Conrad</v>
      </c>
      <c r="C150" s="101" t="str">
        <f ca="1">PROPER(_xlfn.XLOOKUP($A150,Строчный!$A:$A,Строчный!C:C,"ERR",0))</f>
        <v>Бейсболки</v>
      </c>
      <c r="D150" s="101" t="str">
        <f ca="1">_xlfn.LET(_xlpm.DATA,(_xlfn.XLOOKUP($A150,Строчный!$A:$A,Строчный!D:D,"ERR",0)),UPPER(MID(_xlpm.DATA,1,1))&amp;LOWER(MID(_xlpm.DATA,2,LEN(_xlpm.DATA)-1)))</f>
        <v>Бейсболка</v>
      </c>
      <c r="E150" s="101" t="str">
        <f ca="1">PROPER(_xlfn.XLOOKUP($A150,Строчный!$A:$A,Строчный!E:E,"ERR",0))</f>
        <v>State</v>
      </c>
      <c r="F150" s="101" t="str">
        <f ca="1">LOWER(_xlfn.XLOOKUP($A150,Строчный!$A:$A,Строчный!F:F,"ERR",0))</f>
        <v>всесезон</v>
      </c>
      <c r="G150" s="101" t="str">
        <f ca="1">UPPER(_xlfn.XLOOKUP($A150,Строчный!$A:$A,Строчный!G:G,"ERR",0))</f>
        <v>AMERICAN NEEDLE</v>
      </c>
      <c r="H150" s="101" t="str">
        <f ca="1">LOWER(_xlfn.XLOOKUP($A150,Строчный!$A:$A,Строчный!H:H,"ERR",0))</f>
        <v>light olive</v>
      </c>
      <c r="I150" s="101" t="str">
        <f ca="1">LOWER(_xlfn.XLOOKUP($A150,Строчный!$A:$A,Строчный!I:I,"ERR",0))</f>
        <v>оливковый</v>
      </c>
      <c r="J150" s="101" t="str">
        <f ca="1">SUBSTITUTE(LOWER(_xlfn.XLOOKUP($A150,Строчный!$A:$A,Строчный!J:J,"ERR",0)),"подклад","Подклад")</f>
        <v>100% хлопок</v>
      </c>
      <c r="K150" s="101" t="str">
        <f ca="1">_xlfn.LET(_xlpm.RES,_xlfn.XLOOKUP($A150,Строчный!$A:$A,Строчный!R:R,"ERR",0),IF(_xlpm.RES="","",_xlpm.RES))</f>
        <v/>
      </c>
      <c r="L150" s="101" t="str">
        <f ca="1">_xlfn.LET(_xlpm.RES,_xlfn.XLOOKUP($A150,Строчный!$A:$A,Строчный!S:S,"ERR",0),IF(_xlpm.RES="","",_xlpm.RES))</f>
        <v>United States Conrad</v>
      </c>
      <c r="M150" s="101" t="str">
        <f ca="1">LOWER(_xlfn.XLOOKUP($A150,Строчный!$A:$A,Строчный!K:K,"ERR",0))</f>
        <v>хлопковые</v>
      </c>
      <c r="N150" s="101" t="str">
        <f ca="1">PROPER(_xlfn.XLOOKUP($A150,Строчный!$A:$A,Строчный!L:L,"ERR",0))</f>
        <v>Унисекс</v>
      </c>
      <c r="O150" s="101" t="str">
        <f ca="1">PROPER(_xlfn.XLOOKUP($A150,Строчный!$A:$A,Строчный!M:M,"ERR",0))</f>
        <v>Китай</v>
      </c>
      <c r="P150" s="110">
        <f ca="1">VALUE(_xlfn.XLOOKUP($A150,Строчный!$A:$A,Строчный!N:N,"ERR",0))</f>
        <v>707.20000000000016</v>
      </c>
      <c r="Q150" s="109" t="str">
        <f ca="1">_xlfn.XLOOKUP($G150,Фабрика!A:A,Фабрика!B:B,"ERR",0)</f>
        <v>American Needle, Inc; 1275 Busch Parkway, Buffalo Grove, IL 60089, USA</v>
      </c>
      <c r="R150" s="100" t="str">
        <f ca="1">_xlfn.XLOOKUP($A150,Строчный!$A:$A,Строчный!P:P,"ERR",0)</f>
        <v>ONE</v>
      </c>
      <c r="S150" s="100">
        <f ca="1">VALUE(_xlfn.XLOOKUP($A150,Строчный!$A:$A,Строчный!Q:Q,"ERR",0))</f>
        <v>41</v>
      </c>
      <c r="T150" s="14" t="s">
        <v>283</v>
      </c>
      <c r="U150" s="122" t="str">
        <f t="shared" ca="1" si="19"/>
        <v>Бейсболка AMERICAN NEEDLE арт. 45020A-USA United States Conrad (оливковый)</v>
      </c>
      <c r="V150" s="121" t="str">
        <f t="shared" ca="1" si="20"/>
        <v>Бейсболка AMERICAN NEEDLE арт. 45020A-USA United States Conrad (оливковый) {light olive}</v>
      </c>
      <c r="W150" s="18" t="str">
        <f t="shared" ca="1" si="21"/>
        <v>оливковый</v>
      </c>
      <c r="X150" s="18" t="str">
        <f t="shared" ca="1" si="22"/>
        <v>оливковый</v>
      </c>
      <c r="Y150" s="119" t="str">
        <f ca="1">IF(ISERROR(AT150),IFERROR(MID(I150,FIND("-",I150)+1,LEN(I150)),IFERROR(MID(I150,1,FIND("/",I150)-2),I150)),VLOOKUP(A150,'Цвета артикулов'!B:C,2,0))</f>
        <v>оливковый</v>
      </c>
      <c r="Z150" s="93" t="str">
        <f t="shared" ca="1" si="23"/>
        <v>06-329-03-00</v>
      </c>
      <c r="AA150" s="95" t="str">
        <f ca="1">VLOOKUP(C150,Группа!A:B,2,FALSE)</f>
        <v>Бейсболка</v>
      </c>
      <c r="AB150" s="117" t="str">
        <f ca="1">IFERROR(VLOOKUP(R150,Размеры!A:C,3,FALSE),"")</f>
        <v>ONE</v>
      </c>
      <c r="AC150" s="117" t="str">
        <f ca="1">VLOOKUP(I150,ЦветПолный!A:B,2,FALSE)</f>
        <v>03</v>
      </c>
      <c r="AD150" s="117" t="str">
        <f ca="1">IFERROR(VLOOKUP(R150,Размеры!A:D,4,FALSE),"")</f>
        <v>00</v>
      </c>
      <c r="AE150" s="117">
        <f ca="1">IF(LEFT(IFERROR(VLOOKUP(LOOKUP(2,1/SEARCH(B150,Товары!A:A),Товары!A:A),Товары!A:B,2,0),""),6)=MID(Z150,1,6),1,0)</f>
        <v>1</v>
      </c>
      <c r="AG150" s="117">
        <f ca="1">SUMIF(Группа!A:A,C150,Группа!C:C)</f>
        <v>1</v>
      </c>
      <c r="AH150" s="117">
        <f ca="1">SUMIF(Группа!B:B,AA150,Группа!C:C)</f>
        <v>1</v>
      </c>
      <c r="AI150" s="117">
        <f ca="1">SUMIF(Формы!A:A,D150,Формы!B:B)</f>
        <v>1</v>
      </c>
      <c r="AJ150" s="117">
        <f ca="1">SUMIF(Материал!A:A,M150,Материал!B:B)</f>
        <v>1</v>
      </c>
      <c r="AK150" s="117">
        <f ca="1">SUMIF(Размеры!A:A,R150,Размеры!E:E)</f>
        <v>1</v>
      </c>
      <c r="AL150" s="117">
        <f ca="1">SUMIF(Сезон!A:A,F150,Сезон!B:B)</f>
        <v>1</v>
      </c>
      <c r="AM150" s="117">
        <f ca="1">SUMIF(Состав!A:A,J150,Состав!B:B)</f>
        <v>1</v>
      </c>
      <c r="AN150" s="117">
        <f ca="1">SUMIF(ЦветПолный!A:A,I150,ЦветПолный!C:C)</f>
        <v>7</v>
      </c>
      <c r="AO150" s="117">
        <f ca="1">SUMIF(Цвет!A:A,Y150,Цвет!B:B)</f>
        <v>1</v>
      </c>
      <c r="AP150" s="117">
        <f ca="1">SUMIF(Пол!B:B,N150,Пол!C:C)</f>
        <v>1</v>
      </c>
      <c r="AQ150" s="117">
        <f ca="1">SUMIF(Марка!A:A,G150,Марка!B:B)</f>
        <v>1</v>
      </c>
      <c r="AR150" s="117">
        <f ca="1">SUMIF(Страна!A:A,O150,Страна!B:B)</f>
        <v>1</v>
      </c>
      <c r="AS150" s="83" t="e">
        <f ca="1">IF(VLOOKUP(V150,Товары!A:B,2,FALSE)=A150,"Есть в 1С","ERR")</f>
        <v>#N/A</v>
      </c>
      <c r="AT150" s="84" t="e">
        <f ca="1">IF(VLOOKUP(A150,Товары!B:B,1,FALSE)=A150,"Есть в 1С","ERR")</f>
        <v>#N/A</v>
      </c>
      <c r="AU150" s="116" t="e">
        <f ca="1">VLOOKUP(V150,Товары!A:B,2,FALSE)</f>
        <v>#N/A</v>
      </c>
      <c r="AV150" s="114" t="e">
        <f ca="1">VLOOKUP(V150,Товары!A:B,1,FALSE)</f>
        <v>#N/A</v>
      </c>
    </row>
    <row r="151" spans="1:48" x14ac:dyDescent="0.25">
      <c r="A151" s="133" t="str">
        <f ca="1"/>
        <v>06-328-16</v>
      </c>
      <c r="B151" s="128" t="str">
        <f ca="1">_xlfn.XLOOKUP($A151,Строчный!$A:$A,Строчный!B:B,"ERR",0)</f>
        <v>45020A-AMER Americana Conrad</v>
      </c>
      <c r="C151" s="101" t="str">
        <f ca="1">PROPER(_xlfn.XLOOKUP($A151,Строчный!$A:$A,Строчный!C:C,"ERR",0))</f>
        <v>Бейсболки</v>
      </c>
      <c r="D151" s="101" t="str">
        <f ca="1">_xlfn.LET(_xlpm.DATA,(_xlfn.XLOOKUP($A151,Строчный!$A:$A,Строчный!D:D,"ERR",0)),UPPER(MID(_xlpm.DATA,1,1))&amp;LOWER(MID(_xlpm.DATA,2,LEN(_xlpm.DATA)-1)))</f>
        <v>Бейсболка</v>
      </c>
      <c r="E151" s="101" t="str">
        <f ca="1">PROPER(_xlfn.XLOOKUP($A151,Строчный!$A:$A,Строчный!E:E,"ERR",0))</f>
        <v>State</v>
      </c>
      <c r="F151" s="101" t="str">
        <f ca="1">LOWER(_xlfn.XLOOKUP($A151,Строчный!$A:$A,Строчный!F:F,"ERR",0))</f>
        <v>всесезон</v>
      </c>
      <c r="G151" s="101" t="str">
        <f ca="1">UPPER(_xlfn.XLOOKUP($A151,Строчный!$A:$A,Строчный!G:G,"ERR",0))</f>
        <v>AMERICAN NEEDLE</v>
      </c>
      <c r="H151" s="101" t="str">
        <f ca="1">LOWER(_xlfn.XLOOKUP($A151,Строчный!$A:$A,Строчный!H:H,"ERR",0))</f>
        <v>navy</v>
      </c>
      <c r="I151" s="101" t="str">
        <f ca="1">LOWER(_xlfn.XLOOKUP($A151,Строчный!$A:$A,Строчный!I:I,"ERR",0))</f>
        <v>темно-синий</v>
      </c>
      <c r="J151" s="101" t="str">
        <f ca="1">SUBSTITUTE(LOWER(_xlfn.XLOOKUP($A151,Строчный!$A:$A,Строчный!J:J,"ERR",0)),"подклад","Подклад")</f>
        <v>100% хлопок</v>
      </c>
      <c r="K151" s="101" t="str">
        <f ca="1">_xlfn.LET(_xlpm.RES,_xlfn.XLOOKUP($A151,Строчный!$A:$A,Строчный!R:R,"ERR",0),IF(_xlpm.RES="","",_xlpm.RES))</f>
        <v/>
      </c>
      <c r="L151" s="101" t="str">
        <f ca="1">_xlfn.LET(_xlpm.RES,_xlfn.XLOOKUP($A151,Строчный!$A:$A,Строчный!S:S,"ERR",0),IF(_xlpm.RES="","",_xlpm.RES))</f>
        <v>Americana Conrad</v>
      </c>
      <c r="M151" s="101" t="str">
        <f ca="1">LOWER(_xlfn.XLOOKUP($A151,Строчный!$A:$A,Строчный!K:K,"ERR",0))</f>
        <v>хлопковые</v>
      </c>
      <c r="N151" s="101" t="str">
        <f ca="1">PROPER(_xlfn.XLOOKUP($A151,Строчный!$A:$A,Строчный!L:L,"ERR",0))</f>
        <v>Унисекс</v>
      </c>
      <c r="O151" s="101" t="str">
        <f ca="1">PROPER(_xlfn.XLOOKUP($A151,Строчный!$A:$A,Строчный!M:M,"ERR",0))</f>
        <v>Китай</v>
      </c>
      <c r="P151" s="110">
        <f ca="1">VALUE(_xlfn.XLOOKUP($A151,Строчный!$A:$A,Строчный!N:N,"ERR",0))</f>
        <v>707.2</v>
      </c>
      <c r="Q151" s="109" t="str">
        <f ca="1">_xlfn.XLOOKUP($G151,Фабрика!A:A,Фабрика!B:B,"ERR",0)</f>
        <v>American Needle, Inc; 1275 Busch Parkway, Buffalo Grove, IL 60089, USA</v>
      </c>
      <c r="R151" s="100" t="str">
        <f ca="1">_xlfn.XLOOKUP($A151,Строчный!$A:$A,Строчный!P:P,"ERR",0)</f>
        <v>ONE</v>
      </c>
      <c r="S151" s="100">
        <f ca="1">VALUE(_xlfn.XLOOKUP($A151,Строчный!$A:$A,Строчный!Q:Q,"ERR",0))</f>
        <v>17</v>
      </c>
      <c r="T151" s="14" t="s">
        <v>283</v>
      </c>
      <c r="U151" s="122" t="str">
        <f t="shared" ca="1" si="19"/>
        <v>Бейсболка AMERICAN NEEDLE арт. 45020A-AMER Americana Conrad (темно-синий)</v>
      </c>
      <c r="V151" s="121" t="str">
        <f t="shared" ca="1" si="20"/>
        <v>Бейсболка AMERICAN NEEDLE арт. 45020A-AMER Americana Conrad (темно-синий) {navy}</v>
      </c>
      <c r="W151" s="18" t="str">
        <f t="shared" ca="1" si="21"/>
        <v>синий</v>
      </c>
      <c r="X151" s="18" t="str">
        <f t="shared" ca="1" si="22"/>
        <v>синий</v>
      </c>
      <c r="Y151" s="119" t="str">
        <f ca="1">IF(ISERROR(AT151),IFERROR(MID(I151,FIND("-",I151)+1,LEN(I151)),IFERROR(MID(I151,1,FIND("/",I151)-2),I151)),VLOOKUP(A151,'Цвета артикулов'!B:C,2,0))</f>
        <v>синий</v>
      </c>
      <c r="Z151" s="93" t="str">
        <f t="shared" ca="1" si="23"/>
        <v>06-328-16-00</v>
      </c>
      <c r="AA151" s="95" t="str">
        <f ca="1">VLOOKUP(C151,Группа!A:B,2,FALSE)</f>
        <v>Бейсболка</v>
      </c>
      <c r="AB151" s="117" t="str">
        <f ca="1">IFERROR(VLOOKUP(R151,Размеры!A:C,3,FALSE),"")</f>
        <v>ONE</v>
      </c>
      <c r="AC151" s="117" t="str">
        <f ca="1">VLOOKUP(I151,ЦветПолный!A:B,2,FALSE)</f>
        <v>16</v>
      </c>
      <c r="AD151" s="117" t="str">
        <f ca="1">IFERROR(VLOOKUP(R151,Размеры!A:D,4,FALSE),"")</f>
        <v>00</v>
      </c>
      <c r="AE151" s="117">
        <f ca="1">IF(LEFT(IFERROR(VLOOKUP(LOOKUP(2,1/SEARCH(B151,Товары!A:A),Товары!A:A),Товары!A:B,2,0),""),6)=MID(Z151,1,6),1,0)</f>
        <v>1</v>
      </c>
      <c r="AG151" s="117">
        <f ca="1">SUMIF(Группа!A:A,C151,Группа!C:C)</f>
        <v>1</v>
      </c>
      <c r="AH151" s="117">
        <f ca="1">SUMIF(Группа!B:B,AA151,Группа!C:C)</f>
        <v>1</v>
      </c>
      <c r="AI151" s="117">
        <f ca="1">SUMIF(Формы!A:A,D151,Формы!B:B)</f>
        <v>1</v>
      </c>
      <c r="AJ151" s="117">
        <f ca="1">SUMIF(Материал!A:A,M151,Материал!B:B)</f>
        <v>1</v>
      </c>
      <c r="AK151" s="117">
        <f ca="1">SUMIF(Размеры!A:A,R151,Размеры!E:E)</f>
        <v>1</v>
      </c>
      <c r="AL151" s="117">
        <f ca="1">SUMIF(Сезон!A:A,F151,Сезон!B:B)</f>
        <v>1</v>
      </c>
      <c r="AM151" s="117">
        <f ca="1">SUMIF(Состав!A:A,J151,Состав!B:B)</f>
        <v>1</v>
      </c>
      <c r="AN151" s="117">
        <f ca="1">SUMIF(ЦветПолный!A:A,I151,ЦветПолный!C:C)</f>
        <v>8</v>
      </c>
      <c r="AO151" s="117">
        <f ca="1">SUMIF(Цвет!A:A,Y151,Цвет!B:B)</f>
        <v>1</v>
      </c>
      <c r="AP151" s="117">
        <f ca="1">SUMIF(Пол!B:B,N151,Пол!C:C)</f>
        <v>1</v>
      </c>
      <c r="AQ151" s="117">
        <f ca="1">SUMIF(Марка!A:A,G151,Марка!B:B)</f>
        <v>1</v>
      </c>
      <c r="AR151" s="117">
        <f ca="1">SUMIF(Страна!A:A,O151,Страна!B:B)</f>
        <v>1</v>
      </c>
      <c r="AS151" s="83" t="str">
        <f ca="1">IF(VLOOKUP(V151,Товары!A:B,2,FALSE)=A151,"Есть в 1С","ERR")</f>
        <v>Есть в 1С</v>
      </c>
      <c r="AT151" s="84" t="str">
        <f ca="1">IF(VLOOKUP(A151,Товары!B:B,1,FALSE)=A151,"Есть в 1С","ERR")</f>
        <v>Есть в 1С</v>
      </c>
      <c r="AU151" s="116" t="str">
        <f ca="1">VLOOKUP(V151,Товары!A:B,2,FALSE)</f>
        <v>06-328-16</v>
      </c>
      <c r="AV151" s="114" t="str">
        <f ca="1">VLOOKUP(V151,Товары!A:B,1,FALSE)</f>
        <v>Бейсболка AMERICAN NEEDLE арт. 45020A-AMER Americana Conrad (темно-синий) {navy}</v>
      </c>
    </row>
    <row r="152" spans="1:48" x14ac:dyDescent="0.25">
      <c r="A152" s="133" t="str">
        <f ca="1"/>
        <v>06-328-09</v>
      </c>
      <c r="B152" s="128" t="str">
        <f ca="1">_xlfn.XLOOKUP($A152,Строчный!$A:$A,Строчный!B:B,"ERR",0)</f>
        <v>45020A-AMER Americana Conrad</v>
      </c>
      <c r="C152" s="101" t="str">
        <f ca="1">PROPER(_xlfn.XLOOKUP($A152,Строчный!$A:$A,Строчный!C:C,"ERR",0))</f>
        <v>Бейсболки</v>
      </c>
      <c r="D152" s="101" t="str">
        <f ca="1">_xlfn.LET(_xlpm.DATA,(_xlfn.XLOOKUP($A152,Строчный!$A:$A,Строчный!D:D,"ERR",0)),UPPER(MID(_xlpm.DATA,1,1))&amp;LOWER(MID(_xlpm.DATA,2,LEN(_xlpm.DATA)-1)))</f>
        <v>Бейсболка</v>
      </c>
      <c r="E152" s="101" t="str">
        <f ca="1">PROPER(_xlfn.XLOOKUP($A152,Строчный!$A:$A,Строчный!E:E,"ERR",0))</f>
        <v>State</v>
      </c>
      <c r="F152" s="101" t="str">
        <f ca="1">LOWER(_xlfn.XLOOKUP($A152,Строчный!$A:$A,Строчный!F:F,"ERR",0))</f>
        <v>всесезон</v>
      </c>
      <c r="G152" s="101" t="str">
        <f ca="1">UPPER(_xlfn.XLOOKUP($A152,Строчный!$A:$A,Строчный!G:G,"ERR",0))</f>
        <v>AMERICAN NEEDLE</v>
      </c>
      <c r="H152" s="101" t="str">
        <f ca="1">LOWER(_xlfn.XLOOKUP($A152,Строчный!$A:$A,Строчный!H:H,"ERR",0))</f>
        <v>black</v>
      </c>
      <c r="I152" s="101" t="str">
        <f ca="1">LOWER(_xlfn.XLOOKUP($A152,Строчный!$A:$A,Строчный!I:I,"ERR",0))</f>
        <v>черный</v>
      </c>
      <c r="J152" s="101" t="str">
        <f ca="1">SUBSTITUTE(LOWER(_xlfn.XLOOKUP($A152,Строчный!$A:$A,Строчный!J:J,"ERR",0)),"подклад","Подклад")</f>
        <v>100% хлопок</v>
      </c>
      <c r="K152" s="101" t="str">
        <f ca="1">_xlfn.LET(_xlpm.RES,_xlfn.XLOOKUP($A152,Строчный!$A:$A,Строчный!R:R,"ERR",0),IF(_xlpm.RES="","",_xlpm.RES))</f>
        <v/>
      </c>
      <c r="L152" s="101" t="str">
        <f ca="1">_xlfn.LET(_xlpm.RES,_xlfn.XLOOKUP($A152,Строчный!$A:$A,Строчный!S:S,"ERR",0),IF(_xlpm.RES="","",_xlpm.RES))</f>
        <v>Americana Conrad</v>
      </c>
      <c r="M152" s="101" t="str">
        <f ca="1">LOWER(_xlfn.XLOOKUP($A152,Строчный!$A:$A,Строчный!K:K,"ERR",0))</f>
        <v>хлопковые</v>
      </c>
      <c r="N152" s="101" t="str">
        <f ca="1">PROPER(_xlfn.XLOOKUP($A152,Строчный!$A:$A,Строчный!L:L,"ERR",0))</f>
        <v>Унисекс</v>
      </c>
      <c r="O152" s="101" t="str">
        <f ca="1">PROPER(_xlfn.XLOOKUP($A152,Строчный!$A:$A,Строчный!M:M,"ERR",0))</f>
        <v>Китай</v>
      </c>
      <c r="P152" s="110">
        <f ca="1">VALUE(_xlfn.XLOOKUP($A152,Строчный!$A:$A,Строчный!N:N,"ERR",0))</f>
        <v>707.20000000000016</v>
      </c>
      <c r="Q152" s="109" t="str">
        <f ca="1">_xlfn.XLOOKUP($G152,Фабрика!A:A,Фабрика!B:B,"ERR",0)</f>
        <v>American Needle, Inc; 1275 Busch Parkway, Buffalo Grove, IL 60089, USA</v>
      </c>
      <c r="R152" s="100" t="str">
        <f ca="1">_xlfn.XLOOKUP($A152,Строчный!$A:$A,Строчный!P:P,"ERR",0)</f>
        <v>ONE</v>
      </c>
      <c r="S152" s="100">
        <f ca="1">VALUE(_xlfn.XLOOKUP($A152,Строчный!$A:$A,Строчный!Q:Q,"ERR",0))</f>
        <v>52</v>
      </c>
      <c r="T152" s="14" t="s">
        <v>283</v>
      </c>
      <c r="U152" s="122" t="str">
        <f t="shared" ca="1" si="19"/>
        <v>Бейсболка AMERICAN NEEDLE арт. 45020A-AMER Americana Conrad (черный)</v>
      </c>
      <c r="V152" s="121" t="str">
        <f t="shared" ca="1" si="20"/>
        <v>Бейсболка AMERICAN NEEDLE арт. 45020A-AMER Americana Conrad (черный) {black}</v>
      </c>
      <c r="W152" s="18" t="str">
        <f t="shared" ca="1" si="21"/>
        <v>черный</v>
      </c>
      <c r="X152" s="18" t="str">
        <f t="shared" ca="1" si="22"/>
        <v>черный</v>
      </c>
      <c r="Y152" s="119" t="str">
        <f ca="1">IF(ISERROR(AT152),IFERROR(MID(I152,FIND("-",I152)+1,LEN(I152)),IFERROR(MID(I152,1,FIND("/",I152)-2),I152)),VLOOKUP(A152,'Цвета артикулов'!B:C,2,0))</f>
        <v>черный</v>
      </c>
      <c r="Z152" s="93" t="str">
        <f t="shared" ca="1" si="23"/>
        <v>06-328-09-00</v>
      </c>
      <c r="AA152" s="95" t="str">
        <f ca="1">VLOOKUP(C152,Группа!A:B,2,FALSE)</f>
        <v>Бейсболка</v>
      </c>
      <c r="AB152" s="117" t="str">
        <f ca="1">IFERROR(VLOOKUP(R152,Размеры!A:C,3,FALSE),"")</f>
        <v>ONE</v>
      </c>
      <c r="AC152" s="117" t="str">
        <f ca="1">VLOOKUP(I152,ЦветПолный!A:B,2,FALSE)</f>
        <v>09</v>
      </c>
      <c r="AD152" s="117" t="str">
        <f ca="1">IFERROR(VLOOKUP(R152,Размеры!A:D,4,FALSE),"")</f>
        <v>00</v>
      </c>
      <c r="AE152" s="117">
        <f ca="1">IF(LEFT(IFERROR(VLOOKUP(LOOKUP(2,1/SEARCH(B152,Товары!A:A),Товары!A:A),Товары!A:B,2,0),""),6)=MID(Z152,1,6),1,0)</f>
        <v>1</v>
      </c>
      <c r="AG152" s="117">
        <f ca="1">SUMIF(Группа!A:A,C152,Группа!C:C)</f>
        <v>1</v>
      </c>
      <c r="AH152" s="117">
        <f ca="1">SUMIF(Группа!B:B,AA152,Группа!C:C)</f>
        <v>1</v>
      </c>
      <c r="AI152" s="117">
        <f ca="1">SUMIF(Формы!A:A,D152,Формы!B:B)</f>
        <v>1</v>
      </c>
      <c r="AJ152" s="117">
        <f ca="1">SUMIF(Материал!A:A,M152,Материал!B:B)</f>
        <v>1</v>
      </c>
      <c r="AK152" s="117">
        <f ca="1">SUMIF(Размеры!A:A,R152,Размеры!E:E)</f>
        <v>1</v>
      </c>
      <c r="AL152" s="117">
        <f ca="1">SUMIF(Сезон!A:A,F152,Сезон!B:B)</f>
        <v>1</v>
      </c>
      <c r="AM152" s="117">
        <f ca="1">SUMIF(Состав!A:A,J152,Состав!B:B)</f>
        <v>1</v>
      </c>
      <c r="AN152" s="117">
        <f ca="1">SUMIF(ЦветПолный!A:A,I152,ЦветПолный!C:C)</f>
        <v>11</v>
      </c>
      <c r="AO152" s="117">
        <f ca="1">SUMIF(Цвет!A:A,Y152,Цвет!B:B)</f>
        <v>1</v>
      </c>
      <c r="AP152" s="117">
        <f ca="1">SUMIF(Пол!B:B,N152,Пол!C:C)</f>
        <v>1</v>
      </c>
      <c r="AQ152" s="117">
        <f ca="1">SUMIF(Марка!A:A,G152,Марка!B:B)</f>
        <v>1</v>
      </c>
      <c r="AR152" s="117">
        <f ca="1">SUMIF(Страна!A:A,O152,Страна!B:B)</f>
        <v>1</v>
      </c>
      <c r="AS152" s="83" t="str">
        <f ca="1">IF(VLOOKUP(V152,Товары!A:B,2,FALSE)=A152,"Есть в 1С","ERR")</f>
        <v>Есть в 1С</v>
      </c>
      <c r="AT152" s="84" t="str">
        <f ca="1">IF(VLOOKUP(A152,Товары!B:B,1,FALSE)=A152,"Есть в 1С","ERR")</f>
        <v>Есть в 1С</v>
      </c>
      <c r="AU152" s="116" t="str">
        <f ca="1">VLOOKUP(V152,Товары!A:B,2,FALSE)</f>
        <v>06-328-09</v>
      </c>
      <c r="AV152" s="114" t="str">
        <f ca="1">VLOOKUP(V152,Товары!A:B,1,FALSE)</f>
        <v>Бейсболка AMERICAN NEEDLE арт. 45020A-AMER Americana Conrad (черный) {black}</v>
      </c>
    </row>
    <row r="153" spans="1:48" x14ac:dyDescent="0.25">
      <c r="A153" s="133" t="str">
        <f ca="1"/>
        <v>06-328-03</v>
      </c>
      <c r="B153" s="128" t="str">
        <f ca="1">_xlfn.XLOOKUP($A153,Строчный!$A:$A,Строчный!B:B,"ERR",0)</f>
        <v>45020A-AMER Americana Conrad</v>
      </c>
      <c r="C153" s="101" t="str">
        <f ca="1">PROPER(_xlfn.XLOOKUP($A153,Строчный!$A:$A,Строчный!C:C,"ERR",0))</f>
        <v>Бейсболки</v>
      </c>
      <c r="D153" s="101" t="str">
        <f ca="1">_xlfn.LET(_xlpm.DATA,(_xlfn.XLOOKUP($A153,Строчный!$A:$A,Строчный!D:D,"ERR",0)),UPPER(MID(_xlpm.DATA,1,1))&amp;LOWER(MID(_xlpm.DATA,2,LEN(_xlpm.DATA)-1)))</f>
        <v>Бейсболка</v>
      </c>
      <c r="E153" s="101" t="str">
        <f ca="1">PROPER(_xlfn.XLOOKUP($A153,Строчный!$A:$A,Строчный!E:E,"ERR",0))</f>
        <v>State</v>
      </c>
      <c r="F153" s="101" t="str">
        <f ca="1">LOWER(_xlfn.XLOOKUP($A153,Строчный!$A:$A,Строчный!F:F,"ERR",0))</f>
        <v>всесезон</v>
      </c>
      <c r="G153" s="101" t="str">
        <f ca="1">UPPER(_xlfn.XLOOKUP($A153,Строчный!$A:$A,Строчный!G:G,"ERR",0))</f>
        <v>AMERICAN NEEDLE</v>
      </c>
      <c r="H153" s="101" t="str">
        <f ca="1">LOWER(_xlfn.XLOOKUP($A153,Строчный!$A:$A,Строчный!H:H,"ERR",0))</f>
        <v>light olive</v>
      </c>
      <c r="I153" s="101" t="str">
        <f ca="1">LOWER(_xlfn.XLOOKUP($A153,Строчный!$A:$A,Строчный!I:I,"ERR",0))</f>
        <v>оливковый</v>
      </c>
      <c r="J153" s="101" t="str">
        <f ca="1">SUBSTITUTE(LOWER(_xlfn.XLOOKUP($A153,Строчный!$A:$A,Строчный!J:J,"ERR",0)),"подклад","Подклад")</f>
        <v>100% хлопок</v>
      </c>
      <c r="K153" s="101" t="str">
        <f ca="1">_xlfn.LET(_xlpm.RES,_xlfn.XLOOKUP($A153,Строчный!$A:$A,Строчный!R:R,"ERR",0),IF(_xlpm.RES="","",_xlpm.RES))</f>
        <v/>
      </c>
      <c r="L153" s="101" t="str">
        <f ca="1">_xlfn.LET(_xlpm.RES,_xlfn.XLOOKUP($A153,Строчный!$A:$A,Строчный!S:S,"ERR",0),IF(_xlpm.RES="","",_xlpm.RES))</f>
        <v>Americana Conrad</v>
      </c>
      <c r="M153" s="101" t="str">
        <f ca="1">LOWER(_xlfn.XLOOKUP($A153,Строчный!$A:$A,Строчный!K:K,"ERR",0))</f>
        <v>хлопковые</v>
      </c>
      <c r="N153" s="101" t="str">
        <f ca="1">PROPER(_xlfn.XLOOKUP($A153,Строчный!$A:$A,Строчный!L:L,"ERR",0))</f>
        <v>Унисекс</v>
      </c>
      <c r="O153" s="101" t="str">
        <f ca="1">PROPER(_xlfn.XLOOKUP($A153,Строчный!$A:$A,Строчный!M:M,"ERR",0))</f>
        <v>Китай</v>
      </c>
      <c r="P153" s="110">
        <f ca="1">VALUE(_xlfn.XLOOKUP($A153,Строчный!$A:$A,Строчный!N:N,"ERR",0))</f>
        <v>707.2</v>
      </c>
      <c r="Q153" s="109" t="str">
        <f ca="1">_xlfn.XLOOKUP($G153,Фабрика!A:A,Фабрика!B:B,"ERR",0)</f>
        <v>American Needle, Inc; 1275 Busch Parkway, Buffalo Grove, IL 60089, USA</v>
      </c>
      <c r="R153" s="100" t="str">
        <f ca="1">_xlfn.XLOOKUP($A153,Строчный!$A:$A,Строчный!P:P,"ERR",0)</f>
        <v>ONE</v>
      </c>
      <c r="S153" s="100">
        <f ca="1">VALUE(_xlfn.XLOOKUP($A153,Строчный!$A:$A,Строчный!Q:Q,"ERR",0))</f>
        <v>24</v>
      </c>
      <c r="T153" s="14" t="s">
        <v>283</v>
      </c>
      <c r="U153" s="122" t="str">
        <f t="shared" ca="1" si="19"/>
        <v>Бейсболка AMERICAN NEEDLE арт. 45020A-AMER Americana Conrad (оливковый)</v>
      </c>
      <c r="V153" s="121" t="str">
        <f t="shared" ca="1" si="20"/>
        <v>Бейсболка AMERICAN NEEDLE арт. 45020A-AMER Americana Conrad (оливковый) {light olive}</v>
      </c>
      <c r="W153" s="18" t="str">
        <f t="shared" ca="1" si="21"/>
        <v>оливковый</v>
      </c>
      <c r="X153" s="18" t="str">
        <f t="shared" ca="1" si="22"/>
        <v>оливковый</v>
      </c>
      <c r="Y153" s="119" t="str">
        <f ca="1">IF(ISERROR(AT153),IFERROR(MID(I153,FIND("-",I153)+1,LEN(I153)),IFERROR(MID(I153,1,FIND("/",I153)-2),I153)),VLOOKUP(A153,'Цвета артикулов'!B:C,2,0))</f>
        <v>оливковый</v>
      </c>
      <c r="Z153" s="93" t="str">
        <f t="shared" ca="1" si="23"/>
        <v>06-328-03-00</v>
      </c>
      <c r="AA153" s="95" t="str">
        <f ca="1">VLOOKUP(C153,Группа!A:B,2,FALSE)</f>
        <v>Бейсболка</v>
      </c>
      <c r="AB153" s="117" t="str">
        <f ca="1">IFERROR(VLOOKUP(R153,Размеры!A:C,3,FALSE),"")</f>
        <v>ONE</v>
      </c>
      <c r="AC153" s="117" t="str">
        <f ca="1">VLOOKUP(I153,ЦветПолный!A:B,2,FALSE)</f>
        <v>03</v>
      </c>
      <c r="AD153" s="117" t="str">
        <f ca="1">IFERROR(VLOOKUP(R153,Размеры!A:D,4,FALSE),"")</f>
        <v>00</v>
      </c>
      <c r="AE153" s="117">
        <f ca="1">IF(LEFT(IFERROR(VLOOKUP(LOOKUP(2,1/SEARCH(B153,Товары!A:A),Товары!A:A),Товары!A:B,2,0),""),6)=MID(Z153,1,6),1,0)</f>
        <v>1</v>
      </c>
      <c r="AG153" s="117">
        <f ca="1">SUMIF(Группа!A:A,C153,Группа!C:C)</f>
        <v>1</v>
      </c>
      <c r="AH153" s="117">
        <f ca="1">SUMIF(Группа!B:B,AA153,Группа!C:C)</f>
        <v>1</v>
      </c>
      <c r="AI153" s="117">
        <f ca="1">SUMIF(Формы!A:A,D153,Формы!B:B)</f>
        <v>1</v>
      </c>
      <c r="AJ153" s="117">
        <f ca="1">SUMIF(Материал!A:A,M153,Материал!B:B)</f>
        <v>1</v>
      </c>
      <c r="AK153" s="117">
        <f ca="1">SUMIF(Размеры!A:A,R153,Размеры!E:E)</f>
        <v>1</v>
      </c>
      <c r="AL153" s="117">
        <f ca="1">SUMIF(Сезон!A:A,F153,Сезон!B:B)</f>
        <v>1</v>
      </c>
      <c r="AM153" s="117">
        <f ca="1">SUMIF(Состав!A:A,J153,Состав!B:B)</f>
        <v>1</v>
      </c>
      <c r="AN153" s="117">
        <f ca="1">SUMIF(ЦветПолный!A:A,I153,ЦветПолный!C:C)</f>
        <v>7</v>
      </c>
      <c r="AO153" s="117">
        <f ca="1">SUMIF(Цвет!A:A,Y153,Цвет!B:B)</f>
        <v>1</v>
      </c>
      <c r="AP153" s="117">
        <f ca="1">SUMIF(Пол!B:B,N153,Пол!C:C)</f>
        <v>1</v>
      </c>
      <c r="AQ153" s="117">
        <f ca="1">SUMIF(Марка!A:A,G153,Марка!B:B)</f>
        <v>1</v>
      </c>
      <c r="AR153" s="117">
        <f ca="1">SUMIF(Страна!A:A,O153,Страна!B:B)</f>
        <v>1</v>
      </c>
      <c r="AS153" s="83" t="e">
        <f ca="1">IF(VLOOKUP(V153,Товары!A:B,2,FALSE)=A153,"Есть в 1С","ERR")</f>
        <v>#N/A</v>
      </c>
      <c r="AT153" s="84" t="e">
        <f ca="1">IF(VLOOKUP(A153,Товары!B:B,1,FALSE)=A153,"Есть в 1С","ERR")</f>
        <v>#N/A</v>
      </c>
      <c r="AU153" s="116" t="e">
        <f ca="1">VLOOKUP(V153,Товары!A:B,2,FALSE)</f>
        <v>#N/A</v>
      </c>
      <c r="AV153" s="114" t="e">
        <f ca="1">VLOOKUP(V153,Товары!A:B,1,FALSE)</f>
        <v>#N/A</v>
      </c>
    </row>
    <row r="154" spans="1:48" x14ac:dyDescent="0.25">
      <c r="A154" s="133" t="str">
        <f ca="1"/>
        <v>06-316-06</v>
      </c>
      <c r="B154" s="128" t="str">
        <f ca="1">_xlfn.XLOOKUP($A154,Строчный!$A:$A,Строчный!B:B,"ERR",0)</f>
        <v>44747A-SLS Saint Louis Stars Archive NL</v>
      </c>
      <c r="C154" s="101" t="str">
        <f ca="1">PROPER(_xlfn.XLOOKUP($A154,Строчный!$A:$A,Строчный!C:C,"ERR",0))</f>
        <v>Бейсболки</v>
      </c>
      <c r="D154" s="101" t="str">
        <f ca="1">_xlfn.LET(_xlpm.DATA,(_xlfn.XLOOKUP($A154,Строчный!$A:$A,Строчный!D:D,"ERR",0)),UPPER(MID(_xlpm.DATA,1,1))&amp;LOWER(MID(_xlpm.DATA,2,LEN(_xlpm.DATA)-1)))</f>
        <v>Бейсболка</v>
      </c>
      <c r="E154" s="101" t="str">
        <f ca="1">PROPER(_xlfn.XLOOKUP($A154,Строчный!$A:$A,Строчный!E:E,"ERR",0))</f>
        <v>Sport</v>
      </c>
      <c r="F154" s="101" t="str">
        <f ca="1">LOWER(_xlfn.XLOOKUP($A154,Строчный!$A:$A,Строчный!F:F,"ERR",0))</f>
        <v>всесезон</v>
      </c>
      <c r="G154" s="101" t="str">
        <f ca="1">UPPER(_xlfn.XLOOKUP($A154,Строчный!$A:$A,Строчный!G:G,"ERR",0))</f>
        <v>AMERICAN NEEDLE</v>
      </c>
      <c r="H154" s="101" t="str">
        <f ca="1">LOWER(_xlfn.XLOOKUP($A154,Строчный!$A:$A,Строчный!H:H,"ERR",0))</f>
        <v>royal</v>
      </c>
      <c r="I154" s="101" t="str">
        <f ca="1">LOWER(_xlfn.XLOOKUP($A154,Строчный!$A:$A,Строчный!I:I,"ERR",0))</f>
        <v>синий</v>
      </c>
      <c r="J154" s="101" t="str">
        <f ca="1">SUBSTITUTE(LOWER(_xlfn.XLOOKUP($A154,Строчный!$A:$A,Строчный!J:J,"ERR",0)),"подклад","Подклад")</f>
        <v>100% хлопок</v>
      </c>
      <c r="K154" s="101" t="str">
        <f ca="1">_xlfn.LET(_xlpm.RES,_xlfn.XLOOKUP($A154,Строчный!$A:$A,Строчный!R:R,"ERR",0),IF(_xlpm.RES="","",_xlpm.RES))</f>
        <v>NL</v>
      </c>
      <c r="L154" s="101" t="str">
        <f ca="1">_xlfn.LET(_xlpm.RES,_xlfn.XLOOKUP($A154,Строчный!$A:$A,Строчный!S:S,"ERR",0),IF(_xlpm.RES="","",_xlpm.RES))</f>
        <v>Saint Louis Stars</v>
      </c>
      <c r="M154" s="101" t="str">
        <f ca="1">LOWER(_xlfn.XLOOKUP($A154,Строчный!$A:$A,Строчный!K:K,"ERR",0))</f>
        <v>хлопковые</v>
      </c>
      <c r="N154" s="101" t="str">
        <f ca="1">PROPER(_xlfn.XLOOKUP($A154,Строчный!$A:$A,Строчный!L:L,"ERR",0))</f>
        <v>Унисекс</v>
      </c>
      <c r="O154" s="101" t="str">
        <f ca="1">PROPER(_xlfn.XLOOKUP($A154,Строчный!$A:$A,Строчный!M:M,"ERR",0))</f>
        <v>Бангладеш</v>
      </c>
      <c r="P154" s="110">
        <f ca="1">VALUE(_xlfn.XLOOKUP($A154,Строчный!$A:$A,Строчный!N:N,"ERR",0))</f>
        <v>861.9</v>
      </c>
      <c r="Q154" s="109" t="str">
        <f ca="1">_xlfn.XLOOKUP($G154,Фабрика!A:A,Фабрика!B:B,"ERR",0)</f>
        <v>American Needle, Inc; 1275 Busch Parkway, Buffalo Grove, IL 60089, USA</v>
      </c>
      <c r="R154" s="100" t="str">
        <f ca="1">_xlfn.XLOOKUP($A154,Строчный!$A:$A,Строчный!P:P,"ERR",0)</f>
        <v>ONE</v>
      </c>
      <c r="S154" s="100">
        <f ca="1">VALUE(_xlfn.XLOOKUP($A154,Строчный!$A:$A,Строчный!Q:Q,"ERR",0))</f>
        <v>12</v>
      </c>
      <c r="T154" s="14" t="s">
        <v>283</v>
      </c>
      <c r="U154" s="122" t="str">
        <f t="shared" ca="1" si="19"/>
        <v>Бейсболка AMERICAN NEEDLE арт. 44747A-SLS Saint Louis Stars Archive NL (синий)</v>
      </c>
      <c r="V154" s="121" t="str">
        <f t="shared" ca="1" si="20"/>
        <v>Бейсболка AMERICAN NEEDLE арт. 44747A-SLS Saint Louis Stars Archive NL (синий) {royal}</v>
      </c>
      <c r="W154" s="18" t="str">
        <f t="shared" ca="1" si="21"/>
        <v>синий</v>
      </c>
      <c r="X154" s="18" t="str">
        <f t="shared" ca="1" si="22"/>
        <v>синий</v>
      </c>
      <c r="Y154" s="119" t="str">
        <f ca="1">IF(ISERROR(AT154),IFERROR(MID(I154,FIND("-",I154)+1,LEN(I154)),IFERROR(MID(I154,1,FIND("/",I154)-2),I154)),VLOOKUP(A154,'Цвета артикулов'!B:C,2,0))</f>
        <v>синий</v>
      </c>
      <c r="Z154" s="93" t="str">
        <f t="shared" ca="1" si="23"/>
        <v>06-316-06-00</v>
      </c>
      <c r="AA154" s="95" t="str">
        <f ca="1">VLOOKUP(C154,Группа!A:B,2,FALSE)</f>
        <v>Бейсболка</v>
      </c>
      <c r="AB154" s="117" t="str">
        <f ca="1">IFERROR(VLOOKUP(R154,Размеры!A:C,3,FALSE),"")</f>
        <v>ONE</v>
      </c>
      <c r="AC154" s="117" t="str">
        <f ca="1">VLOOKUP(I154,ЦветПолный!A:B,2,FALSE)</f>
        <v>06</v>
      </c>
      <c r="AD154" s="117" t="str">
        <f ca="1">IFERROR(VLOOKUP(R154,Размеры!A:D,4,FALSE),"")</f>
        <v>00</v>
      </c>
      <c r="AE154" s="117">
        <f ca="1">IF(LEFT(IFERROR(VLOOKUP(LOOKUP(2,1/SEARCH(B154,Товары!A:A),Товары!A:A),Товары!A:B,2,0),""),6)=MID(Z154,1,6),1,0)</f>
        <v>1</v>
      </c>
      <c r="AG154" s="117">
        <f ca="1">SUMIF(Группа!A:A,C154,Группа!C:C)</f>
        <v>1</v>
      </c>
      <c r="AH154" s="117">
        <f ca="1">SUMIF(Группа!B:B,AA154,Группа!C:C)</f>
        <v>1</v>
      </c>
      <c r="AI154" s="117">
        <f ca="1">SUMIF(Формы!A:A,D154,Формы!B:B)</f>
        <v>1</v>
      </c>
      <c r="AJ154" s="117">
        <f ca="1">SUMIF(Материал!A:A,M154,Материал!B:B)</f>
        <v>1</v>
      </c>
      <c r="AK154" s="117">
        <f ca="1">SUMIF(Размеры!A:A,R154,Размеры!E:E)</f>
        <v>1</v>
      </c>
      <c r="AL154" s="117">
        <f ca="1">SUMIF(Сезон!A:A,F154,Сезон!B:B)</f>
        <v>1</v>
      </c>
      <c r="AM154" s="117">
        <f ca="1">SUMIF(Состав!A:A,J154,Состав!B:B)</f>
        <v>1</v>
      </c>
      <c r="AN154" s="117">
        <f ca="1">SUMIF(ЦветПолный!A:A,I154,ЦветПолный!C:C)</f>
        <v>8</v>
      </c>
      <c r="AO154" s="117">
        <f ca="1">SUMIF(Цвет!A:A,Y154,Цвет!B:B)</f>
        <v>1</v>
      </c>
      <c r="AP154" s="117">
        <f ca="1">SUMIF(Пол!B:B,N154,Пол!C:C)</f>
        <v>1</v>
      </c>
      <c r="AQ154" s="117">
        <f ca="1">SUMIF(Марка!A:A,G154,Марка!B:B)</f>
        <v>1</v>
      </c>
      <c r="AR154" s="117">
        <f ca="1">SUMIF(Страна!A:A,O154,Страна!B:B)</f>
        <v>1</v>
      </c>
      <c r="AS154" s="83" t="str">
        <f ca="1">IF(VLOOKUP(V154,Товары!A:B,2,FALSE)=A154,"Есть в 1С","ERR")</f>
        <v>Есть в 1С</v>
      </c>
      <c r="AT154" s="84" t="str">
        <f ca="1">IF(VLOOKUP(A154,Товары!B:B,1,FALSE)=A154,"Есть в 1С","ERR")</f>
        <v>Есть в 1С</v>
      </c>
      <c r="AU154" s="116" t="str">
        <f ca="1">VLOOKUP(V154,Товары!A:B,2,FALSE)</f>
        <v>06-316-06</v>
      </c>
      <c r="AV154" s="114" t="str">
        <f ca="1">VLOOKUP(V154,Товары!A:B,1,FALSE)</f>
        <v>Бейсболка AMERICAN NEEDLE арт. 44747A-SLS Saint Louis Stars Archive NL (синий) {royal}</v>
      </c>
    </row>
    <row r="155" spans="1:48" x14ac:dyDescent="0.25">
      <c r="A155" s="133" t="str">
        <f ca="1"/>
        <v>06-315-16</v>
      </c>
      <c r="B155" s="128" t="str">
        <f ca="1">_xlfn.XLOOKUP($A155,Строчный!$A:$A,Строчный!B:B,"ERR",0)</f>
        <v>44747A-SER Seattle Rainiers Archive MILB</v>
      </c>
      <c r="C155" s="101" t="str">
        <f ca="1">PROPER(_xlfn.XLOOKUP($A155,Строчный!$A:$A,Строчный!C:C,"ERR",0))</f>
        <v>Бейсболки</v>
      </c>
      <c r="D155" s="101" t="str">
        <f ca="1">_xlfn.LET(_xlpm.DATA,(_xlfn.XLOOKUP($A155,Строчный!$A:$A,Строчный!D:D,"ERR",0)),UPPER(MID(_xlpm.DATA,1,1))&amp;LOWER(MID(_xlpm.DATA,2,LEN(_xlpm.DATA)-1)))</f>
        <v>Бейсболка</v>
      </c>
      <c r="E155" s="101" t="str">
        <f ca="1">PROPER(_xlfn.XLOOKUP($A155,Строчный!$A:$A,Строчный!E:E,"ERR",0))</f>
        <v>Sport</v>
      </c>
      <c r="F155" s="101" t="str">
        <f ca="1">LOWER(_xlfn.XLOOKUP($A155,Строчный!$A:$A,Строчный!F:F,"ERR",0))</f>
        <v>всесезон</v>
      </c>
      <c r="G155" s="101" t="str">
        <f ca="1">UPPER(_xlfn.XLOOKUP($A155,Строчный!$A:$A,Строчный!G:G,"ERR",0))</f>
        <v>AMERICAN NEEDLE</v>
      </c>
      <c r="H155" s="101" t="str">
        <f ca="1">LOWER(_xlfn.XLOOKUP($A155,Строчный!$A:$A,Строчный!H:H,"ERR",0))</f>
        <v>navy</v>
      </c>
      <c r="I155" s="101" t="str">
        <f ca="1">LOWER(_xlfn.XLOOKUP($A155,Строчный!$A:$A,Строчный!I:I,"ERR",0))</f>
        <v>темно-синий</v>
      </c>
      <c r="J155" s="101" t="str">
        <f ca="1">SUBSTITUTE(LOWER(_xlfn.XLOOKUP($A155,Строчный!$A:$A,Строчный!J:J,"ERR",0)),"подклад","Подклад")</f>
        <v>100% хлопок</v>
      </c>
      <c r="K155" s="101" t="str">
        <f ca="1">_xlfn.LET(_xlpm.RES,_xlfn.XLOOKUP($A155,Строчный!$A:$A,Строчный!R:R,"ERR",0),IF(_xlpm.RES="","",_xlpm.RES))</f>
        <v>MILB</v>
      </c>
      <c r="L155" s="101" t="str">
        <f ca="1">_xlfn.LET(_xlpm.RES,_xlfn.XLOOKUP($A155,Строчный!$A:$A,Строчный!S:S,"ERR",0),IF(_xlpm.RES="","",_xlpm.RES))</f>
        <v>Seattle Rainiers</v>
      </c>
      <c r="M155" s="101" t="str">
        <f ca="1">LOWER(_xlfn.XLOOKUP($A155,Строчный!$A:$A,Строчный!K:K,"ERR",0))</f>
        <v>хлопковые</v>
      </c>
      <c r="N155" s="101" t="str">
        <f ca="1">PROPER(_xlfn.XLOOKUP($A155,Строчный!$A:$A,Строчный!L:L,"ERR",0))</f>
        <v>Унисекс</v>
      </c>
      <c r="O155" s="101" t="str">
        <f ca="1">PROPER(_xlfn.XLOOKUP($A155,Строчный!$A:$A,Строчный!M:M,"ERR",0))</f>
        <v>Бангладеш</v>
      </c>
      <c r="P155" s="110">
        <f ca="1">VALUE(_xlfn.XLOOKUP($A155,Строчный!$A:$A,Строчный!N:N,"ERR",0))</f>
        <v>861.9</v>
      </c>
      <c r="Q155" s="109" t="str">
        <f ca="1">_xlfn.XLOOKUP($G155,Фабрика!A:A,Фабрика!B:B,"ERR",0)</f>
        <v>American Needle, Inc; 1275 Busch Parkway, Buffalo Grove, IL 60089, USA</v>
      </c>
      <c r="R155" s="100" t="str">
        <f ca="1">_xlfn.XLOOKUP($A155,Строчный!$A:$A,Строчный!P:P,"ERR",0)</f>
        <v>ONE</v>
      </c>
      <c r="S155" s="100">
        <f ca="1">VALUE(_xlfn.XLOOKUP($A155,Строчный!$A:$A,Строчный!Q:Q,"ERR",0))</f>
        <v>12</v>
      </c>
      <c r="T155" s="14" t="s">
        <v>283</v>
      </c>
      <c r="U155" s="122" t="str">
        <f t="shared" ca="1" si="19"/>
        <v>Бейсболка AMERICAN NEEDLE арт. 44747A-SER Seattle Rainiers Archive MILB (темно-синий)</v>
      </c>
      <c r="V155" s="121" t="str">
        <f t="shared" ca="1" si="20"/>
        <v>Бейсболка AMERICAN NEEDLE арт. 44747A-SER Seattle Rainiers Archive MILB (темно-синий) {navy}</v>
      </c>
      <c r="W155" s="18" t="str">
        <f t="shared" ca="1" si="21"/>
        <v>синий</v>
      </c>
      <c r="X155" s="18" t="str">
        <f t="shared" ca="1" si="22"/>
        <v>синий</v>
      </c>
      <c r="Y155" s="119" t="str">
        <f ca="1">IF(ISERROR(AT155),IFERROR(MID(I155,FIND("-",I155)+1,LEN(I155)),IFERROR(MID(I155,1,FIND("/",I155)-2),I155)),VLOOKUP(A155,'Цвета артикулов'!B:C,2,0))</f>
        <v>синий</v>
      </c>
      <c r="Z155" s="93" t="str">
        <f t="shared" ca="1" si="23"/>
        <v>06-315-16-00</v>
      </c>
      <c r="AA155" s="95" t="str">
        <f ca="1">VLOOKUP(C155,Группа!A:B,2,FALSE)</f>
        <v>Бейсболка</v>
      </c>
      <c r="AB155" s="117" t="str">
        <f ca="1">IFERROR(VLOOKUP(R155,Размеры!A:C,3,FALSE),"")</f>
        <v>ONE</v>
      </c>
      <c r="AC155" s="117" t="str">
        <f ca="1">VLOOKUP(I155,ЦветПолный!A:B,2,FALSE)</f>
        <v>16</v>
      </c>
      <c r="AD155" s="117" t="str">
        <f ca="1">IFERROR(VLOOKUP(R155,Размеры!A:D,4,FALSE),"")</f>
        <v>00</v>
      </c>
      <c r="AE155" s="117">
        <f ca="1">IF(LEFT(IFERROR(VLOOKUP(LOOKUP(2,1/SEARCH(B155,Товары!A:A),Товары!A:A),Товары!A:B,2,0),""),6)=MID(Z155,1,6),1,0)</f>
        <v>1</v>
      </c>
      <c r="AG155" s="117">
        <f ca="1">SUMIF(Группа!A:A,C155,Группа!C:C)</f>
        <v>1</v>
      </c>
      <c r="AH155" s="117">
        <f ca="1">SUMIF(Группа!B:B,AA155,Группа!C:C)</f>
        <v>1</v>
      </c>
      <c r="AI155" s="117">
        <f ca="1">SUMIF(Формы!A:A,D155,Формы!B:B)</f>
        <v>1</v>
      </c>
      <c r="AJ155" s="117">
        <f ca="1">SUMIF(Материал!A:A,M155,Материал!B:B)</f>
        <v>1</v>
      </c>
      <c r="AK155" s="117">
        <f ca="1">SUMIF(Размеры!A:A,R155,Размеры!E:E)</f>
        <v>1</v>
      </c>
      <c r="AL155" s="117">
        <f ca="1">SUMIF(Сезон!A:A,F155,Сезон!B:B)</f>
        <v>1</v>
      </c>
      <c r="AM155" s="117">
        <f ca="1">SUMIF(Состав!A:A,J155,Состав!B:B)</f>
        <v>1</v>
      </c>
      <c r="AN155" s="117">
        <f ca="1">SUMIF(ЦветПолный!A:A,I155,ЦветПолный!C:C)</f>
        <v>8</v>
      </c>
      <c r="AO155" s="117">
        <f ca="1">SUMIF(Цвет!A:A,Y155,Цвет!B:B)</f>
        <v>1</v>
      </c>
      <c r="AP155" s="117">
        <f ca="1">SUMIF(Пол!B:B,N155,Пол!C:C)</f>
        <v>1</v>
      </c>
      <c r="AQ155" s="117">
        <f ca="1">SUMIF(Марка!A:A,G155,Марка!B:B)</f>
        <v>1</v>
      </c>
      <c r="AR155" s="117">
        <f ca="1">SUMIF(Страна!A:A,O155,Страна!B:B)</f>
        <v>1</v>
      </c>
      <c r="AS155" s="83" t="str">
        <f ca="1">IF(VLOOKUP(V155,Товары!A:B,2,FALSE)=A155,"Есть в 1С","ERR")</f>
        <v>Есть в 1С</v>
      </c>
      <c r="AT155" s="84" t="str">
        <f ca="1">IF(VLOOKUP(A155,Товары!B:B,1,FALSE)=A155,"Есть в 1С","ERR")</f>
        <v>Есть в 1С</v>
      </c>
      <c r="AU155" s="116" t="str">
        <f ca="1">VLOOKUP(V155,Товары!A:B,2,FALSE)</f>
        <v>06-315-16</v>
      </c>
      <c r="AV155" s="114" t="str">
        <f ca="1">VLOOKUP(V155,Товары!A:B,1,FALSE)</f>
        <v>Бейсболка AMERICAN NEEDLE арт. 44747A-SER Seattle Rainiers Archive MILB (темно-синий) {navy}</v>
      </c>
    </row>
    <row r="156" spans="1:48" x14ac:dyDescent="0.25">
      <c r="A156" s="133" t="str">
        <f ca="1"/>
        <v>06-312-91</v>
      </c>
      <c r="B156" s="128" t="str">
        <f ca="1">_xlfn.XLOOKUP($A156,Строчный!$A:$A,Строчный!B:B,"ERR",0)</f>
        <v>44747A-MOU Moultrie Colt .22s Archive MILB</v>
      </c>
      <c r="C156" s="101" t="str">
        <f ca="1">PROPER(_xlfn.XLOOKUP($A156,Строчный!$A:$A,Строчный!C:C,"ERR",0))</f>
        <v>Бейсболки</v>
      </c>
      <c r="D156" s="101" t="str">
        <f ca="1">_xlfn.LET(_xlpm.DATA,(_xlfn.XLOOKUP($A156,Строчный!$A:$A,Строчный!D:D,"ERR",0)),UPPER(MID(_xlpm.DATA,1,1))&amp;LOWER(MID(_xlpm.DATA,2,LEN(_xlpm.DATA)-1)))</f>
        <v>Бейсболка</v>
      </c>
      <c r="E156" s="101" t="str">
        <f ca="1">PROPER(_xlfn.XLOOKUP($A156,Строчный!$A:$A,Строчный!E:E,"ERR",0))</f>
        <v>Sport</v>
      </c>
      <c r="F156" s="101" t="str">
        <f ca="1">LOWER(_xlfn.XLOOKUP($A156,Строчный!$A:$A,Строчный!F:F,"ERR",0))</f>
        <v>всесезон</v>
      </c>
      <c r="G156" s="101" t="str">
        <f ca="1">UPPER(_xlfn.XLOOKUP($A156,Строчный!$A:$A,Строчный!G:G,"ERR",0))</f>
        <v>AMERICAN NEEDLE</v>
      </c>
      <c r="H156" s="101" t="str">
        <f ca="1">LOWER(_xlfn.XLOOKUP($A156,Строчный!$A:$A,Строчный!H:H,"ERR",0))</f>
        <v>nvor</v>
      </c>
      <c r="I156" s="101" t="str">
        <f ca="1">LOWER(_xlfn.XLOOKUP($A156,Строчный!$A:$A,Строчный!I:I,"ERR",0))</f>
        <v>темно-синий / оранжевый</v>
      </c>
      <c r="J156" s="101" t="str">
        <f ca="1">SUBSTITUTE(LOWER(_xlfn.XLOOKUP($A156,Строчный!$A:$A,Строчный!J:J,"ERR",0)),"подклад","Подклад")</f>
        <v>100% хлопок</v>
      </c>
      <c r="K156" s="101" t="str">
        <f ca="1">_xlfn.LET(_xlpm.RES,_xlfn.XLOOKUP($A156,Строчный!$A:$A,Строчный!R:R,"ERR",0),IF(_xlpm.RES="","",_xlpm.RES))</f>
        <v>MILB</v>
      </c>
      <c r="L156" s="101" t="str">
        <f ca="1">_xlfn.LET(_xlpm.RES,_xlfn.XLOOKUP($A156,Строчный!$A:$A,Строчный!S:S,"ERR",0),IF(_xlpm.RES="","",_xlpm.RES))</f>
        <v>Moultrie Colt .22s</v>
      </c>
      <c r="M156" s="101" t="str">
        <f ca="1">LOWER(_xlfn.XLOOKUP($A156,Строчный!$A:$A,Строчный!K:K,"ERR",0))</f>
        <v>хлопковые</v>
      </c>
      <c r="N156" s="101" t="str">
        <f ca="1">PROPER(_xlfn.XLOOKUP($A156,Строчный!$A:$A,Строчный!L:L,"ERR",0))</f>
        <v>Унисекс</v>
      </c>
      <c r="O156" s="101" t="str">
        <f ca="1">PROPER(_xlfn.XLOOKUP($A156,Строчный!$A:$A,Строчный!M:M,"ERR",0))</f>
        <v>Бангладеш</v>
      </c>
      <c r="P156" s="110">
        <f ca="1">VALUE(_xlfn.XLOOKUP($A156,Строчный!$A:$A,Строчный!N:N,"ERR",0))</f>
        <v>861.90896551724154</v>
      </c>
      <c r="Q156" s="109" t="str">
        <f ca="1">_xlfn.XLOOKUP($G156,Фабрика!A:A,Фабрика!B:B,"ERR",0)</f>
        <v>American Needle, Inc; 1275 Busch Parkway, Buffalo Grove, IL 60089, USA</v>
      </c>
      <c r="R156" s="100" t="str">
        <f ca="1">_xlfn.XLOOKUP($A156,Строчный!$A:$A,Строчный!P:P,"ERR",0)</f>
        <v>ONE</v>
      </c>
      <c r="S156" s="100">
        <f ca="1">VALUE(_xlfn.XLOOKUP($A156,Строчный!$A:$A,Строчный!Q:Q,"ERR",0))</f>
        <v>58</v>
      </c>
      <c r="T156" s="14" t="s">
        <v>283</v>
      </c>
      <c r="U156" s="122" t="str">
        <f t="shared" ca="1" si="19"/>
        <v>Бейсболка AMERICAN NEEDLE арт. 44747A-MOU Moultrie Colt .22s Archive MILB (темно-синий / оранжевый)</v>
      </c>
      <c r="V156" s="121" t="str">
        <f t="shared" ca="1" si="20"/>
        <v>Бейсболка AMERICAN NEEDLE арт. 44747A-MOU Moultrie Colt .22s Archive MILB (темно-синий / оранжевый) {nvor}</v>
      </c>
      <c r="W156" s="18" t="str">
        <f t="shared" ca="1" si="21"/>
        <v>синий / оранжевый</v>
      </c>
      <c r="X156" s="18" t="str">
        <f t="shared" ca="1" si="22"/>
        <v>синий / оранжевый</v>
      </c>
      <c r="Y156" s="119" t="str">
        <f ca="1">IF(ISERROR(AT156),IFERROR(MID(I156,FIND("-",I156)+1,LEN(I156)),IFERROR(MID(I156,1,FIND("/",I156)-2),I156)),VLOOKUP(A156,'Цвета артикулов'!B:C,2,0))</f>
        <v>синий</v>
      </c>
      <c r="Z156" s="93" t="str">
        <f t="shared" ca="1" si="23"/>
        <v>06-312-91-00</v>
      </c>
      <c r="AA156" s="95" t="str">
        <f ca="1">VLOOKUP(C156,Группа!A:B,2,FALSE)</f>
        <v>Бейсболка</v>
      </c>
      <c r="AB156" s="117" t="str">
        <f ca="1">IFERROR(VLOOKUP(R156,Размеры!A:C,3,FALSE),"")</f>
        <v>ONE</v>
      </c>
      <c r="AC156" s="117" t="str">
        <f ca="1">VLOOKUP(I156,ЦветПолный!A:B,2,FALSE)</f>
        <v>45</v>
      </c>
      <c r="AD156" s="117" t="str">
        <f ca="1">IFERROR(VLOOKUP(R156,Размеры!A:D,4,FALSE),"")</f>
        <v>00</v>
      </c>
      <c r="AE156" s="117">
        <f ca="1">IF(LEFT(IFERROR(VLOOKUP(LOOKUP(2,1/SEARCH(B156,Товары!A:A),Товары!A:A),Товары!A:B,2,0),""),6)=MID(Z156,1,6),1,0)</f>
        <v>1</v>
      </c>
      <c r="AG156" s="117">
        <f ca="1">SUMIF(Группа!A:A,C156,Группа!C:C)</f>
        <v>1</v>
      </c>
      <c r="AH156" s="117">
        <f ca="1">SUMIF(Группа!B:B,AA156,Группа!C:C)</f>
        <v>1</v>
      </c>
      <c r="AI156" s="117">
        <f ca="1">SUMIF(Формы!A:A,D156,Формы!B:B)</f>
        <v>1</v>
      </c>
      <c r="AJ156" s="117">
        <f ca="1">SUMIF(Материал!A:A,M156,Материал!B:B)</f>
        <v>1</v>
      </c>
      <c r="AK156" s="117">
        <f ca="1">SUMIF(Размеры!A:A,R156,Размеры!E:E)</f>
        <v>1</v>
      </c>
      <c r="AL156" s="117">
        <f ca="1">SUMIF(Сезон!A:A,F156,Сезон!B:B)</f>
        <v>1</v>
      </c>
      <c r="AM156" s="117">
        <f ca="1">SUMIF(Состав!A:A,J156,Состав!B:B)</f>
        <v>1</v>
      </c>
      <c r="AN156" s="117">
        <f ca="1">SUMIF(ЦветПолный!A:A,I156,ЦветПолный!C:C)</f>
        <v>3</v>
      </c>
      <c r="AO156" s="117">
        <f ca="1">SUMIF(Цвет!A:A,Y156,Цвет!B:B)</f>
        <v>1</v>
      </c>
      <c r="AP156" s="117">
        <f ca="1">SUMIF(Пол!B:B,N156,Пол!C:C)</f>
        <v>1</v>
      </c>
      <c r="AQ156" s="117">
        <f ca="1">SUMIF(Марка!A:A,G156,Марка!B:B)</f>
        <v>1</v>
      </c>
      <c r="AR156" s="117">
        <f ca="1">SUMIF(Страна!A:A,O156,Страна!B:B)</f>
        <v>1</v>
      </c>
      <c r="AS156" s="83" t="str">
        <f ca="1">IF(VLOOKUP(V156,Товары!A:B,2,FALSE)=A156,"Есть в 1С","ERR")</f>
        <v>Есть в 1С</v>
      </c>
      <c r="AT156" s="84" t="str">
        <f ca="1">IF(VLOOKUP(A156,Товары!B:B,1,FALSE)=A156,"Есть в 1С","ERR")</f>
        <v>Есть в 1С</v>
      </c>
      <c r="AU156" s="116" t="str">
        <f ca="1">VLOOKUP(V156,Товары!A:B,2,FALSE)</f>
        <v>06-312-91</v>
      </c>
      <c r="AV156" s="114" t="str">
        <f ca="1">VLOOKUP(V156,Товары!A:B,1,FALSE)</f>
        <v>Бейсболка AMERICAN NEEDLE арт. 44747A-MOU Moultrie Colt .22s Archive MILB (темно-синий / оранжевый) {nvor}</v>
      </c>
    </row>
    <row r="157" spans="1:48" x14ac:dyDescent="0.25">
      <c r="A157" s="133" t="str">
        <f ca="1"/>
        <v>06-311-16</v>
      </c>
      <c r="B157" s="128" t="str">
        <f ca="1">_xlfn.XLOOKUP($A157,Строчный!$A:$A,Строчный!B:B,"ERR",0)</f>
        <v>44747A-MILB Minor League Baseball Archive MILB</v>
      </c>
      <c r="C157" s="101" t="str">
        <f ca="1">PROPER(_xlfn.XLOOKUP($A157,Строчный!$A:$A,Строчный!C:C,"ERR",0))</f>
        <v>Бейсболки</v>
      </c>
      <c r="D157" s="101" t="str">
        <f ca="1">_xlfn.LET(_xlpm.DATA,(_xlfn.XLOOKUP($A157,Строчный!$A:$A,Строчный!D:D,"ERR",0)),UPPER(MID(_xlpm.DATA,1,1))&amp;LOWER(MID(_xlpm.DATA,2,LEN(_xlpm.DATA)-1)))</f>
        <v>Бейсболка</v>
      </c>
      <c r="E157" s="101" t="str">
        <f ca="1">PROPER(_xlfn.XLOOKUP($A157,Строчный!$A:$A,Строчный!E:E,"ERR",0))</f>
        <v>Sport</v>
      </c>
      <c r="F157" s="101" t="str">
        <f ca="1">LOWER(_xlfn.XLOOKUP($A157,Строчный!$A:$A,Строчный!F:F,"ERR",0))</f>
        <v>всесезон</v>
      </c>
      <c r="G157" s="101" t="str">
        <f ca="1">UPPER(_xlfn.XLOOKUP($A157,Строчный!$A:$A,Строчный!G:G,"ERR",0))</f>
        <v>AMERICAN NEEDLE</v>
      </c>
      <c r="H157" s="101" t="str">
        <f ca="1">LOWER(_xlfn.XLOOKUP($A157,Строчный!$A:$A,Строчный!H:H,"ERR",0))</f>
        <v>navy</v>
      </c>
      <c r="I157" s="101" t="str">
        <f ca="1">LOWER(_xlfn.XLOOKUP($A157,Строчный!$A:$A,Строчный!I:I,"ERR",0))</f>
        <v>темно-синий</v>
      </c>
      <c r="J157" s="101" t="str">
        <f ca="1">SUBSTITUTE(LOWER(_xlfn.XLOOKUP($A157,Строчный!$A:$A,Строчный!J:J,"ERR",0)),"подклад","Подклад")</f>
        <v>100% хлопок</v>
      </c>
      <c r="K157" s="101" t="str">
        <f ca="1">_xlfn.LET(_xlpm.RES,_xlfn.XLOOKUP($A157,Строчный!$A:$A,Строчный!R:R,"ERR",0),IF(_xlpm.RES="","",_xlpm.RES))</f>
        <v>MILB</v>
      </c>
      <c r="L157" s="101" t="str">
        <f ca="1">_xlfn.LET(_xlpm.RES,_xlfn.XLOOKUP($A157,Строчный!$A:$A,Строчный!S:S,"ERR",0),IF(_xlpm.RES="","",_xlpm.RES))</f>
        <v>Minor League Baseball</v>
      </c>
      <c r="M157" s="101" t="str">
        <f ca="1">LOWER(_xlfn.XLOOKUP($A157,Строчный!$A:$A,Строчный!K:K,"ERR",0))</f>
        <v>хлопковые</v>
      </c>
      <c r="N157" s="101" t="str">
        <f ca="1">PROPER(_xlfn.XLOOKUP($A157,Строчный!$A:$A,Строчный!L:L,"ERR",0))</f>
        <v>Унисекс</v>
      </c>
      <c r="O157" s="101" t="str">
        <f ca="1">PROPER(_xlfn.XLOOKUP($A157,Строчный!$A:$A,Строчный!M:M,"ERR",0))</f>
        <v>Бангладеш</v>
      </c>
      <c r="P157" s="110">
        <f ca="1">VALUE(_xlfn.XLOOKUP($A157,Строчный!$A:$A,Строчный!N:N,"ERR",0))</f>
        <v>861.90000000000009</v>
      </c>
      <c r="Q157" s="109" t="str">
        <f ca="1">_xlfn.XLOOKUP($G157,Фабрика!A:A,Фабрика!B:B,"ERR",0)</f>
        <v>American Needle, Inc; 1275 Busch Parkway, Buffalo Grove, IL 60089, USA</v>
      </c>
      <c r="R157" s="100" t="str">
        <f ca="1">_xlfn.XLOOKUP($A157,Строчный!$A:$A,Строчный!P:P,"ERR",0)</f>
        <v>ONE</v>
      </c>
      <c r="S157" s="100">
        <f ca="1">VALUE(_xlfn.XLOOKUP($A157,Строчный!$A:$A,Строчный!Q:Q,"ERR",0))</f>
        <v>36</v>
      </c>
      <c r="T157" s="14" t="s">
        <v>283</v>
      </c>
      <c r="U157" s="122" t="str">
        <f t="shared" ca="1" si="19"/>
        <v>Бейсболка AMERICAN NEEDLE арт. 44747A-MILB Minor League Baseball Archive MILB (темно-синий)</v>
      </c>
      <c r="V157" s="121" t="str">
        <f t="shared" ca="1" si="20"/>
        <v>Бейсболка AMERICAN NEEDLE арт. 44747A-MILB Minor League Baseball Archive MILB (темно-синий) {navy}</v>
      </c>
      <c r="W157" s="18" t="str">
        <f t="shared" ca="1" si="21"/>
        <v>синий</v>
      </c>
      <c r="X157" s="18" t="str">
        <f t="shared" ca="1" si="22"/>
        <v>синий</v>
      </c>
      <c r="Y157" s="119" t="str">
        <f ca="1">IF(ISERROR(AT157),IFERROR(MID(I157,FIND("-",I157)+1,LEN(I157)),IFERROR(MID(I157,1,FIND("/",I157)-2),I157)),VLOOKUP(A157,'Цвета артикулов'!B:C,2,0))</f>
        <v>синий</v>
      </c>
      <c r="Z157" s="93" t="str">
        <f t="shared" ca="1" si="23"/>
        <v>06-311-16-00</v>
      </c>
      <c r="AA157" s="95" t="str">
        <f ca="1">VLOOKUP(C157,Группа!A:B,2,FALSE)</f>
        <v>Бейсболка</v>
      </c>
      <c r="AB157" s="117" t="str">
        <f ca="1">IFERROR(VLOOKUP(R157,Размеры!A:C,3,FALSE),"")</f>
        <v>ONE</v>
      </c>
      <c r="AC157" s="117" t="str">
        <f ca="1">VLOOKUP(I157,ЦветПолный!A:B,2,FALSE)</f>
        <v>16</v>
      </c>
      <c r="AD157" s="117" t="str">
        <f ca="1">IFERROR(VLOOKUP(R157,Размеры!A:D,4,FALSE),"")</f>
        <v>00</v>
      </c>
      <c r="AE157" s="117">
        <f ca="1">IF(LEFT(IFERROR(VLOOKUP(LOOKUP(2,1/SEARCH(B157,Товары!A:A),Товары!A:A),Товары!A:B,2,0),""),6)=MID(Z157,1,6),1,0)</f>
        <v>1</v>
      </c>
      <c r="AG157" s="117">
        <f ca="1">SUMIF(Группа!A:A,C157,Группа!C:C)</f>
        <v>1</v>
      </c>
      <c r="AH157" s="117">
        <f ca="1">SUMIF(Группа!B:B,AA157,Группа!C:C)</f>
        <v>1</v>
      </c>
      <c r="AI157" s="117">
        <f ca="1">SUMIF(Формы!A:A,D157,Формы!B:B)</f>
        <v>1</v>
      </c>
      <c r="AJ157" s="117">
        <f ca="1">SUMIF(Материал!A:A,M157,Материал!B:B)</f>
        <v>1</v>
      </c>
      <c r="AK157" s="117">
        <f ca="1">SUMIF(Размеры!A:A,R157,Размеры!E:E)</f>
        <v>1</v>
      </c>
      <c r="AL157" s="117">
        <f ca="1">SUMIF(Сезон!A:A,F157,Сезон!B:B)</f>
        <v>1</v>
      </c>
      <c r="AM157" s="117">
        <f ca="1">SUMIF(Состав!A:A,J157,Состав!B:B)</f>
        <v>1</v>
      </c>
      <c r="AN157" s="117">
        <f ca="1">SUMIF(ЦветПолный!A:A,I157,ЦветПолный!C:C)</f>
        <v>8</v>
      </c>
      <c r="AO157" s="117">
        <f ca="1">SUMIF(Цвет!A:A,Y157,Цвет!B:B)</f>
        <v>1</v>
      </c>
      <c r="AP157" s="117">
        <f ca="1">SUMIF(Пол!B:B,N157,Пол!C:C)</f>
        <v>1</v>
      </c>
      <c r="AQ157" s="117">
        <f ca="1">SUMIF(Марка!A:A,G157,Марка!B:B)</f>
        <v>1</v>
      </c>
      <c r="AR157" s="117">
        <f ca="1">SUMIF(Страна!A:A,O157,Страна!B:B)</f>
        <v>1</v>
      </c>
      <c r="AS157" s="83" t="str">
        <f ca="1">IF(VLOOKUP(V157,Товары!A:B,2,FALSE)=A157,"Есть в 1С","ERR")</f>
        <v>Есть в 1С</v>
      </c>
      <c r="AT157" s="84" t="str">
        <f ca="1">IF(VLOOKUP(A157,Товары!B:B,1,FALSE)=A157,"Есть в 1С","ERR")</f>
        <v>Есть в 1С</v>
      </c>
      <c r="AU157" s="116" t="str">
        <f ca="1">VLOOKUP(V157,Товары!A:B,2,FALSE)</f>
        <v>06-311-16</v>
      </c>
      <c r="AV157" s="114" t="str">
        <f ca="1">VLOOKUP(V157,Товары!A:B,1,FALSE)</f>
        <v>Бейсболка AMERICAN NEEDLE арт. 44747A-MILB Minor League Baseball Archive MILB (темно-синий) {navy}</v>
      </c>
    </row>
    <row r="158" spans="1:48" x14ac:dyDescent="0.25">
      <c r="A158" s="133" t="str">
        <f ca="1"/>
        <v>06-304-39</v>
      </c>
      <c r="B158" s="128" t="str">
        <f ca="1">_xlfn.XLOOKUP($A158,Строчный!$A:$A,Строчный!B:B,"ERR",0)</f>
        <v>44740A-STE Saint Louis Terriers Archive MILB</v>
      </c>
      <c r="C158" s="101" t="str">
        <f ca="1">PROPER(_xlfn.XLOOKUP($A158,Строчный!$A:$A,Строчный!C:C,"ERR",0))</f>
        <v>Бейсболки</v>
      </c>
      <c r="D158" s="101" t="str">
        <f ca="1">_xlfn.LET(_xlpm.DATA,(_xlfn.XLOOKUP($A158,Строчный!$A:$A,Строчный!D:D,"ERR",0)),UPPER(MID(_xlpm.DATA,1,1))&amp;LOWER(MID(_xlpm.DATA,2,LEN(_xlpm.DATA)-1)))</f>
        <v>Бейсболка</v>
      </c>
      <c r="E158" s="101" t="str">
        <f ca="1">PROPER(_xlfn.XLOOKUP($A158,Строчный!$A:$A,Строчный!E:E,"ERR",0))</f>
        <v>Sport</v>
      </c>
      <c r="F158" s="101" t="str">
        <f ca="1">LOWER(_xlfn.XLOOKUP($A158,Строчный!$A:$A,Строчный!F:F,"ERR",0))</f>
        <v>всесезон</v>
      </c>
      <c r="G158" s="101" t="str">
        <f ca="1">UPPER(_xlfn.XLOOKUP($A158,Строчный!$A:$A,Строчный!G:G,"ERR",0))</f>
        <v>AMERICAN NEEDLE</v>
      </c>
      <c r="H158" s="101" t="str">
        <f ca="1">LOWER(_xlfn.XLOOKUP($A158,Строчный!$A:$A,Строчный!H:H,"ERR",0))</f>
        <v>stnv</v>
      </c>
      <c r="I158" s="101" t="str">
        <f ca="1">LOWER(_xlfn.XLOOKUP($A158,Строчный!$A:$A,Строчный!I:I,"ERR",0))</f>
        <v>кремовый / темно-синий</v>
      </c>
      <c r="J158" s="101" t="str">
        <f ca="1">SUBSTITUTE(LOWER(_xlfn.XLOOKUP($A158,Строчный!$A:$A,Строчный!J:J,"ERR",0)),"подклад","Подклад")</f>
        <v>100% хлопок</v>
      </c>
      <c r="K158" s="101" t="str">
        <f ca="1">_xlfn.LET(_xlpm.RES,_xlfn.XLOOKUP($A158,Строчный!$A:$A,Строчный!R:R,"ERR",0),IF(_xlpm.RES="","",_xlpm.RES))</f>
        <v>MILB</v>
      </c>
      <c r="L158" s="101" t="str">
        <f ca="1">_xlfn.LET(_xlpm.RES,_xlfn.XLOOKUP($A158,Строчный!$A:$A,Строчный!S:S,"ERR",0),IF(_xlpm.RES="","",_xlpm.RES))</f>
        <v>Saint Louis Terriers</v>
      </c>
      <c r="M158" s="101" t="str">
        <f ca="1">LOWER(_xlfn.XLOOKUP($A158,Строчный!$A:$A,Строчный!K:K,"ERR",0))</f>
        <v>хлопковые</v>
      </c>
      <c r="N158" s="101" t="str">
        <f ca="1">PROPER(_xlfn.XLOOKUP($A158,Строчный!$A:$A,Строчный!L:L,"ERR",0))</f>
        <v>Унисекс</v>
      </c>
      <c r="O158" s="101" t="str">
        <f ca="1">PROPER(_xlfn.XLOOKUP($A158,Строчный!$A:$A,Строчный!M:M,"ERR",0))</f>
        <v>Бангладеш</v>
      </c>
      <c r="P158" s="110">
        <f ca="1">VALUE(_xlfn.XLOOKUP($A158,Строчный!$A:$A,Строчный!N:N,"ERR",0))</f>
        <v>861.9</v>
      </c>
      <c r="Q158" s="109" t="str">
        <f ca="1">_xlfn.XLOOKUP($G158,Фабрика!A:A,Фабрика!B:B,"ERR",0)</f>
        <v>American Needle, Inc; 1275 Busch Parkway, Buffalo Grove, IL 60089, USA</v>
      </c>
      <c r="R158" s="100" t="str">
        <f ca="1">_xlfn.XLOOKUP($A158,Строчный!$A:$A,Строчный!P:P,"ERR",0)</f>
        <v>ONE</v>
      </c>
      <c r="S158" s="100">
        <f ca="1">VALUE(_xlfn.XLOOKUP($A158,Строчный!$A:$A,Строчный!Q:Q,"ERR",0))</f>
        <v>12</v>
      </c>
      <c r="T158" s="14" t="s">
        <v>283</v>
      </c>
      <c r="U158" s="122" t="str">
        <f t="shared" ca="1" si="19"/>
        <v>Бейсболка AMERICAN NEEDLE арт. 44740A-STE Saint Louis Terriers Archive MILB (кремовый / темно-синий)</v>
      </c>
      <c r="V158" s="121" t="str">
        <f t="shared" ca="1" si="20"/>
        <v>Бейсболка AMERICAN NEEDLE арт. 44740A-STE Saint Louis Terriers Archive MILB (кремовый / темно-синий) {stnv}</v>
      </c>
      <c r="W158" s="18" t="str">
        <f t="shared" ca="1" si="21"/>
        <v>синий</v>
      </c>
      <c r="X158" s="18" t="str">
        <f t="shared" ca="1" si="22"/>
        <v>синий</v>
      </c>
      <c r="Y158" s="119" t="str">
        <f ca="1">IF(ISERROR(AT158),IFERROR(MID(I158,FIND("-",I158)+1,LEN(I158)),IFERROR(MID(I158,1,FIND("/",I158)-2),I158)),VLOOKUP(A158,'Цвета артикулов'!B:C,2,0))</f>
        <v>бежевый</v>
      </c>
      <c r="Z158" s="93" t="str">
        <f t="shared" ca="1" si="23"/>
        <v>06-304-39-00</v>
      </c>
      <c r="AA158" s="95" t="str">
        <f ca="1">VLOOKUP(C158,Группа!A:B,2,FALSE)</f>
        <v>Бейсболка</v>
      </c>
      <c r="AB158" s="117" t="str">
        <f ca="1">IFERROR(VLOOKUP(R158,Размеры!A:C,3,FALSE),"")</f>
        <v>ONE</v>
      </c>
      <c r="AC158" s="117" t="str">
        <f ca="1">VLOOKUP(I158,ЦветПолный!A:B,2,FALSE)</f>
        <v>60</v>
      </c>
      <c r="AD158" s="117" t="str">
        <f ca="1">IFERROR(VLOOKUP(R158,Размеры!A:D,4,FALSE),"")</f>
        <v>00</v>
      </c>
      <c r="AE158" s="117">
        <f ca="1">IF(LEFT(IFERROR(VLOOKUP(LOOKUP(2,1/SEARCH(B158,Товары!A:A),Товары!A:A),Товары!A:B,2,0),""),6)=MID(Z158,1,6),1,0)</f>
        <v>1</v>
      </c>
      <c r="AG158" s="117">
        <f ca="1">SUMIF(Группа!A:A,C158,Группа!C:C)</f>
        <v>1</v>
      </c>
      <c r="AH158" s="117">
        <f ca="1">SUMIF(Группа!B:B,AA158,Группа!C:C)</f>
        <v>1</v>
      </c>
      <c r="AI158" s="117">
        <f ca="1">SUMIF(Формы!A:A,D158,Формы!B:B)</f>
        <v>1</v>
      </c>
      <c r="AJ158" s="117">
        <f ca="1">SUMIF(Материал!A:A,M158,Материал!B:B)</f>
        <v>1</v>
      </c>
      <c r="AK158" s="117">
        <f ca="1">SUMIF(Размеры!A:A,R158,Размеры!E:E)</f>
        <v>1</v>
      </c>
      <c r="AL158" s="117">
        <f ca="1">SUMIF(Сезон!A:A,F158,Сезон!B:B)</f>
        <v>1</v>
      </c>
      <c r="AM158" s="117">
        <f ca="1">SUMIF(Состав!A:A,J158,Состав!B:B)</f>
        <v>1</v>
      </c>
      <c r="AN158" s="117">
        <f ca="1">SUMIF(ЦветПолный!A:A,I158,ЦветПолный!C:C)</f>
        <v>3</v>
      </c>
      <c r="AO158" s="117">
        <f ca="1">SUMIF(Цвет!A:A,Y158,Цвет!B:B)</f>
        <v>1</v>
      </c>
      <c r="AP158" s="117">
        <f ca="1">SUMIF(Пол!B:B,N158,Пол!C:C)</f>
        <v>1</v>
      </c>
      <c r="AQ158" s="117">
        <f ca="1">SUMIF(Марка!A:A,G158,Марка!B:B)</f>
        <v>1</v>
      </c>
      <c r="AR158" s="117">
        <f ca="1">SUMIF(Страна!A:A,O158,Страна!B:B)</f>
        <v>1</v>
      </c>
      <c r="AS158" s="83" t="str">
        <f ca="1">IF(VLOOKUP(V158,Товары!A:B,2,FALSE)=A158,"Есть в 1С","ERR")</f>
        <v>Есть в 1С</v>
      </c>
      <c r="AT158" s="84" t="str">
        <f ca="1">IF(VLOOKUP(A158,Товары!B:B,1,FALSE)=A158,"Есть в 1С","ERR")</f>
        <v>Есть в 1С</v>
      </c>
      <c r="AU158" s="116" t="str">
        <f ca="1">VLOOKUP(V158,Товары!A:B,2,FALSE)</f>
        <v>06-304-39</v>
      </c>
      <c r="AV158" s="114" t="str">
        <f ca="1">VLOOKUP(V158,Товары!A:B,1,FALSE)</f>
        <v>Бейсболка AMERICAN NEEDLE арт. 44740A-STE Saint Louis Terriers Archive MILB (кремовый / темно-синий) {stnv}</v>
      </c>
    </row>
    <row r="159" spans="1:48" x14ac:dyDescent="0.25">
      <c r="A159" s="133" t="str">
        <f ca="1"/>
        <v>06-292-09</v>
      </c>
      <c r="B159" s="128" t="str">
        <f ca="1">_xlfn.XLOOKUP($A159,Строчный!$A:$A,Строчный!B:B,"ERR",0)</f>
        <v>43912A-VGK Vegas Golden Knights Iconic NHL</v>
      </c>
      <c r="C159" s="101" t="str">
        <f ca="1">PROPER(_xlfn.XLOOKUP($A159,Строчный!$A:$A,Строчный!C:C,"ERR",0))</f>
        <v>Бейсболки</v>
      </c>
      <c r="D159" s="101" t="str">
        <f ca="1">_xlfn.LET(_xlpm.DATA,(_xlfn.XLOOKUP($A159,Строчный!$A:$A,Строчный!D:D,"ERR",0)),UPPER(MID(_xlpm.DATA,1,1))&amp;LOWER(MID(_xlpm.DATA,2,LEN(_xlpm.DATA)-1)))</f>
        <v>Бейсболка</v>
      </c>
      <c r="E159" s="101" t="str">
        <f ca="1">PROPER(_xlfn.XLOOKUP($A159,Строчный!$A:$A,Строчный!E:E,"ERR",0))</f>
        <v>Sport</v>
      </c>
      <c r="F159" s="101" t="str">
        <f ca="1">LOWER(_xlfn.XLOOKUP($A159,Строчный!$A:$A,Строчный!F:F,"ERR",0))</f>
        <v>всесезон</v>
      </c>
      <c r="G159" s="101" t="str">
        <f ca="1">UPPER(_xlfn.XLOOKUP($A159,Строчный!$A:$A,Строчный!G:G,"ERR",0))</f>
        <v>AMERICAN NEEDLE</v>
      </c>
      <c r="H159" s="101" t="str">
        <f ca="1">LOWER(_xlfn.XLOOKUP($A159,Строчный!$A:$A,Строчный!H:H,"ERR",0))</f>
        <v>black</v>
      </c>
      <c r="I159" s="101" t="str">
        <f ca="1">LOWER(_xlfn.XLOOKUP($A159,Строчный!$A:$A,Строчный!I:I,"ERR",0))</f>
        <v>черный</v>
      </c>
      <c r="J159" s="101" t="str">
        <f ca="1">SUBSTITUTE(LOWER(_xlfn.XLOOKUP($A159,Строчный!$A:$A,Строчный!J:J,"ERR",0)),"подклад","Подклад")</f>
        <v>100% хлопок</v>
      </c>
      <c r="K159" s="101" t="str">
        <f ca="1">_xlfn.LET(_xlpm.RES,_xlfn.XLOOKUP($A159,Строчный!$A:$A,Строчный!R:R,"ERR",0),IF(_xlpm.RES="","",_xlpm.RES))</f>
        <v>NHL</v>
      </c>
      <c r="L159" s="101" t="str">
        <f ca="1">_xlfn.LET(_xlpm.RES,_xlfn.XLOOKUP($A159,Строчный!$A:$A,Строчный!S:S,"ERR",0),IF(_xlpm.RES="","",_xlpm.RES))</f>
        <v>Vegas Golden Knights</v>
      </c>
      <c r="M159" s="101" t="str">
        <f ca="1">LOWER(_xlfn.XLOOKUP($A159,Строчный!$A:$A,Строчный!K:K,"ERR",0))</f>
        <v>хлопковые</v>
      </c>
      <c r="N159" s="101" t="str">
        <f ca="1">PROPER(_xlfn.XLOOKUP($A159,Строчный!$A:$A,Строчный!L:L,"ERR",0))</f>
        <v>Унисекс</v>
      </c>
      <c r="O159" s="101" t="str">
        <f ca="1">PROPER(_xlfn.XLOOKUP($A159,Строчный!$A:$A,Строчный!M:M,"ERR",0))</f>
        <v>Китай</v>
      </c>
      <c r="P159" s="110">
        <f ca="1">VALUE(_xlfn.XLOOKUP($A159,Строчный!$A:$A,Строчный!N:N,"ERR",0))</f>
        <v>1414.4000000000003</v>
      </c>
      <c r="Q159" s="109" t="str">
        <f ca="1">_xlfn.XLOOKUP($G159,Фабрика!A:A,Фабрика!B:B,"ERR",0)</f>
        <v>American Needle, Inc; 1275 Busch Parkway, Buffalo Grove, IL 60089, USA</v>
      </c>
      <c r="R159" s="100" t="str">
        <f ca="1">_xlfn.XLOOKUP($A159,Строчный!$A:$A,Строчный!P:P,"ERR",0)</f>
        <v>ONE</v>
      </c>
      <c r="S159" s="100">
        <f ca="1">VALUE(_xlfn.XLOOKUP($A159,Строчный!$A:$A,Строчный!Q:Q,"ERR",0))</f>
        <v>18</v>
      </c>
      <c r="T159" s="14" t="s">
        <v>283</v>
      </c>
      <c r="U159" s="122" t="str">
        <f t="shared" ca="1" si="19"/>
        <v>Бейсболка AMERICAN NEEDLE арт. 43912A-VGK Vegas Golden Knights Iconic NHL (черный)</v>
      </c>
      <c r="V159" s="121" t="str">
        <f t="shared" ca="1" si="20"/>
        <v>Бейсболка AMERICAN NEEDLE арт. 43912A-VGK Vegas Golden Knights Iconic NHL (черный) {black}</v>
      </c>
      <c r="W159" s="18" t="str">
        <f t="shared" ca="1" si="21"/>
        <v>черный</v>
      </c>
      <c r="X159" s="18" t="str">
        <f t="shared" ca="1" si="22"/>
        <v>черный</v>
      </c>
      <c r="Y159" s="119" t="str">
        <f ca="1">IF(ISERROR(AT159),IFERROR(MID(I159,FIND("-",I159)+1,LEN(I159)),IFERROR(MID(I159,1,FIND("/",I159)-2),I159)),VLOOKUP(A159,'Цвета артикулов'!B:C,2,0))</f>
        <v>черный</v>
      </c>
      <c r="Z159" s="93" t="str">
        <f t="shared" ca="1" si="23"/>
        <v>06-292-09-00</v>
      </c>
      <c r="AA159" s="95" t="str">
        <f ca="1">VLOOKUP(C159,Группа!A:B,2,FALSE)</f>
        <v>Бейсболка</v>
      </c>
      <c r="AB159" s="117" t="str">
        <f ca="1">IFERROR(VLOOKUP(R159,Размеры!A:C,3,FALSE),"")</f>
        <v>ONE</v>
      </c>
      <c r="AC159" s="117" t="str">
        <f ca="1">VLOOKUP(I159,ЦветПолный!A:B,2,FALSE)</f>
        <v>09</v>
      </c>
      <c r="AD159" s="117" t="str">
        <f ca="1">IFERROR(VLOOKUP(R159,Размеры!A:D,4,FALSE),"")</f>
        <v>00</v>
      </c>
      <c r="AE159" s="117">
        <f ca="1">IF(LEFT(IFERROR(VLOOKUP(LOOKUP(2,1/SEARCH(B159,Товары!A:A),Товары!A:A),Товары!A:B,2,0),""),6)=MID(Z159,1,6),1,0)</f>
        <v>1</v>
      </c>
      <c r="AG159" s="117">
        <f ca="1">SUMIF(Группа!A:A,C159,Группа!C:C)</f>
        <v>1</v>
      </c>
      <c r="AH159" s="117">
        <f ca="1">SUMIF(Группа!B:B,AA159,Группа!C:C)</f>
        <v>1</v>
      </c>
      <c r="AI159" s="117">
        <f ca="1">SUMIF(Формы!A:A,D159,Формы!B:B)</f>
        <v>1</v>
      </c>
      <c r="AJ159" s="117">
        <f ca="1">SUMIF(Материал!A:A,M159,Материал!B:B)</f>
        <v>1</v>
      </c>
      <c r="AK159" s="117">
        <f ca="1">SUMIF(Размеры!A:A,R159,Размеры!E:E)</f>
        <v>1</v>
      </c>
      <c r="AL159" s="117">
        <f ca="1">SUMIF(Сезон!A:A,F159,Сезон!B:B)</f>
        <v>1</v>
      </c>
      <c r="AM159" s="117">
        <f ca="1">SUMIF(Состав!A:A,J159,Состав!B:B)</f>
        <v>1</v>
      </c>
      <c r="AN159" s="117">
        <f ca="1">SUMIF(ЦветПолный!A:A,I159,ЦветПолный!C:C)</f>
        <v>11</v>
      </c>
      <c r="AO159" s="117">
        <f ca="1">SUMIF(Цвет!A:A,Y159,Цвет!B:B)</f>
        <v>1</v>
      </c>
      <c r="AP159" s="117">
        <f ca="1">SUMIF(Пол!B:B,N159,Пол!C:C)</f>
        <v>1</v>
      </c>
      <c r="AQ159" s="117">
        <f ca="1">SUMIF(Марка!A:A,G159,Марка!B:B)</f>
        <v>1</v>
      </c>
      <c r="AR159" s="117">
        <f ca="1">SUMIF(Страна!A:A,O159,Страна!B:B)</f>
        <v>1</v>
      </c>
      <c r="AS159" s="83" t="str">
        <f ca="1">IF(VLOOKUP(V159,Товары!A:B,2,FALSE)=A159,"Есть в 1С","ERR")</f>
        <v>Есть в 1С</v>
      </c>
      <c r="AT159" s="84" t="str">
        <f ca="1">IF(VLOOKUP(A159,Товары!B:B,1,FALSE)=A159,"Есть в 1С","ERR")</f>
        <v>Есть в 1С</v>
      </c>
      <c r="AU159" s="116" t="str">
        <f ca="1">VLOOKUP(V159,Товары!A:B,2,FALSE)</f>
        <v>06-292-09</v>
      </c>
      <c r="AV159" s="114" t="str">
        <f ca="1">VLOOKUP(V159,Товары!A:B,1,FALSE)</f>
        <v>Бейсболка AMERICAN NEEDLE арт. 43912A-VGK Vegas Golden Knights Iconic NHL (черный) {black}</v>
      </c>
    </row>
    <row r="160" spans="1:48" x14ac:dyDescent="0.25">
      <c r="A160" s="133" t="str">
        <f ca="1"/>
        <v>06-290-09</v>
      </c>
      <c r="B160" s="128" t="str">
        <f ca="1">_xlfn.XLOOKUP($A160,Строчный!$A:$A,Строчный!B:B,"ERR",0)</f>
        <v>43912A-LAK Los Angeles Kings Iconic NHL</v>
      </c>
      <c r="C160" s="101" t="str">
        <f ca="1">PROPER(_xlfn.XLOOKUP($A160,Строчный!$A:$A,Строчный!C:C,"ERR",0))</f>
        <v>Бейсболки</v>
      </c>
      <c r="D160" s="101" t="str">
        <f ca="1">_xlfn.LET(_xlpm.DATA,(_xlfn.XLOOKUP($A160,Строчный!$A:$A,Строчный!D:D,"ERR",0)),UPPER(MID(_xlpm.DATA,1,1))&amp;LOWER(MID(_xlpm.DATA,2,LEN(_xlpm.DATA)-1)))</f>
        <v>Бейсболка</v>
      </c>
      <c r="E160" s="101" t="str">
        <f ca="1">PROPER(_xlfn.XLOOKUP($A160,Строчный!$A:$A,Строчный!E:E,"ERR",0))</f>
        <v>Sport</v>
      </c>
      <c r="F160" s="101" t="str">
        <f ca="1">LOWER(_xlfn.XLOOKUP($A160,Строчный!$A:$A,Строчный!F:F,"ERR",0))</f>
        <v>всесезон</v>
      </c>
      <c r="G160" s="101" t="str">
        <f ca="1">UPPER(_xlfn.XLOOKUP($A160,Строчный!$A:$A,Строчный!G:G,"ERR",0))</f>
        <v>AMERICAN NEEDLE</v>
      </c>
      <c r="H160" s="101" t="str">
        <f ca="1">LOWER(_xlfn.XLOOKUP($A160,Строчный!$A:$A,Строчный!H:H,"ERR",0))</f>
        <v>black</v>
      </c>
      <c r="I160" s="101" t="str">
        <f ca="1">LOWER(_xlfn.XLOOKUP($A160,Строчный!$A:$A,Строчный!I:I,"ERR",0))</f>
        <v>черный</v>
      </c>
      <c r="J160" s="101" t="str">
        <f ca="1">SUBSTITUTE(LOWER(_xlfn.XLOOKUP($A160,Строчный!$A:$A,Строчный!J:J,"ERR",0)),"подклад","Подклад")</f>
        <v>100% хлопок</v>
      </c>
      <c r="K160" s="101" t="str">
        <f ca="1">_xlfn.LET(_xlpm.RES,_xlfn.XLOOKUP($A160,Строчный!$A:$A,Строчный!R:R,"ERR",0),IF(_xlpm.RES="","",_xlpm.RES))</f>
        <v>NHL</v>
      </c>
      <c r="L160" s="101" t="str">
        <f ca="1">_xlfn.LET(_xlpm.RES,_xlfn.XLOOKUP($A160,Строчный!$A:$A,Строчный!S:S,"ERR",0),IF(_xlpm.RES="","",_xlpm.RES))</f>
        <v>Los Angeles Kings</v>
      </c>
      <c r="M160" s="101" t="str">
        <f ca="1">LOWER(_xlfn.XLOOKUP($A160,Строчный!$A:$A,Строчный!K:K,"ERR",0))</f>
        <v>хлопковые</v>
      </c>
      <c r="N160" s="101" t="str">
        <f ca="1">PROPER(_xlfn.XLOOKUP($A160,Строчный!$A:$A,Строчный!L:L,"ERR",0))</f>
        <v>Унисекс</v>
      </c>
      <c r="O160" s="101" t="str">
        <f ca="1">PROPER(_xlfn.XLOOKUP($A160,Строчный!$A:$A,Строчный!M:M,"ERR",0))</f>
        <v>Китай</v>
      </c>
      <c r="P160" s="110">
        <f ca="1">VALUE(_xlfn.XLOOKUP($A160,Строчный!$A:$A,Строчный!N:N,"ERR",0))</f>
        <v>1414.4</v>
      </c>
      <c r="Q160" s="109" t="str">
        <f ca="1">_xlfn.XLOOKUP($G160,Фабрика!A:A,Фабрика!B:B,"ERR",0)</f>
        <v>American Needle, Inc; 1275 Busch Parkway, Buffalo Grove, IL 60089, USA</v>
      </c>
      <c r="R160" s="100" t="str">
        <f ca="1">_xlfn.XLOOKUP($A160,Строчный!$A:$A,Строчный!P:P,"ERR",0)</f>
        <v>ONE</v>
      </c>
      <c r="S160" s="100">
        <f ca="1">VALUE(_xlfn.XLOOKUP($A160,Строчный!$A:$A,Строчный!Q:Q,"ERR",0))</f>
        <v>24</v>
      </c>
      <c r="T160" s="14" t="s">
        <v>283</v>
      </c>
      <c r="U160" s="122" t="str">
        <f t="shared" ca="1" si="19"/>
        <v>Бейсболка AMERICAN NEEDLE арт. 43912A-LAK Los Angeles Kings Iconic NHL (черный)</v>
      </c>
      <c r="V160" s="121" t="str">
        <f t="shared" ca="1" si="20"/>
        <v>Бейсболка AMERICAN NEEDLE арт. 43912A-LAK Los Angeles Kings Iconic NHL (черный) {black}</v>
      </c>
      <c r="W160" s="18" t="str">
        <f t="shared" ca="1" si="21"/>
        <v>черный</v>
      </c>
      <c r="X160" s="18" t="str">
        <f t="shared" ca="1" si="22"/>
        <v>черный</v>
      </c>
      <c r="Y160" s="119" t="str">
        <f ca="1">IF(ISERROR(AT160),IFERROR(MID(I160,FIND("-",I160)+1,LEN(I160)),IFERROR(MID(I160,1,FIND("/",I160)-2),I160)),VLOOKUP(A160,'Цвета артикулов'!B:C,2,0))</f>
        <v>черный</v>
      </c>
      <c r="Z160" s="93" t="str">
        <f t="shared" ca="1" si="23"/>
        <v>06-290-09-00</v>
      </c>
      <c r="AA160" s="95" t="str">
        <f ca="1">VLOOKUP(C160,Группа!A:B,2,FALSE)</f>
        <v>Бейсболка</v>
      </c>
      <c r="AB160" s="117" t="str">
        <f ca="1">IFERROR(VLOOKUP(R160,Размеры!A:C,3,FALSE),"")</f>
        <v>ONE</v>
      </c>
      <c r="AC160" s="117" t="str">
        <f ca="1">VLOOKUP(I160,ЦветПолный!A:B,2,FALSE)</f>
        <v>09</v>
      </c>
      <c r="AD160" s="117" t="str">
        <f ca="1">IFERROR(VLOOKUP(R160,Размеры!A:D,4,FALSE),"")</f>
        <v>00</v>
      </c>
      <c r="AE160" s="117">
        <f ca="1">IF(LEFT(IFERROR(VLOOKUP(LOOKUP(2,1/SEARCH(B160,Товары!A:A),Товары!A:A),Товары!A:B,2,0),""),6)=MID(Z160,1,6),1,0)</f>
        <v>1</v>
      </c>
      <c r="AG160" s="117">
        <f ca="1">SUMIF(Группа!A:A,C160,Группа!C:C)</f>
        <v>1</v>
      </c>
      <c r="AH160" s="117">
        <f ca="1">SUMIF(Группа!B:B,AA160,Группа!C:C)</f>
        <v>1</v>
      </c>
      <c r="AI160" s="117">
        <f ca="1">SUMIF(Формы!A:A,D160,Формы!B:B)</f>
        <v>1</v>
      </c>
      <c r="AJ160" s="117">
        <f ca="1">SUMIF(Материал!A:A,M160,Материал!B:B)</f>
        <v>1</v>
      </c>
      <c r="AK160" s="117">
        <f ca="1">SUMIF(Размеры!A:A,R160,Размеры!E:E)</f>
        <v>1</v>
      </c>
      <c r="AL160" s="117">
        <f ca="1">SUMIF(Сезон!A:A,F160,Сезон!B:B)</f>
        <v>1</v>
      </c>
      <c r="AM160" s="117">
        <f ca="1">SUMIF(Состав!A:A,J160,Состав!B:B)</f>
        <v>1</v>
      </c>
      <c r="AN160" s="117">
        <f ca="1">SUMIF(ЦветПолный!A:A,I160,ЦветПолный!C:C)</f>
        <v>11</v>
      </c>
      <c r="AO160" s="117">
        <f ca="1">SUMIF(Цвет!A:A,Y160,Цвет!B:B)</f>
        <v>1</v>
      </c>
      <c r="AP160" s="117">
        <f ca="1">SUMIF(Пол!B:B,N160,Пол!C:C)</f>
        <v>1</v>
      </c>
      <c r="AQ160" s="117">
        <f ca="1">SUMIF(Марка!A:A,G160,Марка!B:B)</f>
        <v>1</v>
      </c>
      <c r="AR160" s="117">
        <f ca="1">SUMIF(Страна!A:A,O160,Страна!B:B)</f>
        <v>1</v>
      </c>
      <c r="AS160" s="83" t="str">
        <f ca="1">IF(VLOOKUP(V160,Товары!A:B,2,FALSE)=A160,"Есть в 1С","ERR")</f>
        <v>Есть в 1С</v>
      </c>
      <c r="AT160" s="84" t="str">
        <f ca="1">IF(VLOOKUP(A160,Товары!B:B,1,FALSE)=A160,"Есть в 1С","ERR")</f>
        <v>Есть в 1С</v>
      </c>
      <c r="AU160" s="116" t="str">
        <f ca="1">VLOOKUP(V160,Товары!A:B,2,FALSE)</f>
        <v>06-290-09</v>
      </c>
      <c r="AV160" s="114" t="str">
        <f ca="1">VLOOKUP(V160,Товары!A:B,1,FALSE)</f>
        <v>Бейсболка AMERICAN NEEDLE арт. 43912A-LAK Los Angeles Kings Iconic NHL (черный) {black}</v>
      </c>
    </row>
    <row r="161" spans="1:48" x14ac:dyDescent="0.25">
      <c r="A161" s="133" t="str">
        <f ca="1"/>
        <v>06-287-19</v>
      </c>
      <c r="B161" s="128" t="str">
        <f ca="1">_xlfn.XLOOKUP($A161,Строчный!$A:$A,Строчный!B:B,"ERR",0)</f>
        <v>43910A-GNP Glacier National Park Iconic</v>
      </c>
      <c r="C161" s="101" t="str">
        <f ca="1">PROPER(_xlfn.XLOOKUP($A161,Строчный!$A:$A,Строчный!C:C,"ERR",0))</f>
        <v>Бейсболки</v>
      </c>
      <c r="D161" s="101" t="str">
        <f ca="1">_xlfn.LET(_xlpm.DATA,(_xlfn.XLOOKUP($A161,Строчный!$A:$A,Строчный!D:D,"ERR",0)),UPPER(MID(_xlpm.DATA,1,1))&amp;LOWER(MID(_xlpm.DATA,2,LEN(_xlpm.DATA)-1)))</f>
        <v>Бейсболка</v>
      </c>
      <c r="E161" s="101" t="str">
        <f ca="1">PROPER(_xlfn.XLOOKUP($A161,Строчный!$A:$A,Строчный!E:E,"ERR",0))</f>
        <v>State</v>
      </c>
      <c r="F161" s="101" t="str">
        <f ca="1">LOWER(_xlfn.XLOOKUP($A161,Строчный!$A:$A,Строчный!F:F,"ERR",0))</f>
        <v>всесезон</v>
      </c>
      <c r="G161" s="101" t="str">
        <f ca="1">UPPER(_xlfn.XLOOKUP($A161,Строчный!$A:$A,Строчный!G:G,"ERR",0))</f>
        <v>AMERICAN NEEDLE</v>
      </c>
      <c r="H161" s="101" t="str">
        <f ca="1">LOWER(_xlfn.XLOOKUP($A161,Строчный!$A:$A,Строчный!H:H,"ERR",0))</f>
        <v>seafoam</v>
      </c>
      <c r="I161" s="101" t="str">
        <f ca="1">LOWER(_xlfn.XLOOKUP($A161,Строчный!$A:$A,Строчный!I:I,"ERR",0))</f>
        <v>голубой</v>
      </c>
      <c r="J161" s="101" t="str">
        <f ca="1">SUBSTITUTE(LOWER(_xlfn.XLOOKUP($A161,Строчный!$A:$A,Строчный!J:J,"ERR",0)),"подклад","Подклад")</f>
        <v>100% хлопок</v>
      </c>
      <c r="K161" s="101" t="str">
        <f ca="1">_xlfn.LET(_xlpm.RES,_xlfn.XLOOKUP($A161,Строчный!$A:$A,Строчный!R:R,"ERR",0),IF(_xlpm.RES="","",_xlpm.RES))</f>
        <v/>
      </c>
      <c r="L161" s="101" t="str">
        <f ca="1">_xlfn.LET(_xlpm.RES,_xlfn.XLOOKUP($A161,Строчный!$A:$A,Строчный!S:S,"ERR",0),IF(_xlpm.RES="","",_xlpm.RES))</f>
        <v>Glacier</v>
      </c>
      <c r="M161" s="101" t="str">
        <f ca="1">LOWER(_xlfn.XLOOKUP($A161,Строчный!$A:$A,Строчный!K:K,"ERR",0))</f>
        <v>хлопковые</v>
      </c>
      <c r="N161" s="101" t="str">
        <f ca="1">PROPER(_xlfn.XLOOKUP($A161,Строчный!$A:$A,Строчный!L:L,"ERR",0))</f>
        <v>Унисекс</v>
      </c>
      <c r="O161" s="101" t="str">
        <f ca="1">PROPER(_xlfn.XLOOKUP($A161,Строчный!$A:$A,Строчный!M:M,"ERR",0))</f>
        <v>Китай</v>
      </c>
      <c r="P161" s="110">
        <f ca="1">VALUE(_xlfn.XLOOKUP($A161,Строчный!$A:$A,Строчный!N:N,"ERR",0))</f>
        <v>972.4</v>
      </c>
      <c r="Q161" s="109" t="str">
        <f ca="1">_xlfn.XLOOKUP($G161,Фабрика!A:A,Фабрика!B:B,"ERR",0)</f>
        <v>American Needle, Inc; 1275 Busch Parkway, Buffalo Grove, IL 60089, USA</v>
      </c>
      <c r="R161" s="100" t="str">
        <f ca="1">_xlfn.XLOOKUP($A161,Строчный!$A:$A,Строчный!P:P,"ERR",0)</f>
        <v>ONE</v>
      </c>
      <c r="S161" s="100">
        <f ca="1">VALUE(_xlfn.XLOOKUP($A161,Строчный!$A:$A,Строчный!Q:Q,"ERR",0))</f>
        <v>6</v>
      </c>
      <c r="T161" s="14" t="s">
        <v>283</v>
      </c>
      <c r="U161" s="122" t="str">
        <f t="shared" ca="1" si="19"/>
        <v>Бейсболка AMERICAN NEEDLE арт. 43910A-GNP Glacier National Park Iconic (голубой)</v>
      </c>
      <c r="V161" s="121" t="str">
        <f t="shared" ca="1" si="20"/>
        <v>Бейсболка AMERICAN NEEDLE арт. 43910A-GNP Glacier National Park Iconic (голубой) {seafoam}</v>
      </c>
      <c r="W161" s="18" t="str">
        <f t="shared" ca="1" si="21"/>
        <v>голубой</v>
      </c>
      <c r="X161" s="18" t="str">
        <f t="shared" ca="1" si="22"/>
        <v>голубой</v>
      </c>
      <c r="Y161" s="119" t="str">
        <f ca="1">IF(ISERROR(AT161),IFERROR(MID(I161,FIND("-",I161)+1,LEN(I161)),IFERROR(MID(I161,1,FIND("/",I161)-2),I161)),VLOOKUP(A161,'Цвета артикулов'!B:C,2,0))</f>
        <v>голубой</v>
      </c>
      <c r="Z161" s="93" t="str">
        <f t="shared" ca="1" si="23"/>
        <v>06-287-19-00</v>
      </c>
      <c r="AA161" s="95" t="str">
        <f ca="1">VLOOKUP(C161,Группа!A:B,2,FALSE)</f>
        <v>Бейсболка</v>
      </c>
      <c r="AB161" s="117" t="str">
        <f ca="1">IFERROR(VLOOKUP(R161,Размеры!A:C,3,FALSE),"")</f>
        <v>ONE</v>
      </c>
      <c r="AC161" s="117" t="str">
        <f ca="1">VLOOKUP(I161,ЦветПолный!A:B,2,FALSE)</f>
        <v>19</v>
      </c>
      <c r="AD161" s="117" t="str">
        <f ca="1">IFERROR(VLOOKUP(R161,Размеры!A:D,4,FALSE),"")</f>
        <v>00</v>
      </c>
      <c r="AE161" s="117">
        <f ca="1">IF(LEFT(IFERROR(VLOOKUP(LOOKUP(2,1/SEARCH(B161,Товары!A:A),Товары!A:A),Товары!A:B,2,0),""),6)=MID(Z161,1,6),1,0)</f>
        <v>1</v>
      </c>
      <c r="AG161" s="117">
        <f ca="1">SUMIF(Группа!A:A,C161,Группа!C:C)</f>
        <v>1</v>
      </c>
      <c r="AH161" s="117">
        <f ca="1">SUMIF(Группа!B:B,AA161,Группа!C:C)</f>
        <v>1</v>
      </c>
      <c r="AI161" s="117">
        <f ca="1">SUMIF(Формы!A:A,D161,Формы!B:B)</f>
        <v>1</v>
      </c>
      <c r="AJ161" s="117">
        <f ca="1">SUMIF(Материал!A:A,M161,Материал!B:B)</f>
        <v>1</v>
      </c>
      <c r="AK161" s="117">
        <f ca="1">SUMIF(Размеры!A:A,R161,Размеры!E:E)</f>
        <v>1</v>
      </c>
      <c r="AL161" s="117">
        <f ca="1">SUMIF(Сезон!A:A,F161,Сезон!B:B)</f>
        <v>1</v>
      </c>
      <c r="AM161" s="117">
        <f ca="1">SUMIF(Состав!A:A,J161,Состав!B:B)</f>
        <v>1</v>
      </c>
      <c r="AN161" s="117">
        <f ca="1">SUMIF(ЦветПолный!A:A,I161,ЦветПолный!C:C)</f>
        <v>5</v>
      </c>
      <c r="AO161" s="117">
        <f ca="1">SUMIF(Цвет!A:A,Y161,Цвет!B:B)</f>
        <v>1</v>
      </c>
      <c r="AP161" s="117">
        <f ca="1">SUMIF(Пол!B:B,N161,Пол!C:C)</f>
        <v>1</v>
      </c>
      <c r="AQ161" s="117">
        <f ca="1">SUMIF(Марка!A:A,G161,Марка!B:B)</f>
        <v>1</v>
      </c>
      <c r="AR161" s="117">
        <f ca="1">SUMIF(Страна!A:A,O161,Страна!B:B)</f>
        <v>1</v>
      </c>
      <c r="AS161" s="83" t="str">
        <f ca="1">IF(VLOOKUP(V161,Товары!A:B,2,FALSE)=A161,"Есть в 1С","ERR")</f>
        <v>Есть в 1С</v>
      </c>
      <c r="AT161" s="84" t="str">
        <f ca="1">IF(VLOOKUP(A161,Товары!B:B,1,FALSE)=A161,"Есть в 1С","ERR")</f>
        <v>Есть в 1С</v>
      </c>
      <c r="AU161" s="116" t="str">
        <f ca="1">VLOOKUP(V161,Товары!A:B,2,FALSE)</f>
        <v>06-287-19</v>
      </c>
      <c r="AV161" s="114" t="str">
        <f ca="1">VLOOKUP(V161,Товары!A:B,1,FALSE)</f>
        <v>Бейсболка AMERICAN NEEDLE арт. 43910A-GNP Glacier National Park Iconic (голубой) {seafoam}</v>
      </c>
    </row>
    <row r="162" spans="1:48" x14ac:dyDescent="0.25">
      <c r="A162" s="133" t="str">
        <f ca="1"/>
        <v>06-284-16</v>
      </c>
      <c r="B162" s="128" t="str">
        <f ca="1">_xlfn.XLOOKUP($A162,Строчный!$A:$A,Строчный!B:B,"ERR",0)</f>
        <v>43877A-ASE Austin Senators Hepcat MILB</v>
      </c>
      <c r="C162" s="101" t="str">
        <f ca="1">PROPER(_xlfn.XLOOKUP($A162,Строчный!$A:$A,Строчный!C:C,"ERR",0))</f>
        <v>Бейсболки</v>
      </c>
      <c r="D162" s="101" t="str">
        <f ca="1">_xlfn.LET(_xlpm.DATA,(_xlfn.XLOOKUP($A162,Строчный!$A:$A,Строчный!D:D,"ERR",0)),UPPER(MID(_xlpm.DATA,1,1))&amp;LOWER(MID(_xlpm.DATA,2,LEN(_xlpm.DATA)-1)))</f>
        <v>Бейсболка</v>
      </c>
      <c r="E162" s="101" t="str">
        <f ca="1">PROPER(_xlfn.XLOOKUP($A162,Строчный!$A:$A,Строчный!E:E,"ERR",0))</f>
        <v>Sport</v>
      </c>
      <c r="F162" s="101" t="str">
        <f ca="1">LOWER(_xlfn.XLOOKUP($A162,Строчный!$A:$A,Строчный!F:F,"ERR",0))</f>
        <v>всесезон</v>
      </c>
      <c r="G162" s="101" t="str">
        <f ca="1">UPPER(_xlfn.XLOOKUP($A162,Строчный!$A:$A,Строчный!G:G,"ERR",0))</f>
        <v>AMERICAN NEEDLE</v>
      </c>
      <c r="H162" s="101" t="str">
        <f ca="1">LOWER(_xlfn.XLOOKUP($A162,Строчный!$A:$A,Строчный!H:H,"ERR",0))</f>
        <v>navy</v>
      </c>
      <c r="I162" s="101" t="str">
        <f ca="1">LOWER(_xlfn.XLOOKUP($A162,Строчный!$A:$A,Строчный!I:I,"ERR",0))</f>
        <v>темно-синий</v>
      </c>
      <c r="J162" s="101" t="str">
        <f ca="1">SUBSTITUTE(LOWER(_xlfn.XLOOKUP($A162,Строчный!$A:$A,Строчный!J:J,"ERR",0)),"подклад","Подклад")</f>
        <v>100% хлопок</v>
      </c>
      <c r="K162" s="101" t="str">
        <f ca="1">_xlfn.LET(_xlpm.RES,_xlfn.XLOOKUP($A162,Строчный!$A:$A,Строчный!R:R,"ERR",0),IF(_xlpm.RES="","",_xlpm.RES))</f>
        <v>MILB</v>
      </c>
      <c r="L162" s="101" t="str">
        <f ca="1">_xlfn.LET(_xlpm.RES,_xlfn.XLOOKUP($A162,Строчный!$A:$A,Строчный!S:S,"ERR",0),IF(_xlpm.RES="","",_xlpm.RES))</f>
        <v>Austin Senators</v>
      </c>
      <c r="M162" s="101" t="str">
        <f ca="1">LOWER(_xlfn.XLOOKUP($A162,Строчный!$A:$A,Строчный!K:K,"ERR",0))</f>
        <v>хлопковые</v>
      </c>
      <c r="N162" s="101" t="str">
        <f ca="1">PROPER(_xlfn.XLOOKUP($A162,Строчный!$A:$A,Строчный!L:L,"ERR",0))</f>
        <v>Унисекс</v>
      </c>
      <c r="O162" s="101" t="str">
        <f ca="1">PROPER(_xlfn.XLOOKUP($A162,Строчный!$A:$A,Строчный!M:M,"ERR",0))</f>
        <v>Китай</v>
      </c>
      <c r="P162" s="110">
        <f ca="1">VALUE(_xlfn.XLOOKUP($A162,Строчный!$A:$A,Строчный!N:N,"ERR",0))</f>
        <v>1016.6226086956523</v>
      </c>
      <c r="Q162" s="109" t="str">
        <f ca="1">_xlfn.XLOOKUP($G162,Фабрика!A:A,Фабрика!B:B,"ERR",0)</f>
        <v>American Needle, Inc; 1275 Busch Parkway, Buffalo Grove, IL 60089, USA</v>
      </c>
      <c r="R162" s="100" t="str">
        <f ca="1">_xlfn.XLOOKUP($A162,Строчный!$A:$A,Строчный!P:P,"ERR",0)</f>
        <v>ONE</v>
      </c>
      <c r="S162" s="100">
        <f ca="1">VALUE(_xlfn.XLOOKUP($A162,Строчный!$A:$A,Строчный!Q:Q,"ERR",0))</f>
        <v>23</v>
      </c>
      <c r="T162" s="14" t="s">
        <v>283</v>
      </c>
      <c r="U162" s="122" t="str">
        <f t="shared" ca="1" si="19"/>
        <v>Бейсболка AMERICAN NEEDLE арт. 43877A-ASE Austin Senators Hepcat MILB (темно-синий)</v>
      </c>
      <c r="V162" s="121" t="str">
        <f t="shared" ca="1" si="20"/>
        <v>Бейсболка AMERICAN NEEDLE арт. 43877A-ASE Austin Senators Hepcat MILB (темно-синий) {navy}</v>
      </c>
      <c r="W162" s="18" t="str">
        <f t="shared" ca="1" si="21"/>
        <v>синий</v>
      </c>
      <c r="X162" s="18" t="str">
        <f t="shared" ca="1" si="22"/>
        <v>синий</v>
      </c>
      <c r="Y162" s="119" t="str">
        <f ca="1">IF(ISERROR(AT162),IFERROR(MID(I162,FIND("-",I162)+1,LEN(I162)),IFERROR(MID(I162,1,FIND("/",I162)-2),I162)),VLOOKUP(A162,'Цвета артикулов'!B:C,2,0))</f>
        <v>синий</v>
      </c>
      <c r="Z162" s="93" t="str">
        <f t="shared" ca="1" si="23"/>
        <v>06-284-16-00</v>
      </c>
      <c r="AA162" s="95" t="str">
        <f ca="1">VLOOKUP(C162,Группа!A:B,2,FALSE)</f>
        <v>Бейсболка</v>
      </c>
      <c r="AB162" s="117" t="str">
        <f ca="1">IFERROR(VLOOKUP(R162,Размеры!A:C,3,FALSE),"")</f>
        <v>ONE</v>
      </c>
      <c r="AC162" s="117" t="str">
        <f ca="1">VLOOKUP(I162,ЦветПолный!A:B,2,FALSE)</f>
        <v>16</v>
      </c>
      <c r="AD162" s="117" t="str">
        <f ca="1">IFERROR(VLOOKUP(R162,Размеры!A:D,4,FALSE),"")</f>
        <v>00</v>
      </c>
      <c r="AE162" s="117">
        <f ca="1">IF(LEFT(IFERROR(VLOOKUP(LOOKUP(2,1/SEARCH(B162,Товары!A:A),Товары!A:A),Товары!A:B,2,0),""),6)=MID(Z162,1,6),1,0)</f>
        <v>1</v>
      </c>
      <c r="AG162" s="117">
        <f ca="1">SUMIF(Группа!A:A,C162,Группа!C:C)</f>
        <v>1</v>
      </c>
      <c r="AH162" s="117">
        <f ca="1">SUMIF(Группа!B:B,AA162,Группа!C:C)</f>
        <v>1</v>
      </c>
      <c r="AI162" s="117">
        <f ca="1">SUMIF(Формы!A:A,D162,Формы!B:B)</f>
        <v>1</v>
      </c>
      <c r="AJ162" s="117">
        <f ca="1">SUMIF(Материал!A:A,M162,Материал!B:B)</f>
        <v>1</v>
      </c>
      <c r="AK162" s="117">
        <f ca="1">SUMIF(Размеры!A:A,R162,Размеры!E:E)</f>
        <v>1</v>
      </c>
      <c r="AL162" s="117">
        <f ca="1">SUMIF(Сезон!A:A,F162,Сезон!B:B)</f>
        <v>1</v>
      </c>
      <c r="AM162" s="117">
        <f ca="1">SUMIF(Состав!A:A,J162,Состав!B:B)</f>
        <v>1</v>
      </c>
      <c r="AN162" s="117">
        <f ca="1">SUMIF(ЦветПолный!A:A,I162,ЦветПолный!C:C)</f>
        <v>8</v>
      </c>
      <c r="AO162" s="117">
        <f ca="1">SUMIF(Цвет!A:A,Y162,Цвет!B:B)</f>
        <v>1</v>
      </c>
      <c r="AP162" s="117">
        <f ca="1">SUMIF(Пол!B:B,N162,Пол!C:C)</f>
        <v>1</v>
      </c>
      <c r="AQ162" s="117">
        <f ca="1">SUMIF(Марка!A:A,G162,Марка!B:B)</f>
        <v>1</v>
      </c>
      <c r="AR162" s="117">
        <f ca="1">SUMIF(Страна!A:A,O162,Страна!B:B)</f>
        <v>1</v>
      </c>
      <c r="AS162" s="83" t="str">
        <f ca="1">IF(VLOOKUP(V162,Товары!A:B,2,FALSE)=A162,"Есть в 1С","ERR")</f>
        <v>Есть в 1С</v>
      </c>
      <c r="AT162" s="84" t="str">
        <f ca="1">IF(VLOOKUP(A162,Товары!B:B,1,FALSE)=A162,"Есть в 1С","ERR")</f>
        <v>Есть в 1С</v>
      </c>
      <c r="AU162" s="116" t="str">
        <f ca="1">VLOOKUP(V162,Товары!A:B,2,FALSE)</f>
        <v>06-284-16</v>
      </c>
      <c r="AV162" s="114" t="str">
        <f ca="1">VLOOKUP(V162,Товары!A:B,1,FALSE)</f>
        <v>Бейсболка AMERICAN NEEDLE арт. 43877A-ASE Austin Senators Hepcat MILB (темно-синий) {navy}</v>
      </c>
    </row>
    <row r="163" spans="1:48" x14ac:dyDescent="0.25">
      <c r="A163" s="133" t="str">
        <f ca="1"/>
        <v>06-281-16</v>
      </c>
      <c r="B163" s="128" t="str">
        <f ca="1">_xlfn.XLOOKUP($A163,Строчный!$A:$A,Строчный!B:B,"ERR",0)</f>
        <v>43870A-KCK Kansas City Katz Hepcat MILB</v>
      </c>
      <c r="C163" s="101" t="str">
        <f ca="1">PROPER(_xlfn.XLOOKUP($A163,Строчный!$A:$A,Строчный!C:C,"ERR",0))</f>
        <v>Бейсболки</v>
      </c>
      <c r="D163" s="101" t="str">
        <f ca="1">_xlfn.LET(_xlpm.DATA,(_xlfn.XLOOKUP($A163,Строчный!$A:$A,Строчный!D:D,"ERR",0)),UPPER(MID(_xlpm.DATA,1,1))&amp;LOWER(MID(_xlpm.DATA,2,LEN(_xlpm.DATA)-1)))</f>
        <v>Бейсболка</v>
      </c>
      <c r="E163" s="101" t="str">
        <f ca="1">PROPER(_xlfn.XLOOKUP($A163,Строчный!$A:$A,Строчный!E:E,"ERR",0))</f>
        <v>Sport</v>
      </c>
      <c r="F163" s="101" t="str">
        <f ca="1">LOWER(_xlfn.XLOOKUP($A163,Строчный!$A:$A,Строчный!F:F,"ERR",0))</f>
        <v>всесезон</v>
      </c>
      <c r="G163" s="101" t="str">
        <f ca="1">UPPER(_xlfn.XLOOKUP($A163,Строчный!$A:$A,Строчный!G:G,"ERR",0))</f>
        <v>AMERICAN NEEDLE</v>
      </c>
      <c r="H163" s="101" t="str">
        <f ca="1">LOWER(_xlfn.XLOOKUP($A163,Строчный!$A:$A,Строчный!H:H,"ERR",0))</f>
        <v>navy</v>
      </c>
      <c r="I163" s="101" t="str">
        <f ca="1">LOWER(_xlfn.XLOOKUP($A163,Строчный!$A:$A,Строчный!I:I,"ERR",0))</f>
        <v>темно-синий</v>
      </c>
      <c r="J163" s="101" t="str">
        <f ca="1">SUBSTITUTE(LOWER(_xlfn.XLOOKUP($A163,Строчный!$A:$A,Строчный!J:J,"ERR",0)),"подклад","Подклад")</f>
        <v>100% хлопок</v>
      </c>
      <c r="K163" s="101" t="str">
        <f ca="1">_xlfn.LET(_xlpm.RES,_xlfn.XLOOKUP($A163,Строчный!$A:$A,Строчный!R:R,"ERR",0),IF(_xlpm.RES="","",_xlpm.RES))</f>
        <v>MILB</v>
      </c>
      <c r="L163" s="101" t="str">
        <f ca="1">_xlfn.LET(_xlpm.RES,_xlfn.XLOOKUP($A163,Строчный!$A:$A,Строчный!S:S,"ERR",0),IF(_xlpm.RES="","",_xlpm.RES))</f>
        <v>Kansas City Katz</v>
      </c>
      <c r="M163" s="101" t="str">
        <f ca="1">LOWER(_xlfn.XLOOKUP($A163,Строчный!$A:$A,Строчный!K:K,"ERR",0))</f>
        <v>хлопковые</v>
      </c>
      <c r="N163" s="101" t="str">
        <f ca="1">PROPER(_xlfn.XLOOKUP($A163,Строчный!$A:$A,Строчный!L:L,"ERR",0))</f>
        <v>Унисекс</v>
      </c>
      <c r="O163" s="101" t="str">
        <f ca="1">PROPER(_xlfn.XLOOKUP($A163,Строчный!$A:$A,Строчный!M:M,"ERR",0))</f>
        <v>Китай</v>
      </c>
      <c r="P163" s="110">
        <f ca="1">VALUE(_xlfn.XLOOKUP($A163,Строчный!$A:$A,Строчный!N:N,"ERR",0))</f>
        <v>795.6</v>
      </c>
      <c r="Q163" s="109" t="str">
        <f ca="1">_xlfn.XLOOKUP($G163,Фабрика!A:A,Фабрика!B:B,"ERR",0)</f>
        <v>American Needle, Inc; 1275 Busch Parkway, Buffalo Grove, IL 60089, USA</v>
      </c>
      <c r="R163" s="100" t="str">
        <f ca="1">_xlfn.XLOOKUP($A163,Строчный!$A:$A,Строчный!P:P,"ERR",0)</f>
        <v>ONE</v>
      </c>
      <c r="S163" s="100">
        <f ca="1">VALUE(_xlfn.XLOOKUP($A163,Строчный!$A:$A,Строчный!Q:Q,"ERR",0))</f>
        <v>29</v>
      </c>
      <c r="T163" s="14" t="s">
        <v>283</v>
      </c>
      <c r="U163" s="122" t="str">
        <f t="shared" ca="1" si="19"/>
        <v>Бейсболка AMERICAN NEEDLE арт. 43870A-KCK Kansas City Katz Hepcat MILB (темно-синий)</v>
      </c>
      <c r="V163" s="121" t="str">
        <f t="shared" ca="1" si="20"/>
        <v>Бейсболка AMERICAN NEEDLE арт. 43870A-KCK Kansas City Katz Hepcat MILB (темно-синий) {navy}</v>
      </c>
      <c r="W163" s="18" t="str">
        <f t="shared" ca="1" si="21"/>
        <v>синий</v>
      </c>
      <c r="X163" s="18" t="str">
        <f t="shared" ca="1" si="22"/>
        <v>синий</v>
      </c>
      <c r="Y163" s="119" t="str">
        <f ca="1">IF(ISERROR(AT163),IFERROR(MID(I163,FIND("-",I163)+1,LEN(I163)),IFERROR(MID(I163,1,FIND("/",I163)-2),I163)),VLOOKUP(A163,'Цвета артикулов'!B:C,2,0))</f>
        <v>синий</v>
      </c>
      <c r="Z163" s="93" t="str">
        <f t="shared" ca="1" si="23"/>
        <v>06-281-16-00</v>
      </c>
      <c r="AA163" s="95" t="str">
        <f ca="1">VLOOKUP(C163,Группа!A:B,2,FALSE)</f>
        <v>Бейсболка</v>
      </c>
      <c r="AB163" s="117" t="str">
        <f ca="1">IFERROR(VLOOKUP(R163,Размеры!A:C,3,FALSE),"")</f>
        <v>ONE</v>
      </c>
      <c r="AC163" s="117" t="str">
        <f ca="1">VLOOKUP(I163,ЦветПолный!A:B,2,FALSE)</f>
        <v>16</v>
      </c>
      <c r="AD163" s="117" t="str">
        <f ca="1">IFERROR(VLOOKUP(R163,Размеры!A:D,4,FALSE),"")</f>
        <v>00</v>
      </c>
      <c r="AE163" s="117">
        <f ca="1">IF(LEFT(IFERROR(VLOOKUP(LOOKUP(2,1/SEARCH(B163,Товары!A:A),Товары!A:A),Товары!A:B,2,0),""),6)=MID(Z163,1,6),1,0)</f>
        <v>1</v>
      </c>
      <c r="AG163" s="117">
        <f ca="1">SUMIF(Группа!A:A,C163,Группа!C:C)</f>
        <v>1</v>
      </c>
      <c r="AH163" s="117">
        <f ca="1">SUMIF(Группа!B:B,AA163,Группа!C:C)</f>
        <v>1</v>
      </c>
      <c r="AI163" s="117">
        <f ca="1">SUMIF(Формы!A:A,D163,Формы!B:B)</f>
        <v>1</v>
      </c>
      <c r="AJ163" s="117">
        <f ca="1">SUMIF(Материал!A:A,M163,Материал!B:B)</f>
        <v>1</v>
      </c>
      <c r="AK163" s="117">
        <f ca="1">SUMIF(Размеры!A:A,R163,Размеры!E:E)</f>
        <v>1</v>
      </c>
      <c r="AL163" s="117">
        <f ca="1">SUMIF(Сезон!A:A,F163,Сезон!B:B)</f>
        <v>1</v>
      </c>
      <c r="AM163" s="117">
        <f ca="1">SUMIF(Состав!A:A,J163,Состав!B:B)</f>
        <v>1</v>
      </c>
      <c r="AN163" s="117">
        <f ca="1">SUMIF(ЦветПолный!A:A,I163,ЦветПолный!C:C)</f>
        <v>8</v>
      </c>
      <c r="AO163" s="117">
        <f ca="1">SUMIF(Цвет!A:A,Y163,Цвет!B:B)</f>
        <v>1</v>
      </c>
      <c r="AP163" s="117">
        <f ca="1">SUMIF(Пол!B:B,N163,Пол!C:C)</f>
        <v>1</v>
      </c>
      <c r="AQ163" s="117">
        <f ca="1">SUMIF(Марка!A:A,G163,Марка!B:B)</f>
        <v>1</v>
      </c>
      <c r="AR163" s="117">
        <f ca="1">SUMIF(Страна!A:A,O163,Страна!B:B)</f>
        <v>1</v>
      </c>
      <c r="AS163" s="83" t="str">
        <f ca="1">IF(VLOOKUP(V163,Товары!A:B,2,FALSE)=A163,"Есть в 1С","ERR")</f>
        <v>Есть в 1С</v>
      </c>
      <c r="AT163" s="84" t="str">
        <f ca="1">IF(VLOOKUP(A163,Товары!B:B,1,FALSE)=A163,"Есть в 1С","ERR")</f>
        <v>Есть в 1С</v>
      </c>
      <c r="AU163" s="116" t="str">
        <f ca="1">VLOOKUP(V163,Товары!A:B,2,FALSE)</f>
        <v>06-281-16</v>
      </c>
      <c r="AV163" s="114" t="str">
        <f ca="1">VLOOKUP(V163,Товары!A:B,1,FALSE)</f>
        <v>Бейсболка AMERICAN NEEDLE арт. 43870A-KCK Kansas City Katz Hepcat MILB (темно-синий) {navy}</v>
      </c>
    </row>
    <row r="164" spans="1:48" x14ac:dyDescent="0.25">
      <c r="A164" s="133" t="str">
        <f ca="1"/>
        <v>06-277-75</v>
      </c>
      <c r="B164" s="128" t="str">
        <f ca="1">_xlfn.XLOOKUP($A164,Строчный!$A:$A,Строчный!B:B,"ERR",0)</f>
        <v>43692A-NHL Original 6 Sundown NHL</v>
      </c>
      <c r="C164" s="101" t="str">
        <f ca="1">PROPER(_xlfn.XLOOKUP($A164,Строчный!$A:$A,Строчный!C:C,"ERR",0))</f>
        <v>Бейсболки</v>
      </c>
      <c r="D164" s="101" t="str">
        <f ca="1">_xlfn.LET(_xlpm.DATA,(_xlfn.XLOOKUP($A164,Строчный!$A:$A,Строчный!D:D,"ERR",0)),UPPER(MID(_xlpm.DATA,1,1))&amp;LOWER(MID(_xlpm.DATA,2,LEN(_xlpm.DATA)-1)))</f>
        <v>Бейсболка с прямым козырьком</v>
      </c>
      <c r="E164" s="101" t="str">
        <f ca="1">PROPER(_xlfn.XLOOKUP($A164,Строчный!$A:$A,Строчный!E:E,"ERR",0))</f>
        <v>Sport</v>
      </c>
      <c r="F164" s="101" t="str">
        <f ca="1">LOWER(_xlfn.XLOOKUP($A164,Строчный!$A:$A,Строчный!F:F,"ERR",0))</f>
        <v>всесезон</v>
      </c>
      <c r="G164" s="101" t="str">
        <f ca="1">UPPER(_xlfn.XLOOKUP($A164,Строчный!$A:$A,Строчный!G:G,"ERR",0))</f>
        <v>AMERICAN NEEDLE</v>
      </c>
      <c r="H164" s="101" t="str">
        <f ca="1">LOWER(_xlfn.XLOOKUP($A164,Строчный!$A:$A,Строчный!H:H,"ERR",0))</f>
        <v>black-camo</v>
      </c>
      <c r="I164" s="101" t="str">
        <f ca="1">LOWER(_xlfn.XLOOKUP($A164,Строчный!$A:$A,Строчный!I:I,"ERR",0))</f>
        <v>черный / камуфляж</v>
      </c>
      <c r="J164" s="101" t="str">
        <f ca="1">SUBSTITUTE(LOWER(_xlfn.XLOOKUP($A164,Строчный!$A:$A,Строчный!J:J,"ERR",0)),"подклад","Подклад")</f>
        <v>80% акрил - 20% шерсть</v>
      </c>
      <c r="K164" s="101" t="str">
        <f ca="1">_xlfn.LET(_xlpm.RES,_xlfn.XLOOKUP($A164,Строчный!$A:$A,Строчный!R:R,"ERR",0),IF(_xlpm.RES="","",_xlpm.RES))</f>
        <v>NHL</v>
      </c>
      <c r="L164" s="101" t="str">
        <f ca="1">_xlfn.LET(_xlpm.RES,_xlfn.XLOOKUP($A164,Строчный!$A:$A,Строчный!S:S,"ERR",0),IF(_xlpm.RES="","",_xlpm.RES))</f>
        <v>Original 6 Sundown</v>
      </c>
      <c r="M164" s="101" t="str">
        <f ca="1">LOWER(_xlfn.XLOOKUP($A164,Строчный!$A:$A,Строчный!K:K,"ERR",0))</f>
        <v>шерстяные</v>
      </c>
      <c r="N164" s="101" t="str">
        <f ca="1">PROPER(_xlfn.XLOOKUP($A164,Строчный!$A:$A,Строчный!L:L,"ERR",0))</f>
        <v>Унисекс</v>
      </c>
      <c r="O164" s="101" t="str">
        <f ca="1">PROPER(_xlfn.XLOOKUP($A164,Строчный!$A:$A,Строчный!M:M,"ERR",0))</f>
        <v>Бангладеш</v>
      </c>
      <c r="P164" s="110">
        <f ca="1">VALUE(_xlfn.XLOOKUP($A164,Строчный!$A:$A,Строчный!N:N,"ERR",0))</f>
        <v>1016.6000000000001</v>
      </c>
      <c r="Q164" s="109" t="str">
        <f ca="1">_xlfn.XLOOKUP($G164,Фабрика!A:A,Фабрика!B:B,"ERR",0)</f>
        <v>American Needle, Inc; 1275 Busch Parkway, Buffalo Grove, IL 60089, USA</v>
      </c>
      <c r="R164" s="100" t="str">
        <f ca="1">_xlfn.XLOOKUP($A164,Строчный!$A:$A,Строчный!P:P,"ERR",0)</f>
        <v>ONE</v>
      </c>
      <c r="S164" s="100">
        <f ca="1">VALUE(_xlfn.XLOOKUP($A164,Строчный!$A:$A,Строчный!Q:Q,"ERR",0))</f>
        <v>12</v>
      </c>
      <c r="T164" s="14" t="s">
        <v>283</v>
      </c>
      <c r="U164" s="122" t="str">
        <f t="shared" ca="1" si="19"/>
        <v>Бейсболка AMERICAN NEEDLE арт. 43692A-NHL Original 6 Sundown NHL (черный / камуфляж)</v>
      </c>
      <c r="V164" s="121" t="str">
        <f t="shared" ca="1" si="20"/>
        <v>Бейсболка AMERICAN NEEDLE арт. 43692A-NHL Original 6 Sundown NHL (черный / камуфляж) {black-camo}</v>
      </c>
      <c r="W164" s="18" t="str">
        <f t="shared" ca="1" si="21"/>
        <v>черный</v>
      </c>
      <c r="X164" s="18" t="str">
        <f t="shared" ca="1" si="22"/>
        <v>камуфляж</v>
      </c>
      <c r="Y164" s="119" t="str">
        <f ca="1">IF(ISERROR(AT164),IFERROR(MID(I164,FIND("-",I164)+1,LEN(I164)),IFERROR(MID(I164,1,FIND("/",I164)-2),I164)),VLOOKUP(A164,'Цвета артикулов'!B:C,2,0))</f>
        <v>черный</v>
      </c>
      <c r="Z164" s="93" t="str">
        <f t="shared" ca="1" si="23"/>
        <v>06-277-75-00</v>
      </c>
      <c r="AA164" s="95" t="str">
        <f ca="1">VLOOKUP(C164,Группа!A:B,2,FALSE)</f>
        <v>Бейсболка</v>
      </c>
      <c r="AB164" s="117" t="str">
        <f ca="1">IFERROR(VLOOKUP(R164,Размеры!A:C,3,FALSE),"")</f>
        <v>ONE</v>
      </c>
      <c r="AC164" s="117" t="str">
        <f ca="1">VLOOKUP(I164,ЦветПолный!A:B,2,FALSE)</f>
        <v>75</v>
      </c>
      <c r="AD164" s="117" t="str">
        <f ca="1">IFERROR(VLOOKUP(R164,Размеры!A:D,4,FALSE),"")</f>
        <v>00</v>
      </c>
      <c r="AE164" s="117">
        <f ca="1">IF(LEFT(IFERROR(VLOOKUP(LOOKUP(2,1/SEARCH(B164,Товары!A:A),Товары!A:A),Товары!A:B,2,0),""),6)=MID(Z164,1,6),1,0)</f>
        <v>1</v>
      </c>
      <c r="AG164" s="117">
        <f ca="1">SUMIF(Группа!A:A,C164,Группа!C:C)</f>
        <v>1</v>
      </c>
      <c r="AH164" s="117">
        <f ca="1">SUMIF(Группа!B:B,AA164,Группа!C:C)</f>
        <v>1</v>
      </c>
      <c r="AI164" s="117">
        <f ca="1">SUMIF(Формы!A:A,D164,Формы!B:B)</f>
        <v>1</v>
      </c>
      <c r="AJ164" s="117">
        <f ca="1">SUMIF(Материал!A:A,M164,Материал!B:B)</f>
        <v>1</v>
      </c>
      <c r="AK164" s="117">
        <f ca="1">SUMIF(Размеры!A:A,R164,Размеры!E:E)</f>
        <v>1</v>
      </c>
      <c r="AL164" s="117">
        <f ca="1">SUMIF(Сезон!A:A,F164,Сезон!B:B)</f>
        <v>1</v>
      </c>
      <c r="AM164" s="117">
        <f ca="1">SUMIF(Состав!A:A,J164,Состав!B:B)</f>
        <v>1</v>
      </c>
      <c r="AN164" s="117">
        <f ca="1">SUMIF(ЦветПолный!A:A,I164,ЦветПолный!C:C)</f>
        <v>1</v>
      </c>
      <c r="AO164" s="117">
        <f ca="1">SUMIF(Цвет!A:A,Y164,Цвет!B:B)</f>
        <v>1</v>
      </c>
      <c r="AP164" s="117">
        <f ca="1">SUMIF(Пол!B:B,N164,Пол!C:C)</f>
        <v>1</v>
      </c>
      <c r="AQ164" s="117">
        <f ca="1">SUMIF(Марка!A:A,G164,Марка!B:B)</f>
        <v>1</v>
      </c>
      <c r="AR164" s="117">
        <f ca="1">SUMIF(Страна!A:A,O164,Страна!B:B)</f>
        <v>1</v>
      </c>
      <c r="AS164" s="83" t="str">
        <f ca="1">IF(VLOOKUP(V164,Товары!A:B,2,FALSE)=A164,"Есть в 1С","ERR")</f>
        <v>Есть в 1С</v>
      </c>
      <c r="AT164" s="84" t="str">
        <f ca="1">IF(VLOOKUP(A164,Товары!B:B,1,FALSE)=A164,"Есть в 1С","ERR")</f>
        <v>Есть в 1С</v>
      </c>
      <c r="AU164" s="116" t="str">
        <f ca="1">VLOOKUP(V164,Товары!A:B,2,FALSE)</f>
        <v>06-277-75</v>
      </c>
      <c r="AV164" s="114" t="str">
        <f ca="1">VLOOKUP(V164,Товары!A:B,1,FALSE)</f>
        <v>Бейсболка AMERICAN NEEDLE арт. 43692A-NHL Original 6 Sundown NHL (черный / камуфляж) {black-camo}</v>
      </c>
    </row>
    <row r="165" spans="1:48" x14ac:dyDescent="0.25">
      <c r="A165" s="133" t="str">
        <f ca="1"/>
        <v>06-251-72</v>
      </c>
      <c r="B165" s="128" t="str">
        <f ca="1">_xlfn.XLOOKUP($A165,Строчный!$A:$A,Строчный!B:B,"ERR",0)</f>
        <v>43082A-DRW Detroit Red Wings Dyer NHL</v>
      </c>
      <c r="C165" s="101" t="str">
        <f ca="1">PROPER(_xlfn.XLOOKUP($A165,Строчный!$A:$A,Строчный!C:C,"ERR",0))</f>
        <v>Бейсболки</v>
      </c>
      <c r="D165" s="101" t="str">
        <f ca="1">_xlfn.LET(_xlpm.DATA,(_xlfn.XLOOKUP($A165,Строчный!$A:$A,Строчный!D:D,"ERR",0)),UPPER(MID(_xlpm.DATA,1,1))&amp;LOWER(MID(_xlpm.DATA,2,LEN(_xlpm.DATA)-1)))</f>
        <v>Бейсболка</v>
      </c>
      <c r="E165" s="101" t="str">
        <f ca="1">PROPER(_xlfn.XLOOKUP($A165,Строчный!$A:$A,Строчный!E:E,"ERR",0))</f>
        <v>Sport</v>
      </c>
      <c r="F165" s="101" t="str">
        <f ca="1">LOWER(_xlfn.XLOOKUP($A165,Строчный!$A:$A,Строчный!F:F,"ERR",0))</f>
        <v>всесезон</v>
      </c>
      <c r="G165" s="101" t="str">
        <f ca="1">UPPER(_xlfn.XLOOKUP($A165,Строчный!$A:$A,Строчный!G:G,"ERR",0))</f>
        <v>AMERICAN NEEDLE</v>
      </c>
      <c r="H165" s="101" t="str">
        <f ca="1">LOWER(_xlfn.XLOOKUP($A165,Строчный!$A:$A,Строчный!H:H,"ERR",0))</f>
        <v>red-black</v>
      </c>
      <c r="I165" s="101" t="str">
        <f ca="1">LOWER(_xlfn.XLOOKUP($A165,Строчный!$A:$A,Строчный!I:I,"ERR",0))</f>
        <v>красный / черный</v>
      </c>
      <c r="J165" s="101" t="str">
        <f ca="1">SUBSTITUTE(LOWER(_xlfn.XLOOKUP($A165,Строчный!$A:$A,Строчный!J:J,"ERR",0)),"подклад","Подклад")</f>
        <v>100% хлопок</v>
      </c>
      <c r="K165" s="101" t="str">
        <f ca="1">_xlfn.LET(_xlpm.RES,_xlfn.XLOOKUP($A165,Строчный!$A:$A,Строчный!R:R,"ERR",0),IF(_xlpm.RES="","",_xlpm.RES))</f>
        <v>NHL</v>
      </c>
      <c r="L165" s="101" t="str">
        <f ca="1">_xlfn.LET(_xlpm.RES,_xlfn.XLOOKUP($A165,Строчный!$A:$A,Строчный!S:S,"ERR",0),IF(_xlpm.RES="","",_xlpm.RES))</f>
        <v>Detroit Red Wings Dyer</v>
      </c>
      <c r="M165" s="101" t="str">
        <f ca="1">LOWER(_xlfn.XLOOKUP($A165,Строчный!$A:$A,Строчный!K:K,"ERR",0))</f>
        <v>хлопковые</v>
      </c>
      <c r="N165" s="101" t="str">
        <f ca="1">PROPER(_xlfn.XLOOKUP($A165,Строчный!$A:$A,Строчный!L:L,"ERR",0))</f>
        <v>Унисекс</v>
      </c>
      <c r="O165" s="101" t="str">
        <f ca="1">PROPER(_xlfn.XLOOKUP($A165,Строчный!$A:$A,Строчный!M:M,"ERR",0))</f>
        <v>Бангладеш</v>
      </c>
      <c r="P165" s="110">
        <f ca="1">VALUE(_xlfn.XLOOKUP($A165,Строчный!$A:$A,Строчный!N:N,"ERR",0))</f>
        <v>994.48470588235296</v>
      </c>
      <c r="Q165" s="109" t="str">
        <f ca="1">_xlfn.XLOOKUP($G165,Фабрика!A:A,Фабрика!B:B,"ERR",0)</f>
        <v>American Needle, Inc; 1275 Busch Parkway, Buffalo Grove, IL 60089, USA</v>
      </c>
      <c r="R165" s="100" t="str">
        <f ca="1">_xlfn.XLOOKUP($A165,Строчный!$A:$A,Строчный!P:P,"ERR",0)</f>
        <v>ONE</v>
      </c>
      <c r="S165" s="100">
        <f ca="1">VALUE(_xlfn.XLOOKUP($A165,Строчный!$A:$A,Строчный!Q:Q,"ERR",0))</f>
        <v>17</v>
      </c>
      <c r="T165" s="14" t="s">
        <v>283</v>
      </c>
      <c r="U165" s="122" t="str">
        <f t="shared" ca="1" si="19"/>
        <v>Бейсболка AMERICAN NEEDLE арт. 43082A-DRW Detroit Red Wings Dyer NHL (красный / черный)</v>
      </c>
      <c r="V165" s="121" t="str">
        <f t="shared" ca="1" si="20"/>
        <v>Бейсболка AMERICAN NEEDLE арт. 43082A-DRW Detroit Red Wings Dyer NHL (красный / черный) {red-black}</v>
      </c>
      <c r="W165" s="18" t="str">
        <f t="shared" ca="1" si="21"/>
        <v>красный</v>
      </c>
      <c r="X165" s="18" t="str">
        <f t="shared" ca="1" si="22"/>
        <v>черный</v>
      </c>
      <c r="Y165" s="119" t="str">
        <f ca="1">IF(ISERROR(AT165),IFERROR(MID(I165,FIND("-",I165)+1,LEN(I165)),IFERROR(MID(I165,1,FIND("/",I165)-2),I165)),VLOOKUP(A165,'Цвета артикулов'!B:C,2,0))</f>
        <v>красный</v>
      </c>
      <c r="Z165" s="93" t="str">
        <f t="shared" ca="1" si="23"/>
        <v>06-251-72-00</v>
      </c>
      <c r="AA165" s="95" t="str">
        <f ca="1">VLOOKUP(C165,Группа!A:B,2,FALSE)</f>
        <v>Бейсболка</v>
      </c>
      <c r="AB165" s="117" t="str">
        <f ca="1">IFERROR(VLOOKUP(R165,Размеры!A:C,3,FALSE),"")</f>
        <v>ONE</v>
      </c>
      <c r="AC165" s="117" t="str">
        <f ca="1">VLOOKUP(I165,ЦветПолный!A:B,2,FALSE)</f>
        <v>72</v>
      </c>
      <c r="AD165" s="117" t="str">
        <f ca="1">IFERROR(VLOOKUP(R165,Размеры!A:D,4,FALSE),"")</f>
        <v>00</v>
      </c>
      <c r="AE165" s="117">
        <f ca="1">IF(LEFT(IFERROR(VLOOKUP(LOOKUP(2,1/SEARCH(B165,Товары!A:A),Товары!A:A),Товары!A:B,2,0),""),6)=MID(Z165,1,6),1,0)</f>
        <v>1</v>
      </c>
      <c r="AG165" s="117">
        <f ca="1">SUMIF(Группа!A:A,C165,Группа!C:C)</f>
        <v>1</v>
      </c>
      <c r="AH165" s="117">
        <f ca="1">SUMIF(Группа!B:B,AA165,Группа!C:C)</f>
        <v>1</v>
      </c>
      <c r="AI165" s="117">
        <f ca="1">SUMIF(Формы!A:A,D165,Формы!B:B)</f>
        <v>1</v>
      </c>
      <c r="AJ165" s="117">
        <f ca="1">SUMIF(Материал!A:A,M165,Материал!B:B)</f>
        <v>1</v>
      </c>
      <c r="AK165" s="117">
        <f ca="1">SUMIF(Размеры!A:A,R165,Размеры!E:E)</f>
        <v>1</v>
      </c>
      <c r="AL165" s="117">
        <f ca="1">SUMIF(Сезон!A:A,F165,Сезон!B:B)</f>
        <v>1</v>
      </c>
      <c r="AM165" s="117">
        <f ca="1">SUMIF(Состав!A:A,J165,Состав!B:B)</f>
        <v>1</v>
      </c>
      <c r="AN165" s="117">
        <f ca="1">SUMIF(ЦветПолный!A:A,I165,ЦветПолный!C:C)</f>
        <v>3</v>
      </c>
      <c r="AO165" s="117">
        <f ca="1">SUMIF(Цвет!A:A,Y165,Цвет!B:B)</f>
        <v>1</v>
      </c>
      <c r="AP165" s="117">
        <f ca="1">SUMIF(Пол!B:B,N165,Пол!C:C)</f>
        <v>1</v>
      </c>
      <c r="AQ165" s="117">
        <f ca="1">SUMIF(Марка!A:A,G165,Марка!B:B)</f>
        <v>1</v>
      </c>
      <c r="AR165" s="117">
        <f ca="1">SUMIF(Страна!A:A,O165,Страна!B:B)</f>
        <v>1</v>
      </c>
      <c r="AS165" s="83" t="str">
        <f ca="1">IF(VLOOKUP(V165,Товары!A:B,2,FALSE)=A165,"Есть в 1С","ERR")</f>
        <v>Есть в 1С</v>
      </c>
      <c r="AT165" s="84" t="str">
        <f ca="1">IF(VLOOKUP(A165,Товары!B:B,1,FALSE)=A165,"Есть в 1С","ERR")</f>
        <v>Есть в 1С</v>
      </c>
      <c r="AU165" s="116" t="str">
        <f ca="1">VLOOKUP(V165,Товары!A:B,2,FALSE)</f>
        <v>06-251-72</v>
      </c>
      <c r="AV165" s="114" t="str">
        <f ca="1">VLOOKUP(V165,Товары!A:B,1,FALSE)</f>
        <v>Бейсболка AMERICAN NEEDLE арт. 43082A-DRW Detroit Red Wings Dyer NHL (красный / черный) {red-black}</v>
      </c>
    </row>
    <row r="166" spans="1:48" x14ac:dyDescent="0.25">
      <c r="A166" s="133" t="str">
        <f ca="1"/>
        <v>06-241-18</v>
      </c>
      <c r="B166" s="128" t="str">
        <f ca="1">_xlfn.XLOOKUP($A166,Строчный!$A:$A,Строчный!B:B,"ERR",0)</f>
        <v>43020A-MALI Malibu Ballpark</v>
      </c>
      <c r="C166" s="101" t="str">
        <f ca="1">PROPER(_xlfn.XLOOKUP($A166,Строчный!$A:$A,Строчный!C:C,"ERR",0))</f>
        <v>Бейсболки</v>
      </c>
      <c r="D166" s="101" t="str">
        <f ca="1">_xlfn.LET(_xlpm.DATA,(_xlfn.XLOOKUP($A166,Строчный!$A:$A,Строчный!D:D,"ERR",0)),UPPER(MID(_xlpm.DATA,1,1))&amp;LOWER(MID(_xlpm.DATA,2,LEN(_xlpm.DATA)-1)))</f>
        <v>Бейсболка</v>
      </c>
      <c r="E166" s="101" t="str">
        <f ca="1">PROPER(_xlfn.XLOOKUP($A166,Строчный!$A:$A,Строчный!E:E,"ERR",0))</f>
        <v>State</v>
      </c>
      <c r="F166" s="101" t="str">
        <f ca="1">LOWER(_xlfn.XLOOKUP($A166,Строчный!$A:$A,Строчный!F:F,"ERR",0))</f>
        <v>всесезон</v>
      </c>
      <c r="G166" s="101" t="str">
        <f ca="1">UPPER(_xlfn.XLOOKUP($A166,Строчный!$A:$A,Строчный!G:G,"ERR",0))</f>
        <v>AMERICAN NEEDLE</v>
      </c>
      <c r="H166" s="101" t="str">
        <f ca="1">LOWER(_xlfn.XLOOKUP($A166,Строчный!$A:$A,Строчный!H:H,"ERR",0))</f>
        <v>red</v>
      </c>
      <c r="I166" s="101" t="str">
        <f ca="1">LOWER(_xlfn.XLOOKUP($A166,Строчный!$A:$A,Строчный!I:I,"ERR",0))</f>
        <v>красный</v>
      </c>
      <c r="J166" s="101" t="str">
        <f ca="1">SUBSTITUTE(LOWER(_xlfn.XLOOKUP($A166,Строчный!$A:$A,Строчный!J:J,"ERR",0)),"подклад","Подклад")</f>
        <v>100% хлопок</v>
      </c>
      <c r="K166" s="101" t="str">
        <f ca="1">_xlfn.LET(_xlpm.RES,_xlfn.XLOOKUP($A166,Строчный!$A:$A,Строчный!R:R,"ERR",0),IF(_xlpm.RES="","",_xlpm.RES))</f>
        <v/>
      </c>
      <c r="L166" s="101" t="str">
        <f ca="1">_xlfn.LET(_xlpm.RES,_xlfn.XLOOKUP($A166,Строчный!$A:$A,Строчный!S:S,"ERR",0),IF(_xlpm.RES="","",_xlpm.RES))</f>
        <v>Malibu</v>
      </c>
      <c r="M166" s="101" t="str">
        <f ca="1">LOWER(_xlfn.XLOOKUP($A166,Строчный!$A:$A,Строчный!K:K,"ERR",0))</f>
        <v>хлопковые</v>
      </c>
      <c r="N166" s="101" t="str">
        <f ca="1">PROPER(_xlfn.XLOOKUP($A166,Строчный!$A:$A,Строчный!L:L,"ERR",0))</f>
        <v>Унисекс</v>
      </c>
      <c r="O166" s="101" t="str">
        <f ca="1">PROPER(_xlfn.XLOOKUP($A166,Строчный!$A:$A,Строчный!M:M,"ERR",0))</f>
        <v>Бангладеш</v>
      </c>
      <c r="P166" s="110">
        <f ca="1">VALUE(_xlfn.XLOOKUP($A166,Строчный!$A:$A,Строчный!N:N,"ERR",0))</f>
        <v>596.6763636363637</v>
      </c>
      <c r="Q166" s="109" t="str">
        <f ca="1">_xlfn.XLOOKUP($G166,Фабрика!A:A,Фабрика!B:B,"ERR",0)</f>
        <v>American Needle, Inc; 1275 Busch Parkway, Buffalo Grove, IL 60089, USA</v>
      </c>
      <c r="R166" s="100" t="str">
        <f ca="1">_xlfn.XLOOKUP($A166,Строчный!$A:$A,Строчный!P:P,"ERR",0)</f>
        <v>ONE</v>
      </c>
      <c r="S166" s="100">
        <f ca="1">VALUE(_xlfn.XLOOKUP($A166,Строчный!$A:$A,Строчный!Q:Q,"ERR",0))</f>
        <v>11</v>
      </c>
      <c r="T166" s="14" t="s">
        <v>283</v>
      </c>
      <c r="U166" s="122" t="str">
        <f t="shared" ca="1" si="19"/>
        <v>Бейсболка AMERICAN NEEDLE арт. 43020A-MALI Malibu Ballpark (красный)</v>
      </c>
      <c r="V166" s="121" t="str">
        <f t="shared" ca="1" si="20"/>
        <v>Бейсболка AMERICAN NEEDLE арт. 43020A-MALI Malibu Ballpark (красный) {red}</v>
      </c>
      <c r="W166" s="18" t="str">
        <f t="shared" ca="1" si="21"/>
        <v>красный</v>
      </c>
      <c r="X166" s="18" t="str">
        <f t="shared" ca="1" si="22"/>
        <v>красный</v>
      </c>
      <c r="Y166" s="119" t="str">
        <f ca="1">IF(ISERROR(AT166),IFERROR(MID(I166,FIND("-",I166)+1,LEN(I166)),IFERROR(MID(I166,1,FIND("/",I166)-2),I166)),VLOOKUP(A166,'Цвета артикулов'!B:C,2,0))</f>
        <v>красный</v>
      </c>
      <c r="Z166" s="93" t="str">
        <f t="shared" ca="1" si="23"/>
        <v>06-241-18-00</v>
      </c>
      <c r="AA166" s="95" t="str">
        <f ca="1">VLOOKUP(C166,Группа!A:B,2,FALSE)</f>
        <v>Бейсболка</v>
      </c>
      <c r="AB166" s="117" t="str">
        <f ca="1">IFERROR(VLOOKUP(R166,Размеры!A:C,3,FALSE),"")</f>
        <v>ONE</v>
      </c>
      <c r="AC166" s="117" t="str">
        <f ca="1">VLOOKUP(I166,ЦветПолный!A:B,2,FALSE)</f>
        <v>18</v>
      </c>
      <c r="AD166" s="117" t="str">
        <f ca="1">IFERROR(VLOOKUP(R166,Размеры!A:D,4,FALSE),"")</f>
        <v>00</v>
      </c>
      <c r="AE166" s="117">
        <f ca="1">IF(LEFT(IFERROR(VLOOKUP(LOOKUP(2,1/SEARCH(B166,Товары!A:A),Товары!A:A),Товары!A:B,2,0),""),6)=MID(Z166,1,6),1,0)</f>
        <v>1</v>
      </c>
      <c r="AG166" s="117">
        <f ca="1">SUMIF(Группа!A:A,C166,Группа!C:C)</f>
        <v>1</v>
      </c>
      <c r="AH166" s="117">
        <f ca="1">SUMIF(Группа!B:B,AA166,Группа!C:C)</f>
        <v>1</v>
      </c>
      <c r="AI166" s="117">
        <f ca="1">SUMIF(Формы!A:A,D166,Формы!B:B)</f>
        <v>1</v>
      </c>
      <c r="AJ166" s="117">
        <f ca="1">SUMIF(Материал!A:A,M166,Материал!B:B)</f>
        <v>1</v>
      </c>
      <c r="AK166" s="117">
        <f ca="1">SUMIF(Размеры!A:A,R166,Размеры!E:E)</f>
        <v>1</v>
      </c>
      <c r="AL166" s="117">
        <f ca="1">SUMIF(Сезон!A:A,F166,Сезон!B:B)</f>
        <v>1</v>
      </c>
      <c r="AM166" s="117">
        <f ca="1">SUMIF(Состав!A:A,J166,Состав!B:B)</f>
        <v>1</v>
      </c>
      <c r="AN166" s="117">
        <f ca="1">SUMIF(ЦветПолный!A:A,I166,ЦветПолный!C:C)</f>
        <v>2</v>
      </c>
      <c r="AO166" s="117">
        <f ca="1">SUMIF(Цвет!A:A,Y166,Цвет!B:B)</f>
        <v>1</v>
      </c>
      <c r="AP166" s="117">
        <f ca="1">SUMIF(Пол!B:B,N166,Пол!C:C)</f>
        <v>1</v>
      </c>
      <c r="AQ166" s="117">
        <f ca="1">SUMIF(Марка!A:A,G166,Марка!B:B)</f>
        <v>1</v>
      </c>
      <c r="AR166" s="117">
        <f ca="1">SUMIF(Страна!A:A,O166,Страна!B:B)</f>
        <v>1</v>
      </c>
      <c r="AS166" s="83" t="str">
        <f ca="1">IF(VLOOKUP(V166,Товары!A:B,2,FALSE)=A166,"Есть в 1С","ERR")</f>
        <v>Есть в 1С</v>
      </c>
      <c r="AT166" s="84" t="str">
        <f ca="1">IF(VLOOKUP(A166,Товары!B:B,1,FALSE)=A166,"Есть в 1С","ERR")</f>
        <v>Есть в 1С</v>
      </c>
      <c r="AU166" s="116" t="str">
        <f ca="1">VLOOKUP(V166,Товары!A:B,2,FALSE)</f>
        <v>06-241-18</v>
      </c>
      <c r="AV166" s="114" t="str">
        <f ca="1">VLOOKUP(V166,Товары!A:B,1,FALSE)</f>
        <v>Бейсболка AMERICAN NEEDLE арт. 43020A-MALI Malibu Ballpark (красный) {red}</v>
      </c>
    </row>
    <row r="167" spans="1:48" x14ac:dyDescent="0.25">
      <c r="A167" s="133" t="str">
        <f ca="1"/>
        <v>06-236-48</v>
      </c>
      <c r="B167" s="128" t="str">
        <f ca="1">_xlfn.XLOOKUP($A167,Строчный!$A:$A,Строчный!B:B,"ERR",0)</f>
        <v>42932A-PPN Pittsburgh Penguins United NHL</v>
      </c>
      <c r="C167" s="101" t="str">
        <f ca="1">PROPER(_xlfn.XLOOKUP($A167,Строчный!$A:$A,Строчный!C:C,"ERR",0))</f>
        <v>Бейсболки</v>
      </c>
      <c r="D167" s="101" t="str">
        <f ca="1">_xlfn.LET(_xlpm.DATA,(_xlfn.XLOOKUP($A167,Строчный!$A:$A,Строчный!D:D,"ERR",0)),UPPER(MID(_xlpm.DATA,1,1))&amp;LOWER(MID(_xlpm.DATA,2,LEN(_xlpm.DATA)-1)))</f>
        <v>Бейсболка с прямым козырьком</v>
      </c>
      <c r="E167" s="101" t="str">
        <f ca="1">PROPER(_xlfn.XLOOKUP($A167,Строчный!$A:$A,Строчный!E:E,"ERR",0))</f>
        <v>Sport</v>
      </c>
      <c r="F167" s="101" t="str">
        <f ca="1">LOWER(_xlfn.XLOOKUP($A167,Строчный!$A:$A,Строчный!F:F,"ERR",0))</f>
        <v>всесезон</v>
      </c>
      <c r="G167" s="101" t="str">
        <f ca="1">UPPER(_xlfn.XLOOKUP($A167,Строчный!$A:$A,Строчный!G:G,"ERR",0))</f>
        <v>AMERICAN NEEDLE</v>
      </c>
      <c r="H167" s="101" t="str">
        <f ca="1">LOWER(_xlfn.XLOOKUP($A167,Строчный!$A:$A,Строчный!H:H,"ERR",0))</f>
        <v>ivory-blk</v>
      </c>
      <c r="I167" s="101" t="str">
        <f ca="1">LOWER(_xlfn.XLOOKUP($A167,Строчный!$A:$A,Строчный!I:I,"ERR",0))</f>
        <v>белый / черный</v>
      </c>
      <c r="J167" s="101" t="str">
        <f ca="1">SUBSTITUTE(LOWER(_xlfn.XLOOKUP($A167,Строчный!$A:$A,Строчный!J:J,"ERR",0)),"подклад","Подклад")</f>
        <v>80% акрил - 20% шерсть</v>
      </c>
      <c r="K167" s="101" t="str">
        <f ca="1">_xlfn.LET(_xlpm.RES,_xlfn.XLOOKUP($A167,Строчный!$A:$A,Строчный!R:R,"ERR",0),IF(_xlpm.RES="","",_xlpm.RES))</f>
        <v>NHL</v>
      </c>
      <c r="L167" s="101" t="str">
        <f ca="1">_xlfn.LET(_xlpm.RES,_xlfn.XLOOKUP($A167,Строчный!$A:$A,Строчный!S:S,"ERR",0),IF(_xlpm.RES="","",_xlpm.RES))</f>
        <v>Pittsburgh Penguins</v>
      </c>
      <c r="M167" s="101" t="str">
        <f ca="1">LOWER(_xlfn.XLOOKUP($A167,Строчный!$A:$A,Строчный!K:K,"ERR",0))</f>
        <v>шерстяные</v>
      </c>
      <c r="N167" s="101" t="str">
        <f ca="1">PROPER(_xlfn.XLOOKUP($A167,Строчный!$A:$A,Строчный!L:L,"ERR",0))</f>
        <v>Унисекс</v>
      </c>
      <c r="O167" s="101" t="str">
        <f ca="1">PROPER(_xlfn.XLOOKUP($A167,Строчный!$A:$A,Строчный!M:M,"ERR",0))</f>
        <v>Бангладеш</v>
      </c>
      <c r="P167" s="110">
        <f ca="1">VALUE(_xlfn.XLOOKUP($A167,Строчный!$A:$A,Строчный!N:N,"ERR",0))</f>
        <v>1237.6000000000001</v>
      </c>
      <c r="Q167" s="109" t="str">
        <f ca="1">_xlfn.XLOOKUP($G167,Фабрика!A:A,Фабрика!B:B,"ERR",0)</f>
        <v>American Needle, Inc; 1275 Busch Parkway, Buffalo Grove, IL 60089, USA</v>
      </c>
      <c r="R167" s="100" t="str">
        <f ca="1">_xlfn.XLOOKUP($A167,Строчный!$A:$A,Строчный!P:P,"ERR",0)</f>
        <v>ONE</v>
      </c>
      <c r="S167" s="100">
        <f ca="1">VALUE(_xlfn.XLOOKUP($A167,Строчный!$A:$A,Строчный!Q:Q,"ERR",0))</f>
        <v>12</v>
      </c>
      <c r="T167" s="14" t="s">
        <v>283</v>
      </c>
      <c r="U167" s="122" t="str">
        <f t="shared" ca="1" si="19"/>
        <v>Бейсболка AMERICAN NEEDLE арт. 42932A-PPN Pittsburgh Penguins United NHL (белый / черный)</v>
      </c>
      <c r="V167" s="121" t="str">
        <f t="shared" ca="1" si="20"/>
        <v>Бейсболка AMERICAN NEEDLE арт. 42932A-PPN Pittsburgh Penguins United NHL (белый / черный) {ivory-blk}</v>
      </c>
      <c r="W167" s="18" t="str">
        <f t="shared" ca="1" si="21"/>
        <v>белый</v>
      </c>
      <c r="X167" s="18" t="str">
        <f t="shared" ca="1" si="22"/>
        <v>черный</v>
      </c>
      <c r="Y167" s="119" t="str">
        <f ca="1">IF(ISERROR(AT167),IFERROR(MID(I167,FIND("-",I167)+1,LEN(I167)),IFERROR(MID(I167,1,FIND("/",I167)-2),I167)),VLOOKUP(A167,'Цвета артикулов'!B:C,2,0))</f>
        <v>белый</v>
      </c>
      <c r="Z167" s="93" t="str">
        <f t="shared" ca="1" si="23"/>
        <v>06-236-48-00</v>
      </c>
      <c r="AA167" s="95" t="str">
        <f ca="1">VLOOKUP(C167,Группа!A:B,2,FALSE)</f>
        <v>Бейсболка</v>
      </c>
      <c r="AB167" s="117" t="str">
        <f ca="1">IFERROR(VLOOKUP(R167,Размеры!A:C,3,FALSE),"")</f>
        <v>ONE</v>
      </c>
      <c r="AC167" s="117" t="str">
        <f ca="1">VLOOKUP(I167,ЦветПолный!A:B,2,FALSE)</f>
        <v>48</v>
      </c>
      <c r="AD167" s="117" t="str">
        <f ca="1">IFERROR(VLOOKUP(R167,Размеры!A:D,4,FALSE),"")</f>
        <v>00</v>
      </c>
      <c r="AE167" s="117">
        <f ca="1">IF(LEFT(IFERROR(VLOOKUP(LOOKUP(2,1/SEARCH(B167,Товары!A:A),Товары!A:A),Товары!A:B,2,0),""),6)=MID(Z167,1,6),1,0)</f>
        <v>1</v>
      </c>
      <c r="AG167" s="117">
        <f ca="1">SUMIF(Группа!A:A,C167,Группа!C:C)</f>
        <v>1</v>
      </c>
      <c r="AH167" s="117">
        <f ca="1">SUMIF(Группа!B:B,AA167,Группа!C:C)</f>
        <v>1</v>
      </c>
      <c r="AI167" s="117">
        <f ca="1">SUMIF(Формы!A:A,D167,Формы!B:B)</f>
        <v>1</v>
      </c>
      <c r="AJ167" s="117">
        <f ca="1">SUMIF(Материал!A:A,M167,Материал!B:B)</f>
        <v>1</v>
      </c>
      <c r="AK167" s="117">
        <f ca="1">SUMIF(Размеры!A:A,R167,Размеры!E:E)</f>
        <v>1</v>
      </c>
      <c r="AL167" s="117">
        <f ca="1">SUMIF(Сезон!A:A,F167,Сезон!B:B)</f>
        <v>1</v>
      </c>
      <c r="AM167" s="117">
        <f ca="1">SUMIF(Состав!A:A,J167,Состав!B:B)</f>
        <v>1</v>
      </c>
      <c r="AN167" s="117">
        <f ca="1">SUMIF(ЦветПолный!A:A,I167,ЦветПолный!C:C)</f>
        <v>6</v>
      </c>
      <c r="AO167" s="117">
        <f ca="1">SUMIF(Цвет!A:A,Y167,Цвет!B:B)</f>
        <v>1</v>
      </c>
      <c r="AP167" s="117">
        <f ca="1">SUMIF(Пол!B:B,N167,Пол!C:C)</f>
        <v>1</v>
      </c>
      <c r="AQ167" s="117">
        <f ca="1">SUMIF(Марка!A:A,G167,Марка!B:B)</f>
        <v>1</v>
      </c>
      <c r="AR167" s="117">
        <f ca="1">SUMIF(Страна!A:A,O167,Страна!B:B)</f>
        <v>1</v>
      </c>
      <c r="AS167" s="83" t="str">
        <f ca="1">IF(VLOOKUP(V167,Товары!A:B,2,FALSE)=A167,"Есть в 1С","ERR")</f>
        <v>Есть в 1С</v>
      </c>
      <c r="AT167" s="84" t="str">
        <f ca="1">IF(VLOOKUP(A167,Товары!B:B,1,FALSE)=A167,"Есть в 1С","ERR")</f>
        <v>Есть в 1С</v>
      </c>
      <c r="AU167" s="116" t="str">
        <f ca="1">VLOOKUP(V167,Товары!A:B,2,FALSE)</f>
        <v>06-236-48</v>
      </c>
      <c r="AV167" s="114" t="str">
        <f ca="1">VLOOKUP(V167,Товары!A:B,1,FALSE)</f>
        <v>Бейсболка AMERICAN NEEDLE арт. 42932A-PPN Pittsburgh Penguins United NHL (белый / черный) {ivory-blk}</v>
      </c>
    </row>
    <row r="168" spans="1:48" x14ac:dyDescent="0.25">
      <c r="A168" s="133" t="str">
        <f ca="1"/>
        <v>06-235-38</v>
      </c>
      <c r="B168" s="128" t="str">
        <f ca="1">_xlfn.XLOOKUP($A168,Строчный!$A:$A,Строчный!B:B,"ERR",0)</f>
        <v>42932A-NYR New York Rangers United NHL</v>
      </c>
      <c r="C168" s="101" t="str">
        <f ca="1">PROPER(_xlfn.XLOOKUP($A168,Строчный!$A:$A,Строчный!C:C,"ERR",0))</f>
        <v>Бейсболки</v>
      </c>
      <c r="D168" s="101" t="str">
        <f ca="1">_xlfn.LET(_xlpm.DATA,(_xlfn.XLOOKUP($A168,Строчный!$A:$A,Строчный!D:D,"ERR",0)),UPPER(MID(_xlpm.DATA,1,1))&amp;LOWER(MID(_xlpm.DATA,2,LEN(_xlpm.DATA)-1)))</f>
        <v>Бейсболка с прямым козырьком</v>
      </c>
      <c r="E168" s="101" t="str">
        <f ca="1">PROPER(_xlfn.XLOOKUP($A168,Строчный!$A:$A,Строчный!E:E,"ERR",0))</f>
        <v>Sport</v>
      </c>
      <c r="F168" s="101" t="str">
        <f ca="1">LOWER(_xlfn.XLOOKUP($A168,Строчный!$A:$A,Строчный!F:F,"ERR",0))</f>
        <v>всесезон</v>
      </c>
      <c r="G168" s="101" t="str">
        <f ca="1">UPPER(_xlfn.XLOOKUP($A168,Строчный!$A:$A,Строчный!G:G,"ERR",0))</f>
        <v>AMERICAN NEEDLE</v>
      </c>
      <c r="H168" s="101" t="str">
        <f ca="1">LOWER(_xlfn.XLOOKUP($A168,Строчный!$A:$A,Строчный!H:H,"ERR",0))</f>
        <v>ivory-royal</v>
      </c>
      <c r="I168" s="101" t="str">
        <f ca="1">LOWER(_xlfn.XLOOKUP($A168,Строчный!$A:$A,Строчный!I:I,"ERR",0))</f>
        <v>белый / синий</v>
      </c>
      <c r="J168" s="101" t="str">
        <f ca="1">SUBSTITUTE(LOWER(_xlfn.XLOOKUP($A168,Строчный!$A:$A,Строчный!J:J,"ERR",0)),"подклад","Подклад")</f>
        <v>80% акрил - 20% шерсть</v>
      </c>
      <c r="K168" s="101" t="str">
        <f ca="1">_xlfn.LET(_xlpm.RES,_xlfn.XLOOKUP($A168,Строчный!$A:$A,Строчный!R:R,"ERR",0),IF(_xlpm.RES="","",_xlpm.RES))</f>
        <v>NHL</v>
      </c>
      <c r="L168" s="101" t="str">
        <f ca="1">_xlfn.LET(_xlpm.RES,_xlfn.XLOOKUP($A168,Строчный!$A:$A,Строчный!S:S,"ERR",0),IF(_xlpm.RES="","",_xlpm.RES))</f>
        <v>New York Rangers</v>
      </c>
      <c r="M168" s="101" t="str">
        <f ca="1">LOWER(_xlfn.XLOOKUP($A168,Строчный!$A:$A,Строчный!K:K,"ERR",0))</f>
        <v>шерстяные</v>
      </c>
      <c r="N168" s="101" t="str">
        <f ca="1">PROPER(_xlfn.XLOOKUP($A168,Строчный!$A:$A,Строчный!L:L,"ERR",0))</f>
        <v>Унисекс</v>
      </c>
      <c r="O168" s="101" t="str">
        <f ca="1">PROPER(_xlfn.XLOOKUP($A168,Строчный!$A:$A,Строчный!M:M,"ERR",0))</f>
        <v>Бангладеш</v>
      </c>
      <c r="P168" s="110">
        <f ca="1">VALUE(_xlfn.XLOOKUP($A168,Строчный!$A:$A,Строчный!N:N,"ERR",0))</f>
        <v>1237.6000000000001</v>
      </c>
      <c r="Q168" s="109" t="str">
        <f ca="1">_xlfn.XLOOKUP($G168,Фабрика!A:A,Фабрика!B:B,"ERR",0)</f>
        <v>American Needle, Inc; 1275 Busch Parkway, Buffalo Grove, IL 60089, USA</v>
      </c>
      <c r="R168" s="100" t="str">
        <f ca="1">_xlfn.XLOOKUP($A168,Строчный!$A:$A,Строчный!P:P,"ERR",0)</f>
        <v>ONE</v>
      </c>
      <c r="S168" s="100">
        <f ca="1">VALUE(_xlfn.XLOOKUP($A168,Строчный!$A:$A,Строчный!Q:Q,"ERR",0))</f>
        <v>35</v>
      </c>
      <c r="T168" s="14" t="s">
        <v>283</v>
      </c>
      <c r="U168" s="122" t="str">
        <f t="shared" ca="1" si="19"/>
        <v>Бейсболка AMERICAN NEEDLE арт. 42932A-NYR New York Rangers United NHL (белый / синий)</v>
      </c>
      <c r="V168" s="121" t="str">
        <f t="shared" ca="1" si="20"/>
        <v>Бейсболка AMERICAN NEEDLE арт. 42932A-NYR New York Rangers United NHL (белый / синий) {ivory-royal}</v>
      </c>
      <c r="W168" s="18" t="str">
        <f t="shared" ca="1" si="21"/>
        <v>белый</v>
      </c>
      <c r="X168" s="18" t="str">
        <f t="shared" ca="1" si="22"/>
        <v>синий</v>
      </c>
      <c r="Y168" s="119" t="str">
        <f ca="1">IF(ISERROR(AT168),IFERROR(MID(I168,FIND("-",I168)+1,LEN(I168)),IFERROR(MID(I168,1,FIND("/",I168)-2),I168)),VLOOKUP(A168,'Цвета артикулов'!B:C,2,0))</f>
        <v>белый</v>
      </c>
      <c r="Z168" s="93" t="str">
        <f t="shared" ca="1" si="23"/>
        <v>06-235-38-00</v>
      </c>
      <c r="AA168" s="95" t="str">
        <f ca="1">VLOOKUP(C168,Группа!A:B,2,FALSE)</f>
        <v>Бейсболка</v>
      </c>
      <c r="AB168" s="117" t="str">
        <f ca="1">IFERROR(VLOOKUP(R168,Размеры!A:C,3,FALSE),"")</f>
        <v>ONE</v>
      </c>
      <c r="AC168" s="117" t="str">
        <f ca="1">VLOOKUP(I168,ЦветПолный!A:B,2,FALSE)</f>
        <v>38</v>
      </c>
      <c r="AD168" s="117" t="str">
        <f ca="1">IFERROR(VLOOKUP(R168,Размеры!A:D,4,FALSE),"")</f>
        <v>00</v>
      </c>
      <c r="AE168" s="117">
        <f ca="1">IF(LEFT(IFERROR(VLOOKUP(LOOKUP(2,1/SEARCH(B168,Товары!A:A),Товары!A:A),Товары!A:B,2,0),""),6)=MID(Z168,1,6),1,0)</f>
        <v>1</v>
      </c>
      <c r="AG168" s="117">
        <f ca="1">SUMIF(Группа!A:A,C168,Группа!C:C)</f>
        <v>1</v>
      </c>
      <c r="AH168" s="117">
        <f ca="1">SUMIF(Группа!B:B,AA168,Группа!C:C)</f>
        <v>1</v>
      </c>
      <c r="AI168" s="117">
        <f ca="1">SUMIF(Формы!A:A,D168,Формы!B:B)</f>
        <v>1</v>
      </c>
      <c r="AJ168" s="117">
        <f ca="1">SUMIF(Материал!A:A,M168,Материал!B:B)</f>
        <v>1</v>
      </c>
      <c r="AK168" s="117">
        <f ca="1">SUMIF(Размеры!A:A,R168,Размеры!E:E)</f>
        <v>1</v>
      </c>
      <c r="AL168" s="117">
        <f ca="1">SUMIF(Сезон!A:A,F168,Сезон!B:B)</f>
        <v>1</v>
      </c>
      <c r="AM168" s="117">
        <f ca="1">SUMIF(Состав!A:A,J168,Состав!B:B)</f>
        <v>1</v>
      </c>
      <c r="AN168" s="117">
        <f ca="1">SUMIF(ЦветПолный!A:A,I168,ЦветПолный!C:C)</f>
        <v>5</v>
      </c>
      <c r="AO168" s="117">
        <f ca="1">SUMIF(Цвет!A:A,Y168,Цвет!B:B)</f>
        <v>1</v>
      </c>
      <c r="AP168" s="117">
        <f ca="1">SUMIF(Пол!B:B,N168,Пол!C:C)</f>
        <v>1</v>
      </c>
      <c r="AQ168" s="117">
        <f ca="1">SUMIF(Марка!A:A,G168,Марка!B:B)</f>
        <v>1</v>
      </c>
      <c r="AR168" s="117">
        <f ca="1">SUMIF(Страна!A:A,O168,Страна!B:B)</f>
        <v>1</v>
      </c>
      <c r="AS168" s="83" t="str">
        <f ca="1">IF(VLOOKUP(V168,Товары!A:B,2,FALSE)=A168,"Есть в 1С","ERR")</f>
        <v>Есть в 1С</v>
      </c>
      <c r="AT168" s="84" t="str">
        <f ca="1">IF(VLOOKUP(A168,Товары!B:B,1,FALSE)=A168,"Есть в 1С","ERR")</f>
        <v>Есть в 1С</v>
      </c>
      <c r="AU168" s="116" t="str">
        <f ca="1">VLOOKUP(V168,Товары!A:B,2,FALSE)</f>
        <v>06-235-38</v>
      </c>
      <c r="AV168" s="114" t="str">
        <f ca="1">VLOOKUP(V168,Товары!A:B,1,FALSE)</f>
        <v>Бейсболка AMERICAN NEEDLE арт. 42932A-NYR New York Rangers United NHL (белый / синий) {ivory-royal}</v>
      </c>
    </row>
    <row r="169" spans="1:48" x14ac:dyDescent="0.25">
      <c r="A169" s="133" t="str">
        <f ca="1"/>
        <v>06-205-09</v>
      </c>
      <c r="B169" s="128" t="str">
        <f ca="1">_xlfn.XLOOKUP($A169,Строчный!$A:$A,Строчный!B:B,"ERR",0)</f>
        <v>40742B-MNW Minnesota Wild Blue Line NHL</v>
      </c>
      <c r="C169" s="101" t="str">
        <f ca="1">PROPER(_xlfn.XLOOKUP($A169,Строчный!$A:$A,Строчный!C:C,"ERR",0))</f>
        <v>Бейсболки</v>
      </c>
      <c r="D169" s="101" t="str">
        <f ca="1">_xlfn.LET(_xlpm.DATA,(_xlfn.XLOOKUP($A169,Строчный!$A:$A,Строчный!D:D,"ERR",0)),UPPER(MID(_xlpm.DATA,1,1))&amp;LOWER(MID(_xlpm.DATA,2,LEN(_xlpm.DATA)-1)))</f>
        <v>Бейсболка</v>
      </c>
      <c r="E169" s="101" t="str">
        <f ca="1">PROPER(_xlfn.XLOOKUP($A169,Строчный!$A:$A,Строчный!E:E,"ERR",0))</f>
        <v>Sport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AMERICAN NEEDLE</v>
      </c>
      <c r="H169" s="101" t="str">
        <f ca="1">LOWER(_xlfn.XLOOKUP($A169,Строчный!$A:$A,Строчный!H:H,"ERR",0))</f>
        <v>black</v>
      </c>
      <c r="I169" s="101" t="str">
        <f ca="1">LOWER(_xlfn.XLOOKUP($A169,Строчный!$A:$A,Строчный!I:I,"ERR",0))</f>
        <v>черный</v>
      </c>
      <c r="J169" s="101" t="str">
        <f ca="1">SUBSTITUTE(LOWER(_xlfn.XLOOKUP($A169,Строчный!$A:$A,Строчный!J:J,"ERR",0)),"подклад","Подклад")</f>
        <v>100% хлопок</v>
      </c>
      <c r="K169" s="101" t="str">
        <f ca="1">_xlfn.LET(_xlpm.RES,_xlfn.XLOOKUP($A169,Строчный!$A:$A,Строчный!R:R,"ERR",0),IF(_xlpm.RES="","",_xlpm.RES))</f>
        <v>NHL</v>
      </c>
      <c r="L169" s="101" t="str">
        <f ca="1">_xlfn.LET(_xlpm.RES,_xlfn.XLOOKUP($A169,Строчный!$A:$A,Строчный!S:S,"ERR",0),IF(_xlpm.RES="","",_xlpm.RES))</f>
        <v>Minnesota Wild</v>
      </c>
      <c r="M169" s="101" t="str">
        <f ca="1">LOWER(_xlfn.XLOOKUP($A169,Строчный!$A:$A,Строчный!K:K,"ERR",0))</f>
        <v>хлопковые</v>
      </c>
      <c r="N169" s="101" t="str">
        <f ca="1">PROPER(_xlfn.XLOOKUP($A169,Строчный!$A:$A,Строчный!L:L,"ERR",0))</f>
        <v>Унисекс</v>
      </c>
      <c r="O169" s="101" t="str">
        <f ca="1">PROPER(_xlfn.XLOOKUP($A169,Строчный!$A:$A,Строчный!M:M,"ERR",0))</f>
        <v>Бангладеш</v>
      </c>
      <c r="P169" s="110">
        <f ca="1">VALUE(_xlfn.XLOOKUP($A169,Строчный!$A:$A,Строчный!N:N,"ERR",0))</f>
        <v>817.69999999999993</v>
      </c>
      <c r="Q169" s="109" t="str">
        <f ca="1">_xlfn.XLOOKUP($G169,Фабрика!A:A,Фабрика!B:B,"ERR",0)</f>
        <v>American Needle, Inc; 1275 Busch Parkway, Buffalo Grove, IL 60089, USA</v>
      </c>
      <c r="R169" s="100" t="str">
        <f ca="1">_xlfn.XLOOKUP($A169,Строчный!$A:$A,Строчный!P:P,"ERR",0)</f>
        <v>ONE</v>
      </c>
      <c r="S169" s="100">
        <f ca="1">VALUE(_xlfn.XLOOKUP($A169,Строчный!$A:$A,Строчный!Q:Q,"ERR",0))</f>
        <v>12</v>
      </c>
      <c r="T169" s="14" t="s">
        <v>283</v>
      </c>
      <c r="U169" s="122" t="str">
        <f t="shared" ca="1" si="19"/>
        <v>Бейсболка AMERICAN NEEDLE арт. 40742B-MNW Minnesota Wild Blue Line NHL (черный)</v>
      </c>
      <c r="V169" s="121" t="str">
        <f t="shared" ca="1" si="20"/>
        <v>Бейсболка AMERICAN NEEDLE арт. 40742B-MNW Minnesota Wild Blue Line NHL (черный) {black}</v>
      </c>
      <c r="W169" s="18" t="str">
        <f t="shared" ca="1" si="21"/>
        <v>черный</v>
      </c>
      <c r="X169" s="18" t="str">
        <f t="shared" ca="1" si="22"/>
        <v>черный</v>
      </c>
      <c r="Y169" s="119" t="str">
        <f ca="1">IF(ISERROR(AT169),IFERROR(MID(I169,FIND("-",I169)+1,LEN(I169)),IFERROR(MID(I169,1,FIND("/",I169)-2),I169)),VLOOKUP(A169,'Цвета артикулов'!B:C,2,0))</f>
        <v>черный</v>
      </c>
      <c r="Z169" s="93" t="str">
        <f t="shared" ca="1" si="23"/>
        <v>06-205-09-00</v>
      </c>
      <c r="AA169" s="95" t="str">
        <f ca="1">VLOOKUP(C169,Группа!A:B,2,FALSE)</f>
        <v>Бейсболка</v>
      </c>
      <c r="AB169" s="117" t="str">
        <f ca="1">IFERROR(VLOOKUP(R169,Размеры!A:C,3,FALSE),"")</f>
        <v>ONE</v>
      </c>
      <c r="AC169" s="117" t="str">
        <f ca="1">VLOOKUP(I169,ЦветПолный!A:B,2,FALSE)</f>
        <v>09</v>
      </c>
      <c r="AD169" s="117" t="str">
        <f ca="1">IFERROR(VLOOKUP(R169,Размеры!A:D,4,FALSE),"")</f>
        <v>00</v>
      </c>
      <c r="AE169" s="117">
        <f ca="1">IF(LEFT(IFERROR(VLOOKUP(LOOKUP(2,1/SEARCH(B169,Товары!A:A),Товары!A:A),Товары!A:B,2,0),""),6)=MID(Z169,1,6),1,0)</f>
        <v>1</v>
      </c>
      <c r="AG169" s="117">
        <f ca="1">SUMIF(Группа!A:A,C169,Группа!C:C)</f>
        <v>1</v>
      </c>
      <c r="AH169" s="117">
        <f ca="1">SUMIF(Группа!B:B,AA169,Группа!C:C)</f>
        <v>1</v>
      </c>
      <c r="AI169" s="117">
        <f ca="1">SUMIF(Формы!A:A,D169,Формы!B:B)</f>
        <v>1</v>
      </c>
      <c r="AJ169" s="117">
        <f ca="1">SUMIF(Материал!A:A,M169,Материал!B:B)</f>
        <v>1</v>
      </c>
      <c r="AK169" s="117">
        <f ca="1">SUMIF(Размеры!A:A,R169,Размеры!E:E)</f>
        <v>1</v>
      </c>
      <c r="AL169" s="117">
        <f ca="1">SUMIF(Сезон!A:A,F169,Сезон!B:B)</f>
        <v>1</v>
      </c>
      <c r="AM169" s="117">
        <f ca="1">SUMIF(Состав!A:A,J169,Состав!B:B)</f>
        <v>1</v>
      </c>
      <c r="AN169" s="117">
        <f ca="1">SUMIF(ЦветПолный!A:A,I169,ЦветПолный!C:C)</f>
        <v>11</v>
      </c>
      <c r="AO169" s="117">
        <f ca="1">SUMIF(Цвет!A:A,Y169,Цвет!B:B)</f>
        <v>1</v>
      </c>
      <c r="AP169" s="117">
        <f ca="1">SUMIF(Пол!B:B,N169,Пол!C:C)</f>
        <v>1</v>
      </c>
      <c r="AQ169" s="117">
        <f ca="1">SUMIF(Марка!A:A,G169,Марка!B:B)</f>
        <v>1</v>
      </c>
      <c r="AR169" s="117">
        <f ca="1">SUMIF(Страна!A:A,O169,Страна!B:B)</f>
        <v>1</v>
      </c>
      <c r="AS169" s="83" t="str">
        <f ca="1">IF(VLOOKUP(V169,Товары!A:B,2,FALSE)=A169,"Есть в 1С","ERR")</f>
        <v>Есть в 1С</v>
      </c>
      <c r="AT169" s="84" t="str">
        <f ca="1">IF(VLOOKUP(A169,Товары!B:B,1,FALSE)=A169,"Есть в 1С","ERR")</f>
        <v>Есть в 1С</v>
      </c>
      <c r="AU169" s="116" t="str">
        <f ca="1">VLOOKUP(V169,Товары!A:B,2,FALSE)</f>
        <v>06-205-09</v>
      </c>
      <c r="AV169" s="114" t="str">
        <f ca="1">VLOOKUP(V169,Товары!A:B,1,FALSE)</f>
        <v>Бейсболка AMERICAN NEEDLE арт. 40742B-MNW Minnesota Wild Blue Line NHL (черный) {black}</v>
      </c>
    </row>
    <row r="170" spans="1:48" x14ac:dyDescent="0.25">
      <c r="A170" s="133" t="str">
        <f ca="1"/>
        <v>06-204-09</v>
      </c>
      <c r="B170" s="128" t="str">
        <f ca="1">_xlfn.XLOOKUP($A170,Строчный!$A:$A,Строчный!B:B,"ERR",0)</f>
        <v>40742B-LAK Los Angeles Kings Blue Line NHL</v>
      </c>
      <c r="C170" s="101" t="str">
        <f ca="1">PROPER(_xlfn.XLOOKUP($A170,Строчный!$A:$A,Строчный!C:C,"ERR",0))</f>
        <v>Бейсболки</v>
      </c>
      <c r="D170" s="101" t="str">
        <f ca="1">_xlfn.LET(_xlpm.DATA,(_xlfn.XLOOKUP($A170,Строчный!$A:$A,Строчный!D:D,"ERR",0)),UPPER(MID(_xlpm.DATA,1,1))&amp;LOWER(MID(_xlpm.DATA,2,LEN(_xlpm.DATA)-1)))</f>
        <v>Бейсболка</v>
      </c>
      <c r="E170" s="101" t="str">
        <f ca="1">PROPER(_xlfn.XLOOKUP($A170,Строчный!$A:$A,Строчный!E:E,"ERR",0))</f>
        <v>Sport</v>
      </c>
      <c r="F170" s="101" t="str">
        <f ca="1">LOWER(_xlfn.XLOOKUP($A170,Строчный!$A:$A,Строчный!F:F,"ERR",0))</f>
        <v>всесезон</v>
      </c>
      <c r="G170" s="101" t="str">
        <f ca="1">UPPER(_xlfn.XLOOKUP($A170,Строчный!$A:$A,Строчный!G:G,"ERR",0))</f>
        <v>AMERICAN NEEDLE</v>
      </c>
      <c r="H170" s="101" t="str">
        <f ca="1">LOWER(_xlfn.XLOOKUP($A170,Строчный!$A:$A,Строчный!H:H,"ERR",0))</f>
        <v>black</v>
      </c>
      <c r="I170" s="101" t="str">
        <f ca="1">LOWER(_xlfn.XLOOKUP($A170,Строчный!$A:$A,Строчный!I:I,"ERR",0))</f>
        <v>черный</v>
      </c>
      <c r="J170" s="101" t="str">
        <f ca="1">SUBSTITUTE(LOWER(_xlfn.XLOOKUP($A170,Строчный!$A:$A,Строчный!J:J,"ERR",0)),"подклад","Подклад")</f>
        <v>100% хлопок</v>
      </c>
      <c r="K170" s="101" t="str">
        <f ca="1">_xlfn.LET(_xlpm.RES,_xlfn.XLOOKUP($A170,Строчный!$A:$A,Строчный!R:R,"ERR",0),IF(_xlpm.RES="","",_xlpm.RES))</f>
        <v>NHL</v>
      </c>
      <c r="L170" s="101" t="str">
        <f ca="1">_xlfn.LET(_xlpm.RES,_xlfn.XLOOKUP($A170,Строчный!$A:$A,Строчный!S:S,"ERR",0),IF(_xlpm.RES="","",_xlpm.RES))</f>
        <v>Los Angeles Kings</v>
      </c>
      <c r="M170" s="101" t="str">
        <f ca="1">LOWER(_xlfn.XLOOKUP($A170,Строчный!$A:$A,Строчный!K:K,"ERR",0))</f>
        <v>хлопковые</v>
      </c>
      <c r="N170" s="101" t="str">
        <f ca="1">PROPER(_xlfn.XLOOKUP($A170,Строчный!$A:$A,Строчный!L:L,"ERR",0))</f>
        <v>Унисекс</v>
      </c>
      <c r="O170" s="101" t="str">
        <f ca="1">PROPER(_xlfn.XLOOKUP($A170,Строчный!$A:$A,Строчный!M:M,"ERR",0))</f>
        <v>Бангладеш</v>
      </c>
      <c r="P170" s="110">
        <f ca="1">VALUE(_xlfn.XLOOKUP($A170,Строчный!$A:$A,Строчный!N:N,"ERR",0))</f>
        <v>817.6910344827586</v>
      </c>
      <c r="Q170" s="109" t="str">
        <f ca="1">_xlfn.XLOOKUP($G170,Фабрика!A:A,Фабрика!B:B,"ERR",0)</f>
        <v>American Needle, Inc; 1275 Busch Parkway, Buffalo Grove, IL 60089, USA</v>
      </c>
      <c r="R170" s="100" t="str">
        <f ca="1">_xlfn.XLOOKUP($A170,Строчный!$A:$A,Строчный!P:P,"ERR",0)</f>
        <v>ONE</v>
      </c>
      <c r="S170" s="100">
        <f ca="1">VALUE(_xlfn.XLOOKUP($A170,Строчный!$A:$A,Строчный!Q:Q,"ERR",0))</f>
        <v>29</v>
      </c>
      <c r="T170" s="14" t="s">
        <v>283</v>
      </c>
      <c r="U170" s="122" t="str">
        <f t="shared" ca="1" si="19"/>
        <v>Бейсболка AMERICAN NEEDLE арт. 40742B-LAK Los Angeles Kings Blue Line NHL (черный)</v>
      </c>
      <c r="V170" s="121" t="str">
        <f t="shared" ca="1" si="20"/>
        <v>Бейсболка AMERICAN NEEDLE арт. 40742B-LAK Los Angeles Kings Blue Line NHL (черный) {black}</v>
      </c>
      <c r="W170" s="18" t="str">
        <f t="shared" ca="1" si="21"/>
        <v>черный</v>
      </c>
      <c r="X170" s="18" t="str">
        <f t="shared" ca="1" si="22"/>
        <v>черный</v>
      </c>
      <c r="Y170" s="119" t="str">
        <f ca="1">IF(ISERROR(AT170),IFERROR(MID(I170,FIND("-",I170)+1,LEN(I170)),IFERROR(MID(I170,1,FIND("/",I170)-2),I170)),VLOOKUP(A170,'Цвета артикулов'!B:C,2,0))</f>
        <v>черный</v>
      </c>
      <c r="Z170" s="93" t="str">
        <f t="shared" ca="1" si="23"/>
        <v>06-204-09-00</v>
      </c>
      <c r="AA170" s="95" t="str">
        <f ca="1">VLOOKUP(C170,Группа!A:B,2,FALSE)</f>
        <v>Бейсболка</v>
      </c>
      <c r="AB170" s="117" t="str">
        <f ca="1">IFERROR(VLOOKUP(R170,Размеры!A:C,3,FALSE),"")</f>
        <v>ONE</v>
      </c>
      <c r="AC170" s="117" t="str">
        <f ca="1">VLOOKUP(I170,ЦветПолный!A:B,2,FALSE)</f>
        <v>09</v>
      </c>
      <c r="AD170" s="117" t="str">
        <f ca="1">IFERROR(VLOOKUP(R170,Размеры!A:D,4,FALSE),"")</f>
        <v>00</v>
      </c>
      <c r="AE170" s="117">
        <f ca="1">IF(LEFT(IFERROR(VLOOKUP(LOOKUP(2,1/SEARCH(B170,Товары!A:A),Товары!A:A),Товары!A:B,2,0),""),6)=MID(Z170,1,6),1,0)</f>
        <v>1</v>
      </c>
      <c r="AG170" s="117">
        <f ca="1">SUMIF(Группа!A:A,C170,Группа!C:C)</f>
        <v>1</v>
      </c>
      <c r="AH170" s="117">
        <f ca="1">SUMIF(Группа!B:B,AA170,Группа!C:C)</f>
        <v>1</v>
      </c>
      <c r="AI170" s="117">
        <f ca="1">SUMIF(Формы!A:A,D170,Формы!B:B)</f>
        <v>1</v>
      </c>
      <c r="AJ170" s="117">
        <f ca="1">SUMIF(Материал!A:A,M170,Материал!B:B)</f>
        <v>1</v>
      </c>
      <c r="AK170" s="117">
        <f ca="1">SUMIF(Размеры!A:A,R170,Размеры!E:E)</f>
        <v>1</v>
      </c>
      <c r="AL170" s="117">
        <f ca="1">SUMIF(Сезон!A:A,F170,Сезон!B:B)</f>
        <v>1</v>
      </c>
      <c r="AM170" s="117">
        <f ca="1">SUMIF(Состав!A:A,J170,Состав!B:B)</f>
        <v>1</v>
      </c>
      <c r="AN170" s="117">
        <f ca="1">SUMIF(ЦветПолный!A:A,I170,ЦветПолный!C:C)</f>
        <v>11</v>
      </c>
      <c r="AO170" s="117">
        <f ca="1">SUMIF(Цвет!A:A,Y170,Цвет!B:B)</f>
        <v>1</v>
      </c>
      <c r="AP170" s="117">
        <f ca="1">SUMIF(Пол!B:B,N170,Пол!C:C)</f>
        <v>1</v>
      </c>
      <c r="AQ170" s="117">
        <f ca="1">SUMIF(Марка!A:A,G170,Марка!B:B)</f>
        <v>1</v>
      </c>
      <c r="AR170" s="117">
        <f ca="1">SUMIF(Страна!A:A,O170,Страна!B:B)</f>
        <v>1</v>
      </c>
      <c r="AS170" s="83" t="str">
        <f ca="1">IF(VLOOKUP(V170,Товары!A:B,2,FALSE)=A170,"Есть в 1С","ERR")</f>
        <v>Есть в 1С</v>
      </c>
      <c r="AT170" s="84" t="str">
        <f ca="1">IF(VLOOKUP(A170,Товары!B:B,1,FALSE)=A170,"Есть в 1С","ERR")</f>
        <v>Есть в 1С</v>
      </c>
      <c r="AU170" s="116" t="str">
        <f ca="1">VLOOKUP(V170,Товары!A:B,2,FALSE)</f>
        <v>06-204-09</v>
      </c>
      <c r="AV170" s="114" t="str">
        <f ca="1">VLOOKUP(V170,Товары!A:B,1,FALSE)</f>
        <v>Бейсболка AMERICAN NEEDLE арт. 40742B-LAK Los Angeles Kings Blue Line NHL (черный) {black}</v>
      </c>
    </row>
    <row r="171" spans="1:48" x14ac:dyDescent="0.25">
      <c r="A171" s="133" t="str">
        <f ca="1"/>
        <v>06-196-09</v>
      </c>
      <c r="B171" s="128" t="str">
        <f ca="1">_xlfn.XLOOKUP($A171,Строчный!$A:$A,Строчный!B:B,"ERR",0)</f>
        <v>40742A-CBH Chicago Blackhawks Blue Line NHL</v>
      </c>
      <c r="C171" s="101" t="str">
        <f ca="1">PROPER(_xlfn.XLOOKUP($A171,Строчный!$A:$A,Строчный!C:C,"ERR",0))</f>
        <v>Бейсболки</v>
      </c>
      <c r="D171" s="101" t="str">
        <f ca="1">_xlfn.LET(_xlpm.DATA,(_xlfn.XLOOKUP($A171,Строчный!$A:$A,Строчный!D:D,"ERR",0)),UPPER(MID(_xlpm.DATA,1,1))&amp;LOWER(MID(_xlpm.DATA,2,LEN(_xlpm.DATA)-1)))</f>
        <v>Бейсболка</v>
      </c>
      <c r="E171" s="101" t="str">
        <f ca="1">PROPER(_xlfn.XLOOKUP($A171,Строчный!$A:$A,Строчный!E:E,"ERR",0))</f>
        <v>Sport</v>
      </c>
      <c r="F171" s="101" t="str">
        <f ca="1">LOWER(_xlfn.XLOOKUP($A171,Строчный!$A:$A,Строчный!F:F,"ERR",0))</f>
        <v>всесезон</v>
      </c>
      <c r="G171" s="101" t="str">
        <f ca="1">UPPER(_xlfn.XLOOKUP($A171,Строчный!$A:$A,Строчный!G:G,"ERR",0))</f>
        <v>AMERICAN NEEDLE</v>
      </c>
      <c r="H171" s="101" t="str">
        <f ca="1">LOWER(_xlfn.XLOOKUP($A171,Строчный!$A:$A,Строчный!H:H,"ERR",0))</f>
        <v>black</v>
      </c>
      <c r="I171" s="101" t="str">
        <f ca="1">LOWER(_xlfn.XLOOKUP($A171,Строчный!$A:$A,Строчный!I:I,"ERR",0))</f>
        <v>черный</v>
      </c>
      <c r="J171" s="101" t="str">
        <f ca="1">SUBSTITUTE(LOWER(_xlfn.XLOOKUP($A171,Строчный!$A:$A,Строчный!J:J,"ERR",0)),"подклад","Подклад")</f>
        <v>100% хлопок</v>
      </c>
      <c r="K171" s="101" t="str">
        <f ca="1">_xlfn.LET(_xlpm.RES,_xlfn.XLOOKUP($A171,Строчный!$A:$A,Строчный!R:R,"ERR",0),IF(_xlpm.RES="","",_xlpm.RES))</f>
        <v>NHL</v>
      </c>
      <c r="L171" s="101" t="str">
        <f ca="1">_xlfn.LET(_xlpm.RES,_xlfn.XLOOKUP($A171,Строчный!$A:$A,Строчный!S:S,"ERR",0),IF(_xlpm.RES="","",_xlpm.RES))</f>
        <v>Chicago Blackhawks</v>
      </c>
      <c r="M171" s="101" t="str">
        <f ca="1">LOWER(_xlfn.XLOOKUP($A171,Строчный!$A:$A,Строчный!K:K,"ERR",0))</f>
        <v>хлопковые</v>
      </c>
      <c r="N171" s="101" t="str">
        <f ca="1">PROPER(_xlfn.XLOOKUP($A171,Строчный!$A:$A,Строчный!L:L,"ERR",0))</f>
        <v>Унисекс</v>
      </c>
      <c r="O171" s="101" t="str">
        <f ca="1">PROPER(_xlfn.XLOOKUP($A171,Строчный!$A:$A,Строчный!M:M,"ERR",0))</f>
        <v>Бангладеш</v>
      </c>
      <c r="P171" s="110">
        <f ca="1">VALUE(_xlfn.XLOOKUP($A171,Строчный!$A:$A,Строчный!N:N,"ERR",0))</f>
        <v>817.69999999999993</v>
      </c>
      <c r="Q171" s="109" t="str">
        <f ca="1">_xlfn.XLOOKUP($G171,Фабрика!A:A,Фабрика!B:B,"ERR",0)</f>
        <v>American Needle, Inc; 1275 Busch Parkway, Buffalo Grove, IL 60089, USA</v>
      </c>
      <c r="R171" s="100" t="str">
        <f ca="1">_xlfn.XLOOKUP($A171,Строчный!$A:$A,Строчный!P:P,"ERR",0)</f>
        <v>ONE</v>
      </c>
      <c r="S171" s="100">
        <f ca="1">VALUE(_xlfn.XLOOKUP($A171,Строчный!$A:$A,Строчный!Q:Q,"ERR",0))</f>
        <v>12</v>
      </c>
      <c r="T171" s="14" t="s">
        <v>283</v>
      </c>
      <c r="U171" s="122" t="str">
        <f t="shared" ca="1" si="19"/>
        <v>Бейсболка AMERICAN NEEDLE арт. 40742A-CBH Chicago Blackhawks Blue Line NHL (черный)</v>
      </c>
      <c r="V171" s="121" t="str">
        <f t="shared" ca="1" si="20"/>
        <v>Бейсболка AMERICAN NEEDLE арт. 40742A-CBH Chicago Blackhawks Blue Line NHL (черный) {black}</v>
      </c>
      <c r="W171" s="18" t="str">
        <f t="shared" ca="1" si="21"/>
        <v>черный</v>
      </c>
      <c r="X171" s="18" t="str">
        <f t="shared" ca="1" si="22"/>
        <v>черный</v>
      </c>
      <c r="Y171" s="119" t="str">
        <f ca="1">IF(ISERROR(AT171),IFERROR(MID(I171,FIND("-",I171)+1,LEN(I171)),IFERROR(MID(I171,1,FIND("/",I171)-2),I171)),VLOOKUP(A171,'Цвета артикулов'!B:C,2,0))</f>
        <v>черный</v>
      </c>
      <c r="Z171" s="93" t="str">
        <f t="shared" ca="1" si="23"/>
        <v>06-196-09-00</v>
      </c>
      <c r="AA171" s="95" t="str">
        <f ca="1">VLOOKUP(C171,Группа!A:B,2,FALSE)</f>
        <v>Бейсболка</v>
      </c>
      <c r="AB171" s="117" t="str">
        <f ca="1">IFERROR(VLOOKUP(R171,Размеры!A:C,3,FALSE),"")</f>
        <v>ONE</v>
      </c>
      <c r="AC171" s="117" t="str">
        <f ca="1">VLOOKUP(I171,ЦветПолный!A:B,2,FALSE)</f>
        <v>09</v>
      </c>
      <c r="AD171" s="117" t="str">
        <f ca="1">IFERROR(VLOOKUP(R171,Размеры!A:D,4,FALSE),"")</f>
        <v>00</v>
      </c>
      <c r="AE171" s="117">
        <f ca="1">IF(LEFT(IFERROR(VLOOKUP(LOOKUP(2,1/SEARCH(B171,Товары!A:A),Товары!A:A),Товары!A:B,2,0),""),6)=MID(Z171,1,6),1,0)</f>
        <v>1</v>
      </c>
      <c r="AG171" s="117">
        <f ca="1">SUMIF(Группа!A:A,C171,Группа!C:C)</f>
        <v>1</v>
      </c>
      <c r="AH171" s="117">
        <f ca="1">SUMIF(Группа!B:B,AA171,Группа!C:C)</f>
        <v>1</v>
      </c>
      <c r="AI171" s="117">
        <f ca="1">SUMIF(Формы!A:A,D171,Формы!B:B)</f>
        <v>1</v>
      </c>
      <c r="AJ171" s="117">
        <f ca="1">SUMIF(Материал!A:A,M171,Материал!B:B)</f>
        <v>1</v>
      </c>
      <c r="AK171" s="117">
        <f ca="1">SUMIF(Размеры!A:A,R171,Размеры!E:E)</f>
        <v>1</v>
      </c>
      <c r="AL171" s="117">
        <f ca="1">SUMIF(Сезон!A:A,F171,Сезон!B:B)</f>
        <v>1</v>
      </c>
      <c r="AM171" s="117">
        <f ca="1">SUMIF(Состав!A:A,J171,Состав!B:B)</f>
        <v>1</v>
      </c>
      <c r="AN171" s="117">
        <f ca="1">SUMIF(ЦветПолный!A:A,I171,ЦветПолный!C:C)</f>
        <v>11</v>
      </c>
      <c r="AO171" s="117">
        <f ca="1">SUMIF(Цвет!A:A,Y171,Цвет!B:B)</f>
        <v>1</v>
      </c>
      <c r="AP171" s="117">
        <f ca="1">SUMIF(Пол!B:B,N171,Пол!C:C)</f>
        <v>1</v>
      </c>
      <c r="AQ171" s="117">
        <f ca="1">SUMIF(Марка!A:A,G171,Марка!B:B)</f>
        <v>1</v>
      </c>
      <c r="AR171" s="117">
        <f ca="1">SUMIF(Страна!A:A,O171,Страна!B:B)</f>
        <v>1</v>
      </c>
      <c r="AS171" s="83" t="str">
        <f ca="1">IF(VLOOKUP(V171,Товары!A:B,2,FALSE)=A171,"Есть в 1С","ERR")</f>
        <v>Есть в 1С</v>
      </c>
      <c r="AT171" s="84" t="str">
        <f ca="1">IF(VLOOKUP(A171,Товары!B:B,1,FALSE)=A171,"Есть в 1С","ERR")</f>
        <v>Есть в 1С</v>
      </c>
      <c r="AU171" s="116" t="str">
        <f ca="1">VLOOKUP(V171,Товары!A:B,2,FALSE)</f>
        <v>06-196-09</v>
      </c>
      <c r="AV171" s="114" t="str">
        <f ca="1">VLOOKUP(V171,Товары!A:B,1,FALSE)</f>
        <v>Бейсболка AMERICAN NEEDLE арт. 40742A-CBH Chicago Blackhawks Blue Line NHL (черный) {black}</v>
      </c>
    </row>
    <row r="172" spans="1:48" x14ac:dyDescent="0.25">
      <c r="A172" s="133" t="str">
        <f ca="1"/>
        <v>06-188-09</v>
      </c>
      <c r="B172" s="128" t="str">
        <f ca="1">_xlfn.XLOOKUP($A172,Строчный!$A:$A,Строчный!B:B,"ERR",0)</f>
        <v>36672A-NHL Original 6 New Raglan NHL</v>
      </c>
      <c r="C172" s="101" t="str">
        <f ca="1">PROPER(_xlfn.XLOOKUP($A172,Строчный!$A:$A,Строчный!C:C,"ERR",0))</f>
        <v>Бейсболки</v>
      </c>
      <c r="D172" s="101" t="str">
        <f ca="1">_xlfn.LET(_xlpm.DATA,(_xlfn.XLOOKUP($A172,Строчный!$A:$A,Строчный!D:D,"ERR",0)),UPPER(MID(_xlpm.DATA,1,1))&amp;LOWER(MID(_xlpm.DATA,2,LEN(_xlpm.DATA)-1)))</f>
        <v>Бейсболка</v>
      </c>
      <c r="E172" s="101" t="str">
        <f ca="1">PROPER(_xlfn.XLOOKUP($A172,Строчный!$A:$A,Строчный!E:E,"ERR",0))</f>
        <v>Sport</v>
      </c>
      <c r="F172" s="101" t="str">
        <f ca="1">LOWER(_xlfn.XLOOKUP($A172,Строчный!$A:$A,Строчный!F:F,"ERR",0))</f>
        <v>всесезон</v>
      </c>
      <c r="G172" s="101" t="str">
        <f ca="1">UPPER(_xlfn.XLOOKUP($A172,Строчный!$A:$A,Строчный!G:G,"ERR",0))</f>
        <v>AMERICAN NEEDLE</v>
      </c>
      <c r="H172" s="101" t="str">
        <f ca="1">LOWER(_xlfn.XLOOKUP($A172,Строчный!$A:$A,Строчный!H:H,"ERR",0))</f>
        <v>black</v>
      </c>
      <c r="I172" s="101" t="str">
        <f ca="1">LOWER(_xlfn.XLOOKUP($A172,Строчный!$A:$A,Строчный!I:I,"ERR",0))</f>
        <v>черный</v>
      </c>
      <c r="J172" s="101" t="str">
        <f ca="1">SUBSTITUTE(LOWER(_xlfn.XLOOKUP($A172,Строчный!$A:$A,Строчный!J:J,"ERR",0)),"подклад","Подклад")</f>
        <v>100% хлопок</v>
      </c>
      <c r="K172" s="101" t="str">
        <f ca="1">_xlfn.LET(_xlpm.RES,_xlfn.XLOOKUP($A172,Строчный!$A:$A,Строчный!R:R,"ERR",0),IF(_xlpm.RES="","",_xlpm.RES))</f>
        <v>NHL</v>
      </c>
      <c r="L172" s="101" t="str">
        <f ca="1">_xlfn.LET(_xlpm.RES,_xlfn.XLOOKUP($A172,Строчный!$A:$A,Строчный!S:S,"ERR",0),IF(_xlpm.RES="","",_xlpm.RES))</f>
        <v>Original 6</v>
      </c>
      <c r="M172" s="101" t="str">
        <f ca="1">LOWER(_xlfn.XLOOKUP($A172,Строчный!$A:$A,Строчный!K:K,"ERR",0))</f>
        <v>хлопковые</v>
      </c>
      <c r="N172" s="101" t="str">
        <f ca="1">PROPER(_xlfn.XLOOKUP($A172,Строчный!$A:$A,Строчный!L:L,"ERR",0))</f>
        <v>Унисекс</v>
      </c>
      <c r="O172" s="101" t="str">
        <f ca="1">PROPER(_xlfn.XLOOKUP($A172,Строчный!$A:$A,Строчный!M:M,"ERR",0))</f>
        <v>Бангладеш</v>
      </c>
      <c r="P172" s="110">
        <f ca="1">VALUE(_xlfn.XLOOKUP($A172,Строчный!$A:$A,Строчный!N:N,"ERR",0))</f>
        <v>994.50702702702711</v>
      </c>
      <c r="Q172" s="109" t="str">
        <f ca="1">_xlfn.XLOOKUP($G172,Фабрика!A:A,Фабрика!B:B,"ERR",0)</f>
        <v>American Needle, Inc; 1275 Busch Parkway, Buffalo Grove, IL 60089, USA</v>
      </c>
      <c r="R172" s="100" t="str">
        <f ca="1">_xlfn.XLOOKUP($A172,Строчный!$A:$A,Строчный!P:P,"ERR",0)</f>
        <v>ONE</v>
      </c>
      <c r="S172" s="100">
        <f ca="1">VALUE(_xlfn.XLOOKUP($A172,Строчный!$A:$A,Строчный!Q:Q,"ERR",0))</f>
        <v>74</v>
      </c>
      <c r="T172" s="14" t="s">
        <v>283</v>
      </c>
      <c r="U172" s="122" t="str">
        <f t="shared" ca="1" si="19"/>
        <v>Бейсболка AMERICAN NEEDLE арт. 36672A-NHL Original 6 New Raglan NHL (черный)</v>
      </c>
      <c r="V172" s="121" t="str">
        <f t="shared" ca="1" si="20"/>
        <v>Бейсболка AMERICAN NEEDLE арт. 36672A-NHL Original 6 New Raglan NHL (черный) {black}</v>
      </c>
      <c r="W172" s="18" t="str">
        <f t="shared" ca="1" si="21"/>
        <v>черный</v>
      </c>
      <c r="X172" s="18" t="str">
        <f t="shared" ca="1" si="22"/>
        <v>черный</v>
      </c>
      <c r="Y172" s="119" t="str">
        <f ca="1">IF(ISERROR(AT172),IFERROR(MID(I172,FIND("-",I172)+1,LEN(I172)),IFERROR(MID(I172,1,FIND("/",I172)-2),I172)),VLOOKUP(A172,'Цвета артикулов'!B:C,2,0))</f>
        <v>черный</v>
      </c>
      <c r="Z172" s="93" t="str">
        <f t="shared" ca="1" si="23"/>
        <v>06-188-09-00</v>
      </c>
      <c r="AA172" s="95" t="str">
        <f ca="1">VLOOKUP(C172,Группа!A:B,2,FALSE)</f>
        <v>Бейсболка</v>
      </c>
      <c r="AB172" s="117" t="str">
        <f ca="1">IFERROR(VLOOKUP(R172,Размеры!A:C,3,FALSE),"")</f>
        <v>ONE</v>
      </c>
      <c r="AC172" s="117" t="str">
        <f ca="1">VLOOKUP(I172,ЦветПолный!A:B,2,FALSE)</f>
        <v>09</v>
      </c>
      <c r="AD172" s="117" t="str">
        <f ca="1">IFERROR(VLOOKUP(R172,Размеры!A:D,4,FALSE),"")</f>
        <v>00</v>
      </c>
      <c r="AE172" s="117">
        <f ca="1">IF(LEFT(IFERROR(VLOOKUP(LOOKUP(2,1/SEARCH(B172,Товары!A:A),Товары!A:A),Товары!A:B,2,0),""),6)=MID(Z172,1,6),1,0)</f>
        <v>1</v>
      </c>
      <c r="AG172" s="117">
        <f ca="1">SUMIF(Группа!A:A,C172,Группа!C:C)</f>
        <v>1</v>
      </c>
      <c r="AH172" s="117">
        <f ca="1">SUMIF(Группа!B:B,AA172,Группа!C:C)</f>
        <v>1</v>
      </c>
      <c r="AI172" s="117">
        <f ca="1">SUMIF(Формы!A:A,D172,Формы!B:B)</f>
        <v>1</v>
      </c>
      <c r="AJ172" s="117">
        <f ca="1">SUMIF(Материал!A:A,M172,Материал!B:B)</f>
        <v>1</v>
      </c>
      <c r="AK172" s="117">
        <f ca="1">SUMIF(Размеры!A:A,R172,Размеры!E:E)</f>
        <v>1</v>
      </c>
      <c r="AL172" s="117">
        <f ca="1">SUMIF(Сезон!A:A,F172,Сезон!B:B)</f>
        <v>1</v>
      </c>
      <c r="AM172" s="117">
        <f ca="1">SUMIF(Состав!A:A,J172,Состав!B:B)</f>
        <v>1</v>
      </c>
      <c r="AN172" s="117">
        <f ca="1">SUMIF(ЦветПолный!A:A,I172,ЦветПолный!C:C)</f>
        <v>11</v>
      </c>
      <c r="AO172" s="117">
        <f ca="1">SUMIF(Цвет!A:A,Y172,Цвет!B:B)</f>
        <v>1</v>
      </c>
      <c r="AP172" s="117">
        <f ca="1">SUMIF(Пол!B:B,N172,Пол!C:C)</f>
        <v>1</v>
      </c>
      <c r="AQ172" s="117">
        <f ca="1">SUMIF(Марка!A:A,G172,Марка!B:B)</f>
        <v>1</v>
      </c>
      <c r="AR172" s="117">
        <f ca="1">SUMIF(Страна!A:A,O172,Страна!B:B)</f>
        <v>1</v>
      </c>
      <c r="AS172" s="83" t="str">
        <f ca="1">IF(VLOOKUP(V172,Товары!A:B,2,FALSE)=A172,"Есть в 1С","ERR")</f>
        <v>Есть в 1С</v>
      </c>
      <c r="AT172" s="84" t="str">
        <f ca="1">IF(VLOOKUP(A172,Товары!B:B,1,FALSE)=A172,"Есть в 1С","ERR")</f>
        <v>Есть в 1С</v>
      </c>
      <c r="AU172" s="116" t="str">
        <f ca="1">VLOOKUP(V172,Товары!A:B,2,FALSE)</f>
        <v>06-188-09</v>
      </c>
      <c r="AV172" s="114" t="str">
        <f ca="1">VLOOKUP(V172,Товары!A:B,1,FALSE)</f>
        <v>Бейсболка AMERICAN NEEDLE арт. 36672A-NHL Original 6 New Raglan NHL (черный) {black}</v>
      </c>
    </row>
    <row r="173" spans="1:48" x14ac:dyDescent="0.25">
      <c r="A173" s="133" t="str">
        <f ca="1"/>
        <v>06-165-16</v>
      </c>
      <c r="B173" s="128" t="str">
        <f ca="1">_xlfn.XLOOKUP($A173,Строчный!$A:$A,Строчный!B:B,"ERR",0)</f>
        <v>21006A-NYC New York Cubans Archive 400 NL</v>
      </c>
      <c r="C173" s="101" t="str">
        <f ca="1">PROPER(_xlfn.XLOOKUP($A173,Строчный!$A:$A,Строчный!C:C,"ERR",0))</f>
        <v>Бейсболки</v>
      </c>
      <c r="D173" s="101" t="str">
        <f ca="1">_xlfn.LET(_xlpm.DATA,(_xlfn.XLOOKUP($A173,Строчный!$A:$A,Строчный!D:D,"ERR",0)),UPPER(MID(_xlpm.DATA,1,1))&amp;LOWER(MID(_xlpm.DATA,2,LEN(_xlpm.DATA)-1)))</f>
        <v>Бейсболка с прямым козырьком</v>
      </c>
      <c r="E173" s="101" t="str">
        <f ca="1">PROPER(_xlfn.XLOOKUP($A173,Строчный!$A:$A,Строчный!E:E,"ERR",0))</f>
        <v>Sport</v>
      </c>
      <c r="F173" s="101" t="str">
        <f ca="1">LOWER(_xlfn.XLOOKUP($A173,Строчный!$A:$A,Строчный!F:F,"ERR",0))</f>
        <v>всесезон</v>
      </c>
      <c r="G173" s="101" t="str">
        <f ca="1">UPPER(_xlfn.XLOOKUP($A173,Строчный!$A:$A,Строчный!G:G,"ERR",0))</f>
        <v>AMERICAN NEEDLE</v>
      </c>
      <c r="H173" s="101" t="str">
        <f ca="1">LOWER(_xlfn.XLOOKUP($A173,Строчный!$A:$A,Строчный!H:H,"ERR",0))</f>
        <v>navy</v>
      </c>
      <c r="I173" s="101" t="str">
        <f ca="1">LOWER(_xlfn.XLOOKUP($A173,Строчный!$A:$A,Строчный!I:I,"ERR",0))</f>
        <v>темно-синий</v>
      </c>
      <c r="J173" s="101" t="str">
        <f ca="1">SUBSTITUTE(LOWER(_xlfn.XLOOKUP($A173,Строчный!$A:$A,Строчный!J:J,"ERR",0)),"подклад","Подклад")</f>
        <v>80% акрил - 20% шерсть</v>
      </c>
      <c r="K173" s="101" t="str">
        <f ca="1">_xlfn.LET(_xlpm.RES,_xlfn.XLOOKUP($A173,Строчный!$A:$A,Строчный!R:R,"ERR",0),IF(_xlpm.RES="","",_xlpm.RES))</f>
        <v>NL</v>
      </c>
      <c r="L173" s="101" t="str">
        <f ca="1">_xlfn.LET(_xlpm.RES,_xlfn.XLOOKUP($A173,Строчный!$A:$A,Строчный!S:S,"ERR",0),IF(_xlpm.RES="","",_xlpm.RES))</f>
        <v>New York Cubans</v>
      </c>
      <c r="M173" s="101" t="str">
        <f ca="1">LOWER(_xlfn.XLOOKUP($A173,Строчный!$A:$A,Строчный!K:K,"ERR",0))</f>
        <v>шерстяные</v>
      </c>
      <c r="N173" s="101" t="str">
        <f ca="1">PROPER(_xlfn.XLOOKUP($A173,Строчный!$A:$A,Строчный!L:L,"ERR",0))</f>
        <v>Унисекс</v>
      </c>
      <c r="O173" s="101" t="str">
        <f ca="1">PROPER(_xlfn.XLOOKUP($A173,Строчный!$A:$A,Строчный!M:M,"ERR",0))</f>
        <v>Бангладеш</v>
      </c>
      <c r="P173" s="110">
        <f ca="1">VALUE(_xlfn.XLOOKUP($A173,Строчный!$A:$A,Строчный!N:N,"ERR",0))</f>
        <v>1016.6000000000001</v>
      </c>
      <c r="Q173" s="109" t="str">
        <f ca="1">_xlfn.XLOOKUP($G173,Фабрика!A:A,Фабрика!B:B,"ERR",0)</f>
        <v>American Needle, Inc; 1275 Busch Parkway, Buffalo Grove, IL 60089, USA</v>
      </c>
      <c r="R173" s="100" t="str">
        <f ca="1">_xlfn.XLOOKUP($A173,Строчный!$A:$A,Строчный!P:P,"ERR",0)</f>
        <v>ONE</v>
      </c>
      <c r="S173" s="100">
        <f ca="1">VALUE(_xlfn.XLOOKUP($A173,Строчный!$A:$A,Строчный!Q:Q,"ERR",0))</f>
        <v>6</v>
      </c>
      <c r="T173" s="14" t="s">
        <v>283</v>
      </c>
      <c r="U173" s="122" t="str">
        <f t="shared" ca="1" si="19"/>
        <v>Бейсболка AMERICAN NEEDLE арт. 21006A-NYC New York Cubans Archive 400 NL (темно-синий)</v>
      </c>
      <c r="V173" s="121" t="str">
        <f t="shared" ca="1" si="20"/>
        <v>Бейсболка AMERICAN NEEDLE арт. 21006A-NYC New York Cubans Archive 400 NL (темно-синий) {navy}</v>
      </c>
      <c r="W173" s="18" t="str">
        <f t="shared" ca="1" si="21"/>
        <v>синий</v>
      </c>
      <c r="X173" s="18" t="str">
        <f t="shared" ca="1" si="22"/>
        <v>синий</v>
      </c>
      <c r="Y173" s="119" t="str">
        <f ca="1">IF(ISERROR(AT173),IFERROR(MID(I173,FIND("-",I173)+1,LEN(I173)),IFERROR(MID(I173,1,FIND("/",I173)-2),I173)),VLOOKUP(A173,'Цвета артикулов'!B:C,2,0))</f>
        <v>синий</v>
      </c>
      <c r="Z173" s="93" t="str">
        <f t="shared" ca="1" si="23"/>
        <v>06-165-16-00</v>
      </c>
      <c r="AA173" s="95" t="str">
        <f ca="1">VLOOKUP(C173,Группа!A:B,2,FALSE)</f>
        <v>Бейсболка</v>
      </c>
      <c r="AB173" s="117" t="str">
        <f ca="1">IFERROR(VLOOKUP(R173,Размеры!A:C,3,FALSE),"")</f>
        <v>ONE</v>
      </c>
      <c r="AC173" s="117" t="str">
        <f ca="1">VLOOKUP(I173,ЦветПолный!A:B,2,FALSE)</f>
        <v>16</v>
      </c>
      <c r="AD173" s="117" t="str">
        <f ca="1">IFERROR(VLOOKUP(R173,Размеры!A:D,4,FALSE),"")</f>
        <v>00</v>
      </c>
      <c r="AE173" s="117">
        <f ca="1">IF(LEFT(IFERROR(VLOOKUP(LOOKUP(2,1/SEARCH(B173,Товары!A:A),Товары!A:A),Товары!A:B,2,0),""),6)=MID(Z173,1,6),1,0)</f>
        <v>1</v>
      </c>
      <c r="AG173" s="117">
        <f ca="1">SUMIF(Группа!A:A,C173,Группа!C:C)</f>
        <v>1</v>
      </c>
      <c r="AH173" s="117">
        <f ca="1">SUMIF(Группа!B:B,AA173,Группа!C:C)</f>
        <v>1</v>
      </c>
      <c r="AI173" s="117">
        <f ca="1">SUMIF(Формы!A:A,D173,Формы!B:B)</f>
        <v>1</v>
      </c>
      <c r="AJ173" s="117">
        <f ca="1">SUMIF(Материал!A:A,M173,Материал!B:B)</f>
        <v>1</v>
      </c>
      <c r="AK173" s="117">
        <f ca="1">SUMIF(Размеры!A:A,R173,Размеры!E:E)</f>
        <v>1</v>
      </c>
      <c r="AL173" s="117">
        <f ca="1">SUMIF(Сезон!A:A,F173,Сезон!B:B)</f>
        <v>1</v>
      </c>
      <c r="AM173" s="117">
        <f ca="1">SUMIF(Состав!A:A,J173,Состав!B:B)</f>
        <v>1</v>
      </c>
      <c r="AN173" s="117">
        <f ca="1">SUMIF(ЦветПолный!A:A,I173,ЦветПолный!C:C)</f>
        <v>8</v>
      </c>
      <c r="AO173" s="117">
        <f ca="1">SUMIF(Цвет!A:A,Y173,Цвет!B:B)</f>
        <v>1</v>
      </c>
      <c r="AP173" s="117">
        <f ca="1">SUMIF(Пол!B:B,N173,Пол!C:C)</f>
        <v>1</v>
      </c>
      <c r="AQ173" s="117">
        <f ca="1">SUMIF(Марка!A:A,G173,Марка!B:B)</f>
        <v>1</v>
      </c>
      <c r="AR173" s="117">
        <f ca="1">SUMIF(Страна!A:A,O173,Страна!B:B)</f>
        <v>1</v>
      </c>
      <c r="AS173" s="83" t="str">
        <f ca="1">IF(VLOOKUP(V173,Товары!A:B,2,FALSE)=A173,"Есть в 1С","ERR")</f>
        <v>Есть в 1С</v>
      </c>
      <c r="AT173" s="84" t="str">
        <f ca="1">IF(VLOOKUP(A173,Товары!B:B,1,FALSE)=A173,"Есть в 1С","ERR")</f>
        <v>Есть в 1С</v>
      </c>
      <c r="AU173" s="116" t="str">
        <f ca="1">VLOOKUP(V173,Товары!A:B,2,FALSE)</f>
        <v>06-165-16</v>
      </c>
      <c r="AV173" s="114" t="str">
        <f ca="1">VLOOKUP(V173,Товары!A:B,1,FALSE)</f>
        <v>Бейсболка AMERICAN NEEDLE арт. 21006A-NYC New York Cubans Archive 400 NL (темно-синий) {navy}</v>
      </c>
    </row>
    <row r="174" spans="1:48" x14ac:dyDescent="0.25">
      <c r="A174" s="133" t="str">
        <f ca="1"/>
        <v>06-163-16</v>
      </c>
      <c r="B174" s="128" t="str">
        <f ca="1">_xlfn.XLOOKUP($A174,Строчный!$A:$A,Строчный!B:B,"ERR",0)</f>
        <v>21006A-LOS Los Angeles Angels Archive 400 MILB</v>
      </c>
      <c r="C174" s="101" t="str">
        <f ca="1">PROPER(_xlfn.XLOOKUP($A174,Строчный!$A:$A,Строчный!C:C,"ERR",0))</f>
        <v>Бейсболки</v>
      </c>
      <c r="D174" s="101" t="str">
        <f ca="1">_xlfn.LET(_xlpm.DATA,(_xlfn.XLOOKUP($A174,Строчный!$A:$A,Строчный!D:D,"ERR",0)),UPPER(MID(_xlpm.DATA,1,1))&amp;LOWER(MID(_xlpm.DATA,2,LEN(_xlpm.DATA)-1)))</f>
        <v>Бейсболка с прямым козырьком</v>
      </c>
      <c r="E174" s="101" t="str">
        <f ca="1">PROPER(_xlfn.XLOOKUP($A174,Строчный!$A:$A,Строчный!E:E,"ERR",0))</f>
        <v>Sport</v>
      </c>
      <c r="F174" s="101" t="str">
        <f ca="1">LOWER(_xlfn.XLOOKUP($A174,Строчный!$A:$A,Строчный!F:F,"ERR",0))</f>
        <v>всесезон</v>
      </c>
      <c r="G174" s="101" t="str">
        <f ca="1">UPPER(_xlfn.XLOOKUP($A174,Строчный!$A:$A,Строчный!G:G,"ERR",0))</f>
        <v>AMERICAN NEEDLE</v>
      </c>
      <c r="H174" s="101" t="str">
        <f ca="1">LOWER(_xlfn.XLOOKUP($A174,Строчный!$A:$A,Строчный!H:H,"ERR",0))</f>
        <v>navy</v>
      </c>
      <c r="I174" s="101" t="str">
        <f ca="1">LOWER(_xlfn.XLOOKUP($A174,Строчный!$A:$A,Строчный!I:I,"ERR",0))</f>
        <v>темно-синий</v>
      </c>
      <c r="J174" s="101" t="str">
        <f ca="1">SUBSTITUTE(LOWER(_xlfn.XLOOKUP($A174,Строчный!$A:$A,Строчный!J:J,"ERR",0)),"подклад","Подклад")</f>
        <v>80% акрил - 20% шерсть</v>
      </c>
      <c r="K174" s="101" t="str">
        <f ca="1">_xlfn.LET(_xlpm.RES,_xlfn.XLOOKUP($A174,Строчный!$A:$A,Строчный!R:R,"ERR",0),IF(_xlpm.RES="","",_xlpm.RES))</f>
        <v>MILB</v>
      </c>
      <c r="L174" s="101" t="str">
        <f ca="1">_xlfn.LET(_xlpm.RES,_xlfn.XLOOKUP($A174,Строчный!$A:$A,Строчный!S:S,"ERR",0),IF(_xlpm.RES="","",_xlpm.RES))</f>
        <v>Los Angeles Angels</v>
      </c>
      <c r="M174" s="101" t="str">
        <f ca="1">LOWER(_xlfn.XLOOKUP($A174,Строчный!$A:$A,Строчный!K:K,"ERR",0))</f>
        <v>шерстяные</v>
      </c>
      <c r="N174" s="101" t="str">
        <f ca="1">PROPER(_xlfn.XLOOKUP($A174,Строчный!$A:$A,Строчный!L:L,"ERR",0))</f>
        <v>Унисекс</v>
      </c>
      <c r="O174" s="101" t="str">
        <f ca="1">PROPER(_xlfn.XLOOKUP($A174,Строчный!$A:$A,Строчный!M:M,"ERR",0))</f>
        <v>Бангладеш</v>
      </c>
      <c r="P174" s="110">
        <f ca="1">VALUE(_xlfn.XLOOKUP($A174,Строчный!$A:$A,Строчный!N:N,"ERR",0))</f>
        <v>1016.6000000000001</v>
      </c>
      <c r="Q174" s="109" t="str">
        <f ca="1">_xlfn.XLOOKUP($G174,Фабрика!A:A,Фабрика!B:B,"ERR",0)</f>
        <v>American Needle, Inc; 1275 Busch Parkway, Buffalo Grove, IL 60089, USA</v>
      </c>
      <c r="R174" s="100" t="str">
        <f ca="1">_xlfn.XLOOKUP($A174,Строчный!$A:$A,Строчный!P:P,"ERR",0)</f>
        <v>ONE</v>
      </c>
      <c r="S174" s="100">
        <f ca="1">VALUE(_xlfn.XLOOKUP($A174,Строчный!$A:$A,Строчный!Q:Q,"ERR",0))</f>
        <v>6</v>
      </c>
      <c r="T174" s="14" t="s">
        <v>283</v>
      </c>
      <c r="U174" s="122" t="str">
        <f t="shared" ca="1" si="19"/>
        <v>Бейсболка AMERICAN NEEDLE арт. 21006A-LOS Los Angeles Angels Archive 400 MILB (темно-синий)</v>
      </c>
      <c r="V174" s="121" t="str">
        <f t="shared" ca="1" si="20"/>
        <v>Бейсболка AMERICAN NEEDLE арт. 21006A-LOS Los Angeles Angels Archive 400 MILB (темно-синий) {navy}</v>
      </c>
      <c r="W174" s="18" t="str">
        <f t="shared" ca="1" si="21"/>
        <v>синий</v>
      </c>
      <c r="X174" s="18" t="str">
        <f t="shared" ca="1" si="22"/>
        <v>синий</v>
      </c>
      <c r="Y174" s="119" t="str">
        <f ca="1">IF(ISERROR(AT174),IFERROR(MID(I174,FIND("-",I174)+1,LEN(I174)),IFERROR(MID(I174,1,FIND("/",I174)-2),I174)),VLOOKUP(A174,'Цвета артикулов'!B:C,2,0))</f>
        <v>синий</v>
      </c>
      <c r="Z174" s="93" t="str">
        <f t="shared" ca="1" si="23"/>
        <v>06-163-16-00</v>
      </c>
      <c r="AA174" s="95" t="str">
        <f ca="1">VLOOKUP(C174,Группа!A:B,2,FALSE)</f>
        <v>Бейсболка</v>
      </c>
      <c r="AB174" s="117" t="str">
        <f ca="1">IFERROR(VLOOKUP(R174,Размеры!A:C,3,FALSE),"")</f>
        <v>ONE</v>
      </c>
      <c r="AC174" s="117" t="str">
        <f ca="1">VLOOKUP(I174,ЦветПолный!A:B,2,FALSE)</f>
        <v>16</v>
      </c>
      <c r="AD174" s="117" t="str">
        <f ca="1">IFERROR(VLOOKUP(R174,Размеры!A:D,4,FALSE),"")</f>
        <v>00</v>
      </c>
      <c r="AE174" s="117">
        <f ca="1">IF(LEFT(IFERROR(VLOOKUP(LOOKUP(2,1/SEARCH(B174,Товары!A:A),Товары!A:A),Товары!A:B,2,0),""),6)=MID(Z174,1,6),1,0)</f>
        <v>1</v>
      </c>
      <c r="AG174" s="117">
        <f ca="1">SUMIF(Группа!A:A,C174,Группа!C:C)</f>
        <v>1</v>
      </c>
      <c r="AH174" s="117">
        <f ca="1">SUMIF(Группа!B:B,AA174,Группа!C:C)</f>
        <v>1</v>
      </c>
      <c r="AI174" s="117">
        <f ca="1">SUMIF(Формы!A:A,D174,Формы!B:B)</f>
        <v>1</v>
      </c>
      <c r="AJ174" s="117">
        <f ca="1">SUMIF(Материал!A:A,M174,Материал!B:B)</f>
        <v>1</v>
      </c>
      <c r="AK174" s="117">
        <f ca="1">SUMIF(Размеры!A:A,R174,Размеры!E:E)</f>
        <v>1</v>
      </c>
      <c r="AL174" s="117">
        <f ca="1">SUMIF(Сезон!A:A,F174,Сезон!B:B)</f>
        <v>1</v>
      </c>
      <c r="AM174" s="117">
        <f ca="1">SUMIF(Состав!A:A,J174,Состав!B:B)</f>
        <v>1</v>
      </c>
      <c r="AN174" s="117">
        <f ca="1">SUMIF(ЦветПолный!A:A,I174,ЦветПолный!C:C)</f>
        <v>8</v>
      </c>
      <c r="AO174" s="117">
        <f ca="1">SUMIF(Цвет!A:A,Y174,Цвет!B:B)</f>
        <v>1</v>
      </c>
      <c r="AP174" s="117">
        <f ca="1">SUMIF(Пол!B:B,N174,Пол!C:C)</f>
        <v>1</v>
      </c>
      <c r="AQ174" s="117">
        <f ca="1">SUMIF(Марка!A:A,G174,Марка!B:B)</f>
        <v>1</v>
      </c>
      <c r="AR174" s="117">
        <f ca="1">SUMIF(Страна!A:A,O174,Страна!B:B)</f>
        <v>1</v>
      </c>
      <c r="AS174" s="83" t="str">
        <f ca="1">IF(VLOOKUP(V174,Товары!A:B,2,FALSE)=A174,"Есть в 1С","ERR")</f>
        <v>Есть в 1С</v>
      </c>
      <c r="AT174" s="84" t="str">
        <f ca="1">IF(VLOOKUP(A174,Товары!B:B,1,FALSE)=A174,"Есть в 1С","ERR")</f>
        <v>Есть в 1С</v>
      </c>
      <c r="AU174" s="116" t="str">
        <f ca="1">VLOOKUP(V174,Товары!A:B,2,FALSE)</f>
        <v>06-163-16</v>
      </c>
      <c r="AV174" s="114" t="str">
        <f ca="1">VLOOKUP(V174,Товары!A:B,1,FALSE)</f>
        <v>Бейсболка AMERICAN NEEDLE арт. 21006A-LOS Los Angeles Angels Archive 400 MILB (темно-синий) {navy}</v>
      </c>
    </row>
    <row r="175" spans="1:48" x14ac:dyDescent="0.25">
      <c r="A175" s="133" t="str">
        <f ca="1"/>
        <v>06-159-70</v>
      </c>
      <c r="B175" s="128" t="str">
        <f ca="1">_xlfn.XLOOKUP($A175,Строчный!$A:$A,Строчный!B:B,"ERR",0)</f>
        <v>21005A-WHA Chicago Whales Archive MILB</v>
      </c>
      <c r="C175" s="101" t="str">
        <f ca="1">PROPER(_xlfn.XLOOKUP($A175,Строчный!$A:$A,Строчный!C:C,"ERR",0))</f>
        <v>Бейсболки</v>
      </c>
      <c r="D175" s="101" t="str">
        <f ca="1">_xlfn.LET(_xlpm.DATA,(_xlfn.XLOOKUP($A175,Строчный!$A:$A,Строчный!D:D,"ERR",0)),UPPER(MID(_xlpm.DATA,1,1))&amp;LOWER(MID(_xlpm.DATA,2,LEN(_xlpm.DATA)-1)))</f>
        <v>Бейсболка</v>
      </c>
      <c r="E175" s="101" t="str">
        <f ca="1">PROPER(_xlfn.XLOOKUP($A175,Строчный!$A:$A,Строчный!E:E,"ERR",0))</f>
        <v>Sport</v>
      </c>
      <c r="F175" s="101" t="str">
        <f ca="1">LOWER(_xlfn.XLOOKUP($A175,Строчный!$A:$A,Строчный!F:F,"ERR",0))</f>
        <v>всесезон</v>
      </c>
      <c r="G175" s="101" t="str">
        <f ca="1">UPPER(_xlfn.XLOOKUP($A175,Строчный!$A:$A,Строчный!G:G,"ERR",0))</f>
        <v>AMERICAN NEEDLE</v>
      </c>
      <c r="H175" s="101" t="str">
        <f ca="1">LOWER(_xlfn.XLOOKUP($A175,Строчный!$A:$A,Строчный!H:H,"ERR",0))</f>
        <v>ivory-navy</v>
      </c>
      <c r="I175" s="101" t="str">
        <f ca="1">LOWER(_xlfn.XLOOKUP($A175,Строчный!$A:$A,Строчный!I:I,"ERR",0))</f>
        <v>белый / темно-синий</v>
      </c>
      <c r="J175" s="101" t="str">
        <f ca="1">SUBSTITUTE(LOWER(_xlfn.XLOOKUP($A175,Строчный!$A:$A,Строчный!J:J,"ERR",0)),"подклад","Подклад")</f>
        <v>60% полиэстер - 40% шерсть</v>
      </c>
      <c r="K175" s="101" t="str">
        <f ca="1">_xlfn.LET(_xlpm.RES,_xlfn.XLOOKUP($A175,Строчный!$A:$A,Строчный!R:R,"ERR",0),IF(_xlpm.RES="","",_xlpm.RES))</f>
        <v>MILB</v>
      </c>
      <c r="L175" s="101" t="str">
        <f ca="1">_xlfn.LET(_xlpm.RES,_xlfn.XLOOKUP($A175,Строчный!$A:$A,Строчный!S:S,"ERR",0),IF(_xlpm.RES="","",_xlpm.RES))</f>
        <v>Chicago Whales</v>
      </c>
      <c r="M175" s="101" t="str">
        <f ca="1">LOWER(_xlfn.XLOOKUP($A175,Строчный!$A:$A,Строчный!K:K,"ERR",0))</f>
        <v>шерстяные</v>
      </c>
      <c r="N175" s="101" t="str">
        <f ca="1">PROPER(_xlfn.XLOOKUP($A175,Строчный!$A:$A,Строчный!L:L,"ERR",0))</f>
        <v>Унисекс</v>
      </c>
      <c r="O175" s="101" t="str">
        <f ca="1">PROPER(_xlfn.XLOOKUP($A175,Строчный!$A:$A,Строчный!M:M,"ERR",0))</f>
        <v>Китай</v>
      </c>
      <c r="P175" s="110">
        <f ca="1">VALUE(_xlfn.XLOOKUP($A175,Строчный!$A:$A,Строчный!N:N,"ERR",0))</f>
        <v>1105.0305882352941</v>
      </c>
      <c r="Q175" s="109" t="str">
        <f ca="1">_xlfn.XLOOKUP($G175,Фабрика!A:A,Фабрика!B:B,"ERR",0)</f>
        <v>American Needle, Inc; 1275 Busch Parkway, Buffalo Grove, IL 60089, USA</v>
      </c>
      <c r="R175" s="100" t="str">
        <f ca="1">_xlfn.XLOOKUP($A175,Строчный!$A:$A,Строчный!P:P,"ERR",0)</f>
        <v>ONE</v>
      </c>
      <c r="S175" s="100">
        <f ca="1">VALUE(_xlfn.XLOOKUP($A175,Строчный!$A:$A,Строчный!Q:Q,"ERR",0))</f>
        <v>17</v>
      </c>
      <c r="T175" s="14" t="s">
        <v>283</v>
      </c>
      <c r="U175" s="122" t="str">
        <f t="shared" ca="1" si="19"/>
        <v>Бейсболка AMERICAN NEEDLE арт. 21005A-WHA Chicago Whales Archive MILB (белый / темно-синий)</v>
      </c>
      <c r="V175" s="121" t="str">
        <f t="shared" ca="1" si="20"/>
        <v>Бейсболка AMERICAN NEEDLE арт. 21005A-WHA Chicago Whales Archive MILB (белый / темно-синий) {ivory-navy}</v>
      </c>
      <c r="W175" s="18" t="str">
        <f t="shared" ca="1" si="21"/>
        <v>синий</v>
      </c>
      <c r="X175" s="18" t="str">
        <f t="shared" ca="1" si="22"/>
        <v>синий</v>
      </c>
      <c r="Y175" s="119" t="str">
        <f ca="1">IF(ISERROR(AT175),IFERROR(MID(I175,FIND("-",I175)+1,LEN(I175)),IFERROR(MID(I175,1,FIND("/",I175)-2),I175)),VLOOKUP(A175,'Цвета артикулов'!B:C,2,0))</f>
        <v>белый</v>
      </c>
      <c r="Z175" s="93" t="str">
        <f t="shared" ca="1" si="23"/>
        <v>06-159-70-00</v>
      </c>
      <c r="AA175" s="95" t="str">
        <f ca="1">VLOOKUP(C175,Группа!A:B,2,FALSE)</f>
        <v>Бейсболка</v>
      </c>
      <c r="AB175" s="117" t="str">
        <f ca="1">IFERROR(VLOOKUP(R175,Размеры!A:C,3,FALSE),"")</f>
        <v>ONE</v>
      </c>
      <c r="AC175" s="117" t="str">
        <f ca="1">VLOOKUP(I175,ЦветПолный!A:B,2,FALSE)</f>
        <v>70</v>
      </c>
      <c r="AD175" s="117" t="str">
        <f ca="1">IFERROR(VLOOKUP(R175,Размеры!A:D,4,FALSE),"")</f>
        <v>00</v>
      </c>
      <c r="AE175" s="117">
        <f ca="1">IF(LEFT(IFERROR(VLOOKUP(LOOKUP(2,1/SEARCH(B175,Товары!A:A),Товары!A:A),Товары!A:B,2,0),""),6)=MID(Z175,1,6),1,0)</f>
        <v>1</v>
      </c>
      <c r="AG175" s="117">
        <f ca="1">SUMIF(Группа!A:A,C175,Группа!C:C)</f>
        <v>1</v>
      </c>
      <c r="AH175" s="117">
        <f ca="1">SUMIF(Группа!B:B,AA175,Группа!C:C)</f>
        <v>1</v>
      </c>
      <c r="AI175" s="117">
        <f ca="1">SUMIF(Формы!A:A,D175,Формы!B:B)</f>
        <v>1</v>
      </c>
      <c r="AJ175" s="117">
        <f ca="1">SUMIF(Материал!A:A,M175,Материал!B:B)</f>
        <v>1</v>
      </c>
      <c r="AK175" s="117">
        <f ca="1">SUMIF(Размеры!A:A,R175,Размеры!E:E)</f>
        <v>1</v>
      </c>
      <c r="AL175" s="117">
        <f ca="1">SUMIF(Сезон!A:A,F175,Сезон!B:B)</f>
        <v>1</v>
      </c>
      <c r="AM175" s="117">
        <f ca="1">SUMIF(Состав!A:A,J175,Состав!B:B)</f>
        <v>1</v>
      </c>
      <c r="AN175" s="117">
        <f ca="1">SUMIF(ЦветПолный!A:A,I175,ЦветПолный!C:C)</f>
        <v>2</v>
      </c>
      <c r="AO175" s="117">
        <f ca="1">SUMIF(Цвет!A:A,Y175,Цвет!B:B)</f>
        <v>1</v>
      </c>
      <c r="AP175" s="117">
        <f ca="1">SUMIF(Пол!B:B,N175,Пол!C:C)</f>
        <v>1</v>
      </c>
      <c r="AQ175" s="117">
        <f ca="1">SUMIF(Марка!A:A,G175,Марка!B:B)</f>
        <v>1</v>
      </c>
      <c r="AR175" s="117">
        <f ca="1">SUMIF(Страна!A:A,O175,Страна!B:B)</f>
        <v>1</v>
      </c>
      <c r="AS175" s="83" t="str">
        <f ca="1">IF(VLOOKUP(V175,Товары!A:B,2,FALSE)=A175,"Есть в 1С","ERR")</f>
        <v>Есть в 1С</v>
      </c>
      <c r="AT175" s="84" t="str">
        <f ca="1">IF(VLOOKUP(A175,Товары!B:B,1,FALSE)=A175,"Есть в 1С","ERR")</f>
        <v>Есть в 1С</v>
      </c>
      <c r="AU175" s="116" t="str">
        <f ca="1">VLOOKUP(V175,Товары!A:B,2,FALSE)</f>
        <v>06-159-70</v>
      </c>
      <c r="AV175" s="114" t="str">
        <f ca="1">VLOOKUP(V175,Товары!A:B,1,FALSE)</f>
        <v>Бейсболка AMERICAN NEEDLE арт. 21005A-WHA Chicago Whales Archive MILB (белый / темно-синий) {ivory-navy}</v>
      </c>
    </row>
    <row r="176" spans="1:48" x14ac:dyDescent="0.25">
      <c r="A176" s="133" t="str">
        <f ca="1"/>
        <v>06-158-16</v>
      </c>
      <c r="B176" s="128" t="str">
        <f ca="1">_xlfn.XLOOKUP($A176,Строчный!$A:$A,Строчный!B:B,"ERR",0)</f>
        <v>21005A-STE Saint Louis Terriers Archive MILB</v>
      </c>
      <c r="C176" s="101" t="str">
        <f ca="1">PROPER(_xlfn.XLOOKUP($A176,Строчный!$A:$A,Строчный!C:C,"ERR",0))</f>
        <v>Бейсболки</v>
      </c>
      <c r="D176" s="101" t="str">
        <f ca="1">_xlfn.LET(_xlpm.DATA,(_xlfn.XLOOKUP($A176,Строчный!$A:$A,Строчный!D:D,"ERR",0)),UPPER(MID(_xlpm.DATA,1,1))&amp;LOWER(MID(_xlpm.DATA,2,LEN(_xlpm.DATA)-1)))</f>
        <v>Бейсболка</v>
      </c>
      <c r="E176" s="101" t="str">
        <f ca="1">PROPER(_xlfn.XLOOKUP($A176,Строчный!$A:$A,Строчный!E:E,"ERR",0))</f>
        <v>Sport</v>
      </c>
      <c r="F176" s="101" t="str">
        <f ca="1">LOWER(_xlfn.XLOOKUP($A176,Строчный!$A:$A,Строчный!F:F,"ERR",0))</f>
        <v>всесезон</v>
      </c>
      <c r="G176" s="101" t="str">
        <f ca="1">UPPER(_xlfn.XLOOKUP($A176,Строчный!$A:$A,Строчный!G:G,"ERR",0))</f>
        <v>AMERICAN NEEDLE</v>
      </c>
      <c r="H176" s="101" t="str">
        <f ca="1">LOWER(_xlfn.XLOOKUP($A176,Строчный!$A:$A,Строчный!H:H,"ERR",0))</f>
        <v>navy</v>
      </c>
      <c r="I176" s="101" t="str">
        <f ca="1">LOWER(_xlfn.XLOOKUP($A176,Строчный!$A:$A,Строчный!I:I,"ERR",0))</f>
        <v>темно-синий</v>
      </c>
      <c r="J176" s="101" t="str">
        <f ca="1">SUBSTITUTE(LOWER(_xlfn.XLOOKUP($A176,Строчный!$A:$A,Строчный!J:J,"ERR",0)),"подклад","Подклад")</f>
        <v>60% полиэстер - 40% шерсть</v>
      </c>
      <c r="K176" s="101" t="str">
        <f ca="1">_xlfn.LET(_xlpm.RES,_xlfn.XLOOKUP($A176,Строчный!$A:$A,Строчный!R:R,"ERR",0),IF(_xlpm.RES="","",_xlpm.RES))</f>
        <v>MILB</v>
      </c>
      <c r="L176" s="101" t="str">
        <f ca="1">_xlfn.LET(_xlpm.RES,_xlfn.XLOOKUP($A176,Строчный!$A:$A,Строчный!S:S,"ERR",0),IF(_xlpm.RES="","",_xlpm.RES))</f>
        <v>Saint Louis Terriers</v>
      </c>
      <c r="M176" s="101" t="str">
        <f ca="1">LOWER(_xlfn.XLOOKUP($A176,Строчный!$A:$A,Строчный!K:K,"ERR",0))</f>
        <v>шерстяные</v>
      </c>
      <c r="N176" s="101" t="str">
        <f ca="1">PROPER(_xlfn.XLOOKUP($A176,Строчный!$A:$A,Строчный!L:L,"ERR",0))</f>
        <v>Унисекс</v>
      </c>
      <c r="O176" s="101" t="str">
        <f ca="1">PROPER(_xlfn.XLOOKUP($A176,Строчный!$A:$A,Строчный!M:M,"ERR",0))</f>
        <v>Китай</v>
      </c>
      <c r="P176" s="110">
        <f ca="1">VALUE(_xlfn.XLOOKUP($A176,Строчный!$A:$A,Строчный!N:N,"ERR",0))</f>
        <v>1105.0305882352941</v>
      </c>
      <c r="Q176" s="109" t="str">
        <f ca="1">_xlfn.XLOOKUP($G176,Фабрика!A:A,Фабрика!B:B,"ERR",0)</f>
        <v>American Needle, Inc; 1275 Busch Parkway, Buffalo Grove, IL 60089, USA</v>
      </c>
      <c r="R176" s="100" t="str">
        <f ca="1">_xlfn.XLOOKUP($A176,Строчный!$A:$A,Строчный!P:P,"ERR",0)</f>
        <v>ONE</v>
      </c>
      <c r="S176" s="100">
        <f ca="1">VALUE(_xlfn.XLOOKUP($A176,Строчный!$A:$A,Строчный!Q:Q,"ERR",0))</f>
        <v>17</v>
      </c>
      <c r="T176" s="14" t="s">
        <v>283</v>
      </c>
      <c r="U176" s="122" t="str">
        <f t="shared" ca="1" si="19"/>
        <v>Бейсболка AMERICAN NEEDLE арт. 21005A-STE Saint Louis Terriers Archive MILB (темно-синий)</v>
      </c>
      <c r="V176" s="121" t="str">
        <f t="shared" ca="1" si="20"/>
        <v>Бейсболка AMERICAN NEEDLE арт. 21005A-STE Saint Louis Terriers Archive MILB (темно-синий) {navy}</v>
      </c>
      <c r="W176" s="18" t="str">
        <f t="shared" ca="1" si="21"/>
        <v>синий</v>
      </c>
      <c r="X176" s="18" t="str">
        <f t="shared" ca="1" si="22"/>
        <v>синий</v>
      </c>
      <c r="Y176" s="119" t="str">
        <f ca="1">IF(ISERROR(AT176),IFERROR(MID(I176,FIND("-",I176)+1,LEN(I176)),IFERROR(MID(I176,1,FIND("/",I176)-2),I176)),VLOOKUP(A176,'Цвета артикулов'!B:C,2,0))</f>
        <v>синий</v>
      </c>
      <c r="Z176" s="93" t="str">
        <f t="shared" ca="1" si="23"/>
        <v>06-158-16-00</v>
      </c>
      <c r="AA176" s="95" t="str">
        <f ca="1">VLOOKUP(C176,Группа!A:B,2,FALSE)</f>
        <v>Бейсболка</v>
      </c>
      <c r="AB176" s="117" t="str">
        <f ca="1">IFERROR(VLOOKUP(R176,Размеры!A:C,3,FALSE),"")</f>
        <v>ONE</v>
      </c>
      <c r="AC176" s="117" t="str">
        <f ca="1">VLOOKUP(I176,ЦветПолный!A:B,2,FALSE)</f>
        <v>16</v>
      </c>
      <c r="AD176" s="117" t="str">
        <f ca="1">IFERROR(VLOOKUP(R176,Размеры!A:D,4,FALSE),"")</f>
        <v>00</v>
      </c>
      <c r="AE176" s="117">
        <f ca="1">IF(LEFT(IFERROR(VLOOKUP(LOOKUP(2,1/SEARCH(B176,Товары!A:A),Товары!A:A),Товары!A:B,2,0),""),6)=MID(Z176,1,6),1,0)</f>
        <v>1</v>
      </c>
      <c r="AG176" s="117">
        <f ca="1">SUMIF(Группа!A:A,C176,Группа!C:C)</f>
        <v>1</v>
      </c>
      <c r="AH176" s="117">
        <f ca="1">SUMIF(Группа!B:B,AA176,Группа!C:C)</f>
        <v>1</v>
      </c>
      <c r="AI176" s="117">
        <f ca="1">SUMIF(Формы!A:A,D176,Формы!B:B)</f>
        <v>1</v>
      </c>
      <c r="AJ176" s="117">
        <f ca="1">SUMIF(Материал!A:A,M176,Материал!B:B)</f>
        <v>1</v>
      </c>
      <c r="AK176" s="117">
        <f ca="1">SUMIF(Размеры!A:A,R176,Размеры!E:E)</f>
        <v>1</v>
      </c>
      <c r="AL176" s="117">
        <f ca="1">SUMIF(Сезон!A:A,F176,Сезон!B:B)</f>
        <v>1</v>
      </c>
      <c r="AM176" s="117">
        <f ca="1">SUMIF(Состав!A:A,J176,Состав!B:B)</f>
        <v>1</v>
      </c>
      <c r="AN176" s="117">
        <f ca="1">SUMIF(ЦветПолный!A:A,I176,ЦветПолный!C:C)</f>
        <v>8</v>
      </c>
      <c r="AO176" s="117">
        <f ca="1">SUMIF(Цвет!A:A,Y176,Цвет!B:B)</f>
        <v>1</v>
      </c>
      <c r="AP176" s="117">
        <f ca="1">SUMIF(Пол!B:B,N176,Пол!C:C)</f>
        <v>1</v>
      </c>
      <c r="AQ176" s="117">
        <f ca="1">SUMIF(Марка!A:A,G176,Марка!B:B)</f>
        <v>1</v>
      </c>
      <c r="AR176" s="117">
        <f ca="1">SUMIF(Страна!A:A,O176,Страна!B:B)</f>
        <v>1</v>
      </c>
      <c r="AS176" s="83" t="str">
        <f ca="1">IF(VLOOKUP(V176,Товары!A:B,2,FALSE)=A176,"Есть в 1С","ERR")</f>
        <v>Есть в 1С</v>
      </c>
      <c r="AT176" s="84" t="str">
        <f ca="1">IF(VLOOKUP(A176,Товары!B:B,1,FALSE)=A176,"Есть в 1С","ERR")</f>
        <v>Есть в 1С</v>
      </c>
      <c r="AU176" s="116" t="str">
        <f ca="1">VLOOKUP(V176,Товары!A:B,2,FALSE)</f>
        <v>06-158-16</v>
      </c>
      <c r="AV176" s="114" t="str">
        <f ca="1">VLOOKUP(V176,Товары!A:B,1,FALSE)</f>
        <v>Бейсболка AMERICAN NEEDLE арт. 21005A-STE Saint Louis Terriers Archive MILB (темно-синий) {navy}</v>
      </c>
    </row>
    <row r="177" spans="1:48" x14ac:dyDescent="0.25">
      <c r="A177" s="133" t="str">
        <f ca="1"/>
        <v>06-156-16</v>
      </c>
      <c r="B177" s="128" t="str">
        <f ca="1">_xlfn.XLOOKUP($A177,Строчный!$A:$A,Строчный!B:B,"ERR",0)</f>
        <v>21005A-SAF San Francisco Seals Archive MILB</v>
      </c>
      <c r="C177" s="101" t="str">
        <f ca="1">PROPER(_xlfn.XLOOKUP($A177,Строчный!$A:$A,Строчный!C:C,"ERR",0))</f>
        <v>Бейсболки</v>
      </c>
      <c r="D177" s="101" t="str">
        <f ca="1">_xlfn.LET(_xlpm.DATA,(_xlfn.XLOOKUP($A177,Строчный!$A:$A,Строчный!D:D,"ERR",0)),UPPER(MID(_xlpm.DATA,1,1))&amp;LOWER(MID(_xlpm.DATA,2,LEN(_xlpm.DATA)-1)))</f>
        <v>Бейсболка</v>
      </c>
      <c r="E177" s="101" t="str">
        <f ca="1">PROPER(_xlfn.XLOOKUP($A177,Строчный!$A:$A,Строчный!E:E,"ERR",0))</f>
        <v>Sport</v>
      </c>
      <c r="F177" s="101" t="str">
        <f ca="1">LOWER(_xlfn.XLOOKUP($A177,Строчный!$A:$A,Строчный!F:F,"ERR",0))</f>
        <v>всесезон</v>
      </c>
      <c r="G177" s="101" t="str">
        <f ca="1">UPPER(_xlfn.XLOOKUP($A177,Строчный!$A:$A,Строчный!G:G,"ERR",0))</f>
        <v>AMERICAN NEEDLE</v>
      </c>
      <c r="H177" s="101" t="str">
        <f ca="1">LOWER(_xlfn.XLOOKUP($A177,Строчный!$A:$A,Строчный!H:H,"ERR",0))</f>
        <v>navy</v>
      </c>
      <c r="I177" s="101" t="str">
        <f ca="1">LOWER(_xlfn.XLOOKUP($A177,Строчный!$A:$A,Строчный!I:I,"ERR",0))</f>
        <v>темно-синий</v>
      </c>
      <c r="J177" s="101" t="str">
        <f ca="1">SUBSTITUTE(LOWER(_xlfn.XLOOKUP($A177,Строчный!$A:$A,Строчный!J:J,"ERR",0)),"подклад","Подклад")</f>
        <v>60% полиэстер - 40% шерсть</v>
      </c>
      <c r="K177" s="101" t="str">
        <f ca="1">_xlfn.LET(_xlpm.RES,_xlfn.XLOOKUP($A177,Строчный!$A:$A,Строчный!R:R,"ERR",0),IF(_xlpm.RES="","",_xlpm.RES))</f>
        <v>MILB</v>
      </c>
      <c r="L177" s="101" t="str">
        <f ca="1">_xlfn.LET(_xlpm.RES,_xlfn.XLOOKUP($A177,Строчный!$A:$A,Строчный!S:S,"ERR",0),IF(_xlpm.RES="","",_xlpm.RES))</f>
        <v>San Francisco Seals</v>
      </c>
      <c r="M177" s="101" t="str">
        <f ca="1">LOWER(_xlfn.XLOOKUP($A177,Строчный!$A:$A,Строчный!K:K,"ERR",0))</f>
        <v>шерстяные</v>
      </c>
      <c r="N177" s="101" t="str">
        <f ca="1">PROPER(_xlfn.XLOOKUP($A177,Строчный!$A:$A,Строчный!L:L,"ERR",0))</f>
        <v>Унисекс</v>
      </c>
      <c r="O177" s="101" t="str">
        <f ca="1">PROPER(_xlfn.XLOOKUP($A177,Строчный!$A:$A,Строчный!M:M,"ERR",0))</f>
        <v>Китай</v>
      </c>
      <c r="P177" s="110">
        <f ca="1">VALUE(_xlfn.XLOOKUP($A177,Строчный!$A:$A,Строчный!N:N,"ERR",0))</f>
        <v>1105.0305882352941</v>
      </c>
      <c r="Q177" s="109" t="str">
        <f ca="1">_xlfn.XLOOKUP($G177,Фабрика!A:A,Фабрика!B:B,"ERR",0)</f>
        <v>American Needle, Inc; 1275 Busch Parkway, Buffalo Grove, IL 60089, USA</v>
      </c>
      <c r="R177" s="100" t="str">
        <f ca="1">_xlfn.XLOOKUP($A177,Строчный!$A:$A,Строчный!P:P,"ERR",0)</f>
        <v>ONE</v>
      </c>
      <c r="S177" s="100">
        <f ca="1">VALUE(_xlfn.XLOOKUP($A177,Строчный!$A:$A,Строчный!Q:Q,"ERR",0))</f>
        <v>17</v>
      </c>
      <c r="T177" s="14" t="s">
        <v>283</v>
      </c>
      <c r="U177" s="122" t="str">
        <f t="shared" ca="1" si="19"/>
        <v>Бейсболка AMERICAN NEEDLE арт. 21005A-SAF San Francisco Seals Archive MILB (темно-синий)</v>
      </c>
      <c r="V177" s="121" t="str">
        <f t="shared" ca="1" si="20"/>
        <v>Бейсболка AMERICAN NEEDLE арт. 21005A-SAF San Francisco Seals Archive MILB (темно-синий) {navy}</v>
      </c>
      <c r="W177" s="18" t="str">
        <f t="shared" ca="1" si="21"/>
        <v>синий</v>
      </c>
      <c r="X177" s="18" t="str">
        <f t="shared" ca="1" si="22"/>
        <v>синий</v>
      </c>
      <c r="Y177" s="119" t="str">
        <f ca="1">IF(ISERROR(AT177),IFERROR(MID(I177,FIND("-",I177)+1,LEN(I177)),IFERROR(MID(I177,1,FIND("/",I177)-2),I177)),VLOOKUP(A177,'Цвета артикулов'!B:C,2,0))</f>
        <v>синий</v>
      </c>
      <c r="Z177" s="93" t="str">
        <f t="shared" ca="1" si="23"/>
        <v>06-156-16-00</v>
      </c>
      <c r="AA177" s="95" t="str">
        <f ca="1">VLOOKUP(C177,Группа!A:B,2,FALSE)</f>
        <v>Бейсболка</v>
      </c>
      <c r="AB177" s="117" t="str">
        <f ca="1">IFERROR(VLOOKUP(R177,Размеры!A:C,3,FALSE),"")</f>
        <v>ONE</v>
      </c>
      <c r="AC177" s="117" t="str">
        <f ca="1">VLOOKUP(I177,ЦветПолный!A:B,2,FALSE)</f>
        <v>16</v>
      </c>
      <c r="AD177" s="117" t="str">
        <f ca="1">IFERROR(VLOOKUP(R177,Размеры!A:D,4,FALSE),"")</f>
        <v>00</v>
      </c>
      <c r="AE177" s="117">
        <f ca="1">IF(LEFT(IFERROR(VLOOKUP(LOOKUP(2,1/SEARCH(B177,Товары!A:A),Товары!A:A),Товары!A:B,2,0),""),6)=MID(Z177,1,6),1,0)</f>
        <v>1</v>
      </c>
      <c r="AG177" s="117">
        <f ca="1">SUMIF(Группа!A:A,C177,Группа!C:C)</f>
        <v>1</v>
      </c>
      <c r="AH177" s="117">
        <f ca="1">SUMIF(Группа!B:B,AA177,Группа!C:C)</f>
        <v>1</v>
      </c>
      <c r="AI177" s="117">
        <f ca="1">SUMIF(Формы!A:A,D177,Формы!B:B)</f>
        <v>1</v>
      </c>
      <c r="AJ177" s="117">
        <f ca="1">SUMIF(Материал!A:A,M177,Материал!B:B)</f>
        <v>1</v>
      </c>
      <c r="AK177" s="117">
        <f ca="1">SUMIF(Размеры!A:A,R177,Размеры!E:E)</f>
        <v>1</v>
      </c>
      <c r="AL177" s="117">
        <f ca="1">SUMIF(Сезон!A:A,F177,Сезон!B:B)</f>
        <v>1</v>
      </c>
      <c r="AM177" s="117">
        <f ca="1">SUMIF(Состав!A:A,J177,Состав!B:B)</f>
        <v>1</v>
      </c>
      <c r="AN177" s="117">
        <f ca="1">SUMIF(ЦветПолный!A:A,I177,ЦветПолный!C:C)</f>
        <v>8</v>
      </c>
      <c r="AO177" s="117">
        <f ca="1">SUMIF(Цвет!A:A,Y177,Цвет!B:B)</f>
        <v>1</v>
      </c>
      <c r="AP177" s="117">
        <f ca="1">SUMIF(Пол!B:B,N177,Пол!C:C)</f>
        <v>1</v>
      </c>
      <c r="AQ177" s="117">
        <f ca="1">SUMIF(Марка!A:A,G177,Марка!B:B)</f>
        <v>1</v>
      </c>
      <c r="AR177" s="117">
        <f ca="1">SUMIF(Страна!A:A,O177,Страна!B:B)</f>
        <v>1</v>
      </c>
      <c r="AS177" s="83" t="str">
        <f ca="1">IF(VLOOKUP(V177,Товары!A:B,2,FALSE)=A177,"Есть в 1С","ERR")</f>
        <v>Есть в 1С</v>
      </c>
      <c r="AT177" s="84" t="str">
        <f ca="1">IF(VLOOKUP(A177,Товары!B:B,1,FALSE)=A177,"Есть в 1С","ERR")</f>
        <v>Есть в 1С</v>
      </c>
      <c r="AU177" s="116" t="str">
        <f ca="1">VLOOKUP(V177,Товары!A:B,2,FALSE)</f>
        <v>06-156-16</v>
      </c>
      <c r="AV177" s="114" t="str">
        <f ca="1">VLOOKUP(V177,Товары!A:B,1,FALSE)</f>
        <v>Бейсболка AMERICAN NEEDLE арт. 21005A-SAF San Francisco Seals Archive MILB (темно-синий) {navy}</v>
      </c>
    </row>
    <row r="178" spans="1:48" x14ac:dyDescent="0.25">
      <c r="A178" s="133" t="str">
        <f ca="1"/>
        <v>06-154-16</v>
      </c>
      <c r="B178" s="128" t="str">
        <f ca="1">_xlfn.XLOOKUP($A178,Строчный!$A:$A,Строчный!B:B,"ERR",0)</f>
        <v>21005A-NYC New York Cubans Archive NL</v>
      </c>
      <c r="C178" s="101" t="str">
        <f ca="1">PROPER(_xlfn.XLOOKUP($A178,Строчный!$A:$A,Строчный!C:C,"ERR",0))</f>
        <v>Бейсболки</v>
      </c>
      <c r="D178" s="101" t="str">
        <f ca="1">_xlfn.LET(_xlpm.DATA,(_xlfn.XLOOKUP($A178,Строчный!$A:$A,Строчный!D:D,"ERR",0)),UPPER(MID(_xlpm.DATA,1,1))&amp;LOWER(MID(_xlpm.DATA,2,LEN(_xlpm.DATA)-1)))</f>
        <v>Бейсболка</v>
      </c>
      <c r="E178" s="101" t="str">
        <f ca="1">PROPER(_xlfn.XLOOKUP($A178,Строчный!$A:$A,Строчный!E:E,"ERR",0))</f>
        <v>Sport</v>
      </c>
      <c r="F178" s="101" t="str">
        <f ca="1">LOWER(_xlfn.XLOOKUP($A178,Строчный!$A:$A,Строчный!F:F,"ERR",0))</f>
        <v>всесезон</v>
      </c>
      <c r="G178" s="101" t="str">
        <f ca="1">UPPER(_xlfn.XLOOKUP($A178,Строчный!$A:$A,Строчный!G:G,"ERR",0))</f>
        <v>AMERICAN NEEDLE</v>
      </c>
      <c r="H178" s="101" t="str">
        <f ca="1">LOWER(_xlfn.XLOOKUP($A178,Строчный!$A:$A,Строчный!H:H,"ERR",0))</f>
        <v>navy</v>
      </c>
      <c r="I178" s="101" t="str">
        <f ca="1">LOWER(_xlfn.XLOOKUP($A178,Строчный!$A:$A,Строчный!I:I,"ERR",0))</f>
        <v>темно-синий</v>
      </c>
      <c r="J178" s="101" t="str">
        <f ca="1">SUBSTITUTE(LOWER(_xlfn.XLOOKUP($A178,Строчный!$A:$A,Строчный!J:J,"ERR",0)),"подклад","Подклад")</f>
        <v>60% полиэстер - 40% шерсть</v>
      </c>
      <c r="K178" s="101" t="str">
        <f ca="1">_xlfn.LET(_xlpm.RES,_xlfn.XLOOKUP($A178,Строчный!$A:$A,Строчный!R:R,"ERR",0),IF(_xlpm.RES="","",_xlpm.RES))</f>
        <v>NL</v>
      </c>
      <c r="L178" s="101" t="str">
        <f ca="1">_xlfn.LET(_xlpm.RES,_xlfn.XLOOKUP($A178,Строчный!$A:$A,Строчный!S:S,"ERR",0),IF(_xlpm.RES="","",_xlpm.RES))</f>
        <v>New York Cubans</v>
      </c>
      <c r="M178" s="101" t="str">
        <f ca="1">LOWER(_xlfn.XLOOKUP($A178,Строчный!$A:$A,Строчный!K:K,"ERR",0))</f>
        <v>шерстяные</v>
      </c>
      <c r="N178" s="101" t="str">
        <f ca="1">PROPER(_xlfn.XLOOKUP($A178,Строчный!$A:$A,Строчный!L:L,"ERR",0))</f>
        <v>Унисекс</v>
      </c>
      <c r="O178" s="101" t="str">
        <f ca="1">PROPER(_xlfn.XLOOKUP($A178,Строчный!$A:$A,Строчный!M:M,"ERR",0))</f>
        <v>Китай</v>
      </c>
      <c r="P178" s="110">
        <f ca="1">VALUE(_xlfn.XLOOKUP($A178,Строчный!$A:$A,Строчный!N:N,"ERR",0))</f>
        <v>1105</v>
      </c>
      <c r="Q178" s="109" t="str">
        <f ca="1">_xlfn.XLOOKUP($G178,Фабрика!A:A,Фабрика!B:B,"ERR",0)</f>
        <v>American Needle, Inc; 1275 Busch Parkway, Buffalo Grove, IL 60089, USA</v>
      </c>
      <c r="R178" s="100" t="str">
        <f ca="1">_xlfn.XLOOKUP($A178,Строчный!$A:$A,Строчный!P:P,"ERR",0)</f>
        <v>ONE</v>
      </c>
      <c r="S178" s="100">
        <f ca="1">VALUE(_xlfn.XLOOKUP($A178,Строчный!$A:$A,Строчный!Q:Q,"ERR",0))</f>
        <v>54</v>
      </c>
      <c r="T178" s="14" t="s">
        <v>283</v>
      </c>
      <c r="U178" s="122" t="str">
        <f t="shared" ca="1" si="19"/>
        <v>Бейсболка AMERICAN NEEDLE арт. 21005A-NYC New York Cubans Archive NL (темно-синий)</v>
      </c>
      <c r="V178" s="121" t="str">
        <f t="shared" ca="1" si="20"/>
        <v>Бейсболка AMERICAN NEEDLE арт. 21005A-NYC New York Cubans Archive NL (темно-синий) {navy}</v>
      </c>
      <c r="W178" s="18" t="str">
        <f t="shared" ca="1" si="21"/>
        <v>синий</v>
      </c>
      <c r="X178" s="18" t="str">
        <f t="shared" ca="1" si="22"/>
        <v>синий</v>
      </c>
      <c r="Y178" s="119" t="str">
        <f ca="1">IF(ISERROR(AT178),IFERROR(MID(I178,FIND("-",I178)+1,LEN(I178)),IFERROR(MID(I178,1,FIND("/",I178)-2),I178)),VLOOKUP(A178,'Цвета артикулов'!B:C,2,0))</f>
        <v>синий</v>
      </c>
      <c r="Z178" s="93" t="str">
        <f t="shared" ca="1" si="23"/>
        <v>06-154-16-00</v>
      </c>
      <c r="AA178" s="95" t="str">
        <f ca="1">VLOOKUP(C178,Группа!A:B,2,FALSE)</f>
        <v>Бейсболка</v>
      </c>
      <c r="AB178" s="117" t="str">
        <f ca="1">IFERROR(VLOOKUP(R178,Размеры!A:C,3,FALSE),"")</f>
        <v>ONE</v>
      </c>
      <c r="AC178" s="117" t="str">
        <f ca="1">VLOOKUP(I178,ЦветПолный!A:B,2,FALSE)</f>
        <v>16</v>
      </c>
      <c r="AD178" s="117" t="str">
        <f ca="1">IFERROR(VLOOKUP(R178,Размеры!A:D,4,FALSE),"")</f>
        <v>00</v>
      </c>
      <c r="AE178" s="117">
        <f ca="1">IF(LEFT(IFERROR(VLOOKUP(LOOKUP(2,1/SEARCH(B178,Товары!A:A),Товары!A:A),Товары!A:B,2,0),""),6)=MID(Z178,1,6),1,0)</f>
        <v>1</v>
      </c>
      <c r="AG178" s="117">
        <f ca="1">SUMIF(Группа!A:A,C178,Группа!C:C)</f>
        <v>1</v>
      </c>
      <c r="AH178" s="117">
        <f ca="1">SUMIF(Группа!B:B,AA178,Группа!C:C)</f>
        <v>1</v>
      </c>
      <c r="AI178" s="117">
        <f ca="1">SUMIF(Формы!A:A,D178,Формы!B:B)</f>
        <v>1</v>
      </c>
      <c r="AJ178" s="117">
        <f ca="1">SUMIF(Материал!A:A,M178,Материал!B:B)</f>
        <v>1</v>
      </c>
      <c r="AK178" s="117">
        <f ca="1">SUMIF(Размеры!A:A,R178,Размеры!E:E)</f>
        <v>1</v>
      </c>
      <c r="AL178" s="117">
        <f ca="1">SUMIF(Сезон!A:A,F178,Сезон!B:B)</f>
        <v>1</v>
      </c>
      <c r="AM178" s="117">
        <f ca="1">SUMIF(Состав!A:A,J178,Состав!B:B)</f>
        <v>1</v>
      </c>
      <c r="AN178" s="117">
        <f ca="1">SUMIF(ЦветПолный!A:A,I178,ЦветПолный!C:C)</f>
        <v>8</v>
      </c>
      <c r="AO178" s="117">
        <f ca="1">SUMIF(Цвет!A:A,Y178,Цвет!B:B)</f>
        <v>1</v>
      </c>
      <c r="AP178" s="117">
        <f ca="1">SUMIF(Пол!B:B,N178,Пол!C:C)</f>
        <v>1</v>
      </c>
      <c r="AQ178" s="117">
        <f ca="1">SUMIF(Марка!A:A,G178,Марка!B:B)</f>
        <v>1</v>
      </c>
      <c r="AR178" s="117">
        <f ca="1">SUMIF(Страна!A:A,O178,Страна!B:B)</f>
        <v>1</v>
      </c>
      <c r="AS178" s="83" t="str">
        <f ca="1">IF(VLOOKUP(V178,Товары!A:B,2,FALSE)=A178,"Есть в 1С","ERR")</f>
        <v>Есть в 1С</v>
      </c>
      <c r="AT178" s="84" t="str">
        <f ca="1">IF(VLOOKUP(A178,Товары!B:B,1,FALSE)=A178,"Есть в 1С","ERR")</f>
        <v>Есть в 1С</v>
      </c>
      <c r="AU178" s="116" t="str">
        <f ca="1">VLOOKUP(V178,Товары!A:B,2,FALSE)</f>
        <v>06-154-16</v>
      </c>
      <c r="AV178" s="114" t="str">
        <f ca="1">VLOOKUP(V178,Товары!A:B,1,FALSE)</f>
        <v>Бейсболка AMERICAN NEEDLE арт. 21005A-NYC New York Cubans Archive NL (темно-синий) {navy}</v>
      </c>
    </row>
    <row r="179" spans="1:48" x14ac:dyDescent="0.25">
      <c r="A179" s="133" t="str">
        <f ca="1"/>
        <v>06-152-70</v>
      </c>
      <c r="B179" s="128" t="str">
        <f ca="1">_xlfn.XLOOKUP($A179,Строчный!$A:$A,Строчный!B:B,"ERR",0)</f>
        <v>21005A-KCP Kansas City Packers Archive MILB</v>
      </c>
      <c r="C179" s="101" t="str">
        <f ca="1">PROPER(_xlfn.XLOOKUP($A179,Строчный!$A:$A,Строчный!C:C,"ERR",0))</f>
        <v>Бейсболки</v>
      </c>
      <c r="D179" s="101" t="str">
        <f ca="1">_xlfn.LET(_xlpm.DATA,(_xlfn.XLOOKUP($A179,Строчный!$A:$A,Строчный!D:D,"ERR",0)),UPPER(MID(_xlpm.DATA,1,1))&amp;LOWER(MID(_xlpm.DATA,2,LEN(_xlpm.DATA)-1)))</f>
        <v>Бейсболка</v>
      </c>
      <c r="E179" s="101" t="str">
        <f ca="1">PROPER(_xlfn.XLOOKUP($A179,Строчный!$A:$A,Строчный!E:E,"ERR",0))</f>
        <v>Sport</v>
      </c>
      <c r="F179" s="101" t="str">
        <f ca="1">LOWER(_xlfn.XLOOKUP($A179,Строчный!$A:$A,Строчный!F:F,"ERR",0))</f>
        <v>всесезон</v>
      </c>
      <c r="G179" s="101" t="str">
        <f ca="1">UPPER(_xlfn.XLOOKUP($A179,Строчный!$A:$A,Строчный!G:G,"ERR",0))</f>
        <v>AMERICAN NEEDLE</v>
      </c>
      <c r="H179" s="101" t="str">
        <f ca="1">LOWER(_xlfn.XLOOKUP($A179,Строчный!$A:$A,Строчный!H:H,"ERR",0))</f>
        <v>ivory-navy</v>
      </c>
      <c r="I179" s="101" t="str">
        <f ca="1">LOWER(_xlfn.XLOOKUP($A179,Строчный!$A:$A,Строчный!I:I,"ERR",0))</f>
        <v>белый / темно-синий</v>
      </c>
      <c r="J179" s="101" t="str">
        <f ca="1">SUBSTITUTE(LOWER(_xlfn.XLOOKUP($A179,Строчный!$A:$A,Строчный!J:J,"ERR",0)),"подклад","Подклад")</f>
        <v>60% полиэстер - 40% шерсть</v>
      </c>
      <c r="K179" s="101" t="str">
        <f ca="1">_xlfn.LET(_xlpm.RES,_xlfn.XLOOKUP($A179,Строчный!$A:$A,Строчный!R:R,"ERR",0),IF(_xlpm.RES="","",_xlpm.RES))</f>
        <v>MILB</v>
      </c>
      <c r="L179" s="101" t="str">
        <f ca="1">_xlfn.LET(_xlpm.RES,_xlfn.XLOOKUP($A179,Строчный!$A:$A,Строчный!S:S,"ERR",0),IF(_xlpm.RES="","",_xlpm.RES))</f>
        <v>Kansas City Packers</v>
      </c>
      <c r="M179" s="101" t="str">
        <f ca="1">LOWER(_xlfn.XLOOKUP($A179,Строчный!$A:$A,Строчный!K:K,"ERR",0))</f>
        <v>шерстяные</v>
      </c>
      <c r="N179" s="101" t="str">
        <f ca="1">PROPER(_xlfn.XLOOKUP($A179,Строчный!$A:$A,Строчный!L:L,"ERR",0))</f>
        <v>Унисекс</v>
      </c>
      <c r="O179" s="101" t="str">
        <f ca="1">PROPER(_xlfn.XLOOKUP($A179,Строчный!$A:$A,Строчный!M:M,"ERR",0))</f>
        <v>Китай</v>
      </c>
      <c r="P179" s="110">
        <f ca="1">VALUE(_xlfn.XLOOKUP($A179,Строчный!$A:$A,Строчный!N:N,"ERR",0))</f>
        <v>1105.0179310344829</v>
      </c>
      <c r="Q179" s="109" t="str">
        <f ca="1">_xlfn.XLOOKUP($G179,Фабрика!A:A,Фабрика!B:B,"ERR",0)</f>
        <v>American Needle, Inc; 1275 Busch Parkway, Buffalo Grove, IL 60089, USA</v>
      </c>
      <c r="R179" s="100" t="str">
        <f ca="1">_xlfn.XLOOKUP($A179,Строчный!$A:$A,Строчный!P:P,"ERR",0)</f>
        <v>ONE</v>
      </c>
      <c r="S179" s="100">
        <f ca="1">VALUE(_xlfn.XLOOKUP($A179,Строчный!$A:$A,Строчный!Q:Q,"ERR",0))</f>
        <v>29</v>
      </c>
      <c r="T179" s="14" t="s">
        <v>283</v>
      </c>
      <c r="U179" s="122" t="str">
        <f t="shared" ca="1" si="19"/>
        <v>Бейсболка AMERICAN NEEDLE арт. 21005A-KCP Kansas City Packers Archive MILB (белый / темно-синий)</v>
      </c>
      <c r="V179" s="121" t="str">
        <f t="shared" ca="1" si="20"/>
        <v>Бейсболка AMERICAN NEEDLE арт. 21005A-KCP Kansas City Packers Archive MILB (белый / темно-синий) {ivory-navy}</v>
      </c>
      <c r="W179" s="18" t="str">
        <f t="shared" ca="1" si="21"/>
        <v>синий</v>
      </c>
      <c r="X179" s="18" t="str">
        <f t="shared" ca="1" si="22"/>
        <v>синий</v>
      </c>
      <c r="Y179" s="119" t="str">
        <f ca="1">IF(ISERROR(AT179),IFERROR(MID(I179,FIND("-",I179)+1,LEN(I179)),IFERROR(MID(I179,1,FIND("/",I179)-2),I179)),VLOOKUP(A179,'Цвета артикулов'!B:C,2,0))</f>
        <v>белый</v>
      </c>
      <c r="Z179" s="93" t="str">
        <f t="shared" ca="1" si="23"/>
        <v>06-152-70-00</v>
      </c>
      <c r="AA179" s="95" t="str">
        <f ca="1">VLOOKUP(C179,Группа!A:B,2,FALSE)</f>
        <v>Бейсболка</v>
      </c>
      <c r="AB179" s="117" t="str">
        <f ca="1">IFERROR(VLOOKUP(R179,Размеры!A:C,3,FALSE),"")</f>
        <v>ONE</v>
      </c>
      <c r="AC179" s="117" t="str">
        <f ca="1">VLOOKUP(I179,ЦветПолный!A:B,2,FALSE)</f>
        <v>70</v>
      </c>
      <c r="AD179" s="117" t="str">
        <f ca="1">IFERROR(VLOOKUP(R179,Размеры!A:D,4,FALSE),"")</f>
        <v>00</v>
      </c>
      <c r="AE179" s="117">
        <f ca="1">IF(LEFT(IFERROR(VLOOKUP(LOOKUP(2,1/SEARCH(B179,Товары!A:A),Товары!A:A),Товары!A:B,2,0),""),6)=MID(Z179,1,6),1,0)</f>
        <v>1</v>
      </c>
      <c r="AG179" s="117">
        <f ca="1">SUMIF(Группа!A:A,C179,Группа!C:C)</f>
        <v>1</v>
      </c>
      <c r="AH179" s="117">
        <f ca="1">SUMIF(Группа!B:B,AA179,Группа!C:C)</f>
        <v>1</v>
      </c>
      <c r="AI179" s="117">
        <f ca="1">SUMIF(Формы!A:A,D179,Формы!B:B)</f>
        <v>1</v>
      </c>
      <c r="AJ179" s="117">
        <f ca="1">SUMIF(Материал!A:A,M179,Материал!B:B)</f>
        <v>1</v>
      </c>
      <c r="AK179" s="117">
        <f ca="1">SUMIF(Размеры!A:A,R179,Размеры!E:E)</f>
        <v>1</v>
      </c>
      <c r="AL179" s="117">
        <f ca="1">SUMIF(Сезон!A:A,F179,Сезон!B:B)</f>
        <v>1</v>
      </c>
      <c r="AM179" s="117">
        <f ca="1">SUMIF(Состав!A:A,J179,Состав!B:B)</f>
        <v>1</v>
      </c>
      <c r="AN179" s="117">
        <f ca="1">SUMIF(ЦветПолный!A:A,I179,ЦветПолный!C:C)</f>
        <v>2</v>
      </c>
      <c r="AO179" s="117">
        <f ca="1">SUMIF(Цвет!A:A,Y179,Цвет!B:B)</f>
        <v>1</v>
      </c>
      <c r="AP179" s="117">
        <f ca="1">SUMIF(Пол!B:B,N179,Пол!C:C)</f>
        <v>1</v>
      </c>
      <c r="AQ179" s="117">
        <f ca="1">SUMIF(Марка!A:A,G179,Марка!B:B)</f>
        <v>1</v>
      </c>
      <c r="AR179" s="117">
        <f ca="1">SUMIF(Страна!A:A,O179,Страна!B:B)</f>
        <v>1</v>
      </c>
      <c r="AS179" s="83" t="str">
        <f ca="1">IF(VLOOKUP(V179,Товары!A:B,2,FALSE)=A179,"Есть в 1С","ERR")</f>
        <v>Есть в 1С</v>
      </c>
      <c r="AT179" s="84" t="str">
        <f ca="1">IF(VLOOKUP(A179,Товары!B:B,1,FALSE)=A179,"Есть в 1С","ERR")</f>
        <v>Есть в 1С</v>
      </c>
      <c r="AU179" s="116" t="str">
        <f ca="1">VLOOKUP(V179,Товары!A:B,2,FALSE)</f>
        <v>06-152-70</v>
      </c>
      <c r="AV179" s="114" t="str">
        <f ca="1">VLOOKUP(V179,Товары!A:B,1,FALSE)</f>
        <v>Бейсболка AMERICAN NEEDLE арт. 21005A-KCP Kansas City Packers Archive MILB (белый / темно-синий) {ivory-navy}</v>
      </c>
    </row>
    <row r="180" spans="1:48" x14ac:dyDescent="0.25">
      <c r="A180" s="133" t="str">
        <f ca="1"/>
        <v>06-150-01</v>
      </c>
      <c r="B180" s="128" t="str">
        <f ca="1">_xlfn.XLOOKUP($A180,Строчный!$A:$A,Строчный!B:B,"ERR",0)</f>
        <v>21005A-HOG Homestead Grays Archive NL</v>
      </c>
      <c r="C180" s="101" t="str">
        <f ca="1">PROPER(_xlfn.XLOOKUP($A180,Строчный!$A:$A,Строчный!C:C,"ERR",0))</f>
        <v>Бейсболки</v>
      </c>
      <c r="D180" s="101" t="str">
        <f ca="1">_xlfn.LET(_xlpm.DATA,(_xlfn.XLOOKUP($A180,Строчный!$A:$A,Строчный!D:D,"ERR",0)),UPPER(MID(_xlpm.DATA,1,1))&amp;LOWER(MID(_xlpm.DATA,2,LEN(_xlpm.DATA)-1)))</f>
        <v>Бейсболка</v>
      </c>
      <c r="E180" s="101" t="str">
        <f ca="1">PROPER(_xlfn.XLOOKUP($A180,Строчный!$A:$A,Строчный!E:E,"ERR",0))</f>
        <v>Sport</v>
      </c>
      <c r="F180" s="101" t="str">
        <f ca="1">LOWER(_xlfn.XLOOKUP($A180,Строчный!$A:$A,Строчный!F:F,"ERR",0))</f>
        <v>всесезон</v>
      </c>
      <c r="G180" s="101" t="str">
        <f ca="1">UPPER(_xlfn.XLOOKUP($A180,Строчный!$A:$A,Строчный!G:G,"ERR",0))</f>
        <v>AMERICAN NEEDLE</v>
      </c>
      <c r="H180" s="101" t="str">
        <f ca="1">LOWER(_xlfn.XLOOKUP($A180,Строчный!$A:$A,Строчный!H:H,"ERR",0))</f>
        <v>grey</v>
      </c>
      <c r="I180" s="101" t="str">
        <f ca="1">LOWER(_xlfn.XLOOKUP($A180,Строчный!$A:$A,Строчный!I:I,"ERR",0))</f>
        <v>светло-серый</v>
      </c>
      <c r="J180" s="101" t="str">
        <f ca="1">SUBSTITUTE(LOWER(_xlfn.XLOOKUP($A180,Строчный!$A:$A,Строчный!J:J,"ERR",0)),"подклад","Подклад")</f>
        <v>60% полиэстер - 40% шерсть</v>
      </c>
      <c r="K180" s="101" t="str">
        <f ca="1">_xlfn.LET(_xlpm.RES,_xlfn.XLOOKUP($A180,Строчный!$A:$A,Строчный!R:R,"ERR",0),IF(_xlpm.RES="","",_xlpm.RES))</f>
        <v>NL</v>
      </c>
      <c r="L180" s="101" t="str">
        <f ca="1">_xlfn.LET(_xlpm.RES,_xlfn.XLOOKUP($A180,Строчный!$A:$A,Строчный!S:S,"ERR",0),IF(_xlpm.RES="","",_xlpm.RES))</f>
        <v>Homestead Grays</v>
      </c>
      <c r="M180" s="101" t="str">
        <f ca="1">LOWER(_xlfn.XLOOKUP($A180,Строчный!$A:$A,Строчный!K:K,"ERR",0))</f>
        <v>шерстяные</v>
      </c>
      <c r="N180" s="101" t="str">
        <f ca="1">PROPER(_xlfn.XLOOKUP($A180,Строчный!$A:$A,Строчный!L:L,"ERR",0))</f>
        <v>Унисекс</v>
      </c>
      <c r="O180" s="101" t="str">
        <f ca="1">PROPER(_xlfn.XLOOKUP($A180,Строчный!$A:$A,Строчный!M:M,"ERR",0))</f>
        <v>Китай</v>
      </c>
      <c r="P180" s="110">
        <f ca="1">VALUE(_xlfn.XLOOKUP($A180,Строчный!$A:$A,Строчный!N:N,"ERR",0))</f>
        <v>1105.0179310344829</v>
      </c>
      <c r="Q180" s="109" t="str">
        <f ca="1">_xlfn.XLOOKUP($G180,Фабрика!A:A,Фабрика!B:B,"ERR",0)</f>
        <v>American Needle, Inc; 1275 Busch Parkway, Buffalo Grove, IL 60089, USA</v>
      </c>
      <c r="R180" s="100" t="str">
        <f ca="1">_xlfn.XLOOKUP($A180,Строчный!$A:$A,Строчный!P:P,"ERR",0)</f>
        <v>ONE</v>
      </c>
      <c r="S180" s="100">
        <f ca="1">VALUE(_xlfn.XLOOKUP($A180,Строчный!$A:$A,Строчный!Q:Q,"ERR",0))</f>
        <v>29</v>
      </c>
      <c r="T180" s="14" t="s">
        <v>283</v>
      </c>
      <c r="U180" s="122" t="str">
        <f t="shared" ca="1" si="19"/>
        <v>Бейсболка AMERICAN NEEDLE арт. 21005A-HOG Homestead Grays Archive NL (светло-серый)</v>
      </c>
      <c r="V180" s="121" t="str">
        <f t="shared" ca="1" si="20"/>
        <v>Бейсболка AMERICAN NEEDLE арт. 21005A-HOG Homestead Grays Archive NL (светло-серый) {grey}</v>
      </c>
      <c r="W180" s="18" t="str">
        <f t="shared" ca="1" si="21"/>
        <v>серый</v>
      </c>
      <c r="X180" s="18" t="str">
        <f t="shared" ca="1" si="22"/>
        <v>серый</v>
      </c>
      <c r="Y180" s="119" t="str">
        <f ca="1">IF(ISERROR(AT180),IFERROR(MID(I180,FIND("-",I180)+1,LEN(I180)),IFERROR(MID(I180,1,FIND("/",I180)-2),I180)),VLOOKUP(A180,'Цвета артикулов'!B:C,2,0))</f>
        <v>серый</v>
      </c>
      <c r="Z180" s="93" t="str">
        <f t="shared" ca="1" si="23"/>
        <v>06-150-01-00</v>
      </c>
      <c r="AA180" s="95" t="str">
        <f ca="1">VLOOKUP(C180,Группа!A:B,2,FALSE)</f>
        <v>Бейсболка</v>
      </c>
      <c r="AB180" s="117" t="str">
        <f ca="1">IFERROR(VLOOKUP(R180,Размеры!A:C,3,FALSE),"")</f>
        <v>ONE</v>
      </c>
      <c r="AC180" s="117" t="str">
        <f ca="1">VLOOKUP(I180,ЦветПолный!A:B,2,FALSE)</f>
        <v>01</v>
      </c>
      <c r="AD180" s="117" t="str">
        <f ca="1">IFERROR(VLOOKUP(R180,Размеры!A:D,4,FALSE),"")</f>
        <v>00</v>
      </c>
      <c r="AE180" s="117">
        <f ca="1">IF(LEFT(IFERROR(VLOOKUP(LOOKUP(2,1/SEARCH(B180,Товары!A:A),Товары!A:A),Товары!A:B,2,0),""),6)=MID(Z180,1,6),1,0)</f>
        <v>1</v>
      </c>
      <c r="AG180" s="117">
        <f ca="1">SUMIF(Группа!A:A,C180,Группа!C:C)</f>
        <v>1</v>
      </c>
      <c r="AH180" s="117">
        <f ca="1">SUMIF(Группа!B:B,AA180,Группа!C:C)</f>
        <v>1</v>
      </c>
      <c r="AI180" s="117">
        <f ca="1">SUMIF(Формы!A:A,D180,Формы!B:B)</f>
        <v>1</v>
      </c>
      <c r="AJ180" s="117">
        <f ca="1">SUMIF(Материал!A:A,M180,Материал!B:B)</f>
        <v>1</v>
      </c>
      <c r="AK180" s="117">
        <f ca="1">SUMIF(Размеры!A:A,R180,Размеры!E:E)</f>
        <v>1</v>
      </c>
      <c r="AL180" s="117">
        <f ca="1">SUMIF(Сезон!A:A,F180,Сезон!B:B)</f>
        <v>1</v>
      </c>
      <c r="AM180" s="117">
        <f ca="1">SUMIF(Состав!A:A,J180,Состав!B:B)</f>
        <v>1</v>
      </c>
      <c r="AN180" s="117">
        <f ca="1">SUMIF(ЦветПолный!A:A,I180,ЦветПолный!C:C)</f>
        <v>6</v>
      </c>
      <c r="AO180" s="117">
        <f ca="1">SUMIF(Цвет!A:A,Y180,Цвет!B:B)</f>
        <v>1</v>
      </c>
      <c r="AP180" s="117">
        <f ca="1">SUMIF(Пол!B:B,N180,Пол!C:C)</f>
        <v>1</v>
      </c>
      <c r="AQ180" s="117">
        <f ca="1">SUMIF(Марка!A:A,G180,Марка!B:B)</f>
        <v>1</v>
      </c>
      <c r="AR180" s="117">
        <f ca="1">SUMIF(Страна!A:A,O180,Страна!B:B)</f>
        <v>1</v>
      </c>
      <c r="AS180" s="83" t="str">
        <f ca="1">IF(VLOOKUP(V180,Товары!A:B,2,FALSE)=A180,"Есть в 1С","ERR")</f>
        <v>Есть в 1С</v>
      </c>
      <c r="AT180" s="84" t="str">
        <f ca="1">IF(VLOOKUP(A180,Товары!B:B,1,FALSE)=A180,"Есть в 1С","ERR")</f>
        <v>Есть в 1С</v>
      </c>
      <c r="AU180" s="116" t="str">
        <f ca="1">VLOOKUP(V180,Товары!A:B,2,FALSE)</f>
        <v>06-150-01</v>
      </c>
      <c r="AV180" s="114" t="str">
        <f ca="1">VLOOKUP(V180,Товары!A:B,1,FALSE)</f>
        <v>Бейсболка AMERICAN NEEDLE арт. 21005A-HOG Homestead Grays Archive NL (светло-серый) {grey}</v>
      </c>
    </row>
    <row r="181" spans="1:48" x14ac:dyDescent="0.25">
      <c r="A181" s="133" t="str">
        <f ca="1"/>
        <v>06-149-70</v>
      </c>
      <c r="B181" s="128" t="str">
        <f ca="1">_xlfn.XLOOKUP($A181,Строчный!$A:$A,Строчный!B:B,"ERR",0)</f>
        <v>21005A-DTW Detroit Wolverines Archive MILB</v>
      </c>
      <c r="C181" s="101" t="str">
        <f ca="1">PROPER(_xlfn.XLOOKUP($A181,Строчный!$A:$A,Строчный!C:C,"ERR",0))</f>
        <v>Бейсболки</v>
      </c>
      <c r="D181" s="101" t="str">
        <f ca="1">_xlfn.LET(_xlpm.DATA,(_xlfn.XLOOKUP($A181,Строчный!$A:$A,Строчный!D:D,"ERR",0)),UPPER(MID(_xlpm.DATA,1,1))&amp;LOWER(MID(_xlpm.DATA,2,LEN(_xlpm.DATA)-1)))</f>
        <v>Бейсболка</v>
      </c>
      <c r="E181" s="101" t="str">
        <f ca="1">PROPER(_xlfn.XLOOKUP($A181,Строчный!$A:$A,Строчный!E:E,"ERR",0))</f>
        <v>Sport</v>
      </c>
      <c r="F181" s="101" t="str">
        <f ca="1">LOWER(_xlfn.XLOOKUP($A181,Строчный!$A:$A,Строчный!F:F,"ERR",0))</f>
        <v>всесезон</v>
      </c>
      <c r="G181" s="101" t="str">
        <f ca="1">UPPER(_xlfn.XLOOKUP($A181,Строчный!$A:$A,Строчный!G:G,"ERR",0))</f>
        <v>AMERICAN NEEDLE</v>
      </c>
      <c r="H181" s="101" t="str">
        <f ca="1">LOWER(_xlfn.XLOOKUP($A181,Строчный!$A:$A,Строчный!H:H,"ERR",0))</f>
        <v>ivory-navy</v>
      </c>
      <c r="I181" s="101" t="str">
        <f ca="1">LOWER(_xlfn.XLOOKUP($A181,Строчный!$A:$A,Строчный!I:I,"ERR",0))</f>
        <v>белый / темно-синий</v>
      </c>
      <c r="J181" s="101" t="str">
        <f ca="1">SUBSTITUTE(LOWER(_xlfn.XLOOKUP($A181,Строчный!$A:$A,Строчный!J:J,"ERR",0)),"подклад","Подклад")</f>
        <v>60% полиэстер - 40% шерсть</v>
      </c>
      <c r="K181" s="101" t="str">
        <f ca="1">_xlfn.LET(_xlpm.RES,_xlfn.XLOOKUP($A181,Строчный!$A:$A,Строчный!R:R,"ERR",0),IF(_xlpm.RES="","",_xlpm.RES))</f>
        <v>MILB</v>
      </c>
      <c r="L181" s="101" t="str">
        <f ca="1">_xlfn.LET(_xlpm.RES,_xlfn.XLOOKUP($A181,Строчный!$A:$A,Строчный!S:S,"ERR",0),IF(_xlpm.RES="","",_xlpm.RES))</f>
        <v>Detroit Wolverines</v>
      </c>
      <c r="M181" s="101" t="str">
        <f ca="1">LOWER(_xlfn.XLOOKUP($A181,Строчный!$A:$A,Строчный!K:K,"ERR",0))</f>
        <v>шерстяные</v>
      </c>
      <c r="N181" s="101" t="str">
        <f ca="1">PROPER(_xlfn.XLOOKUP($A181,Строчный!$A:$A,Строчный!L:L,"ERR",0))</f>
        <v>Унисекс</v>
      </c>
      <c r="O181" s="101" t="str">
        <f ca="1">PROPER(_xlfn.XLOOKUP($A181,Строчный!$A:$A,Строчный!M:M,"ERR",0))</f>
        <v>Китай</v>
      </c>
      <c r="P181" s="110">
        <f ca="1">VALUE(_xlfn.XLOOKUP($A181,Строчный!$A:$A,Строчный!N:N,"ERR",0))</f>
        <v>1105</v>
      </c>
      <c r="Q181" s="109" t="str">
        <f ca="1">_xlfn.XLOOKUP($G181,Фабрика!A:A,Фабрика!B:B,"ERR",0)</f>
        <v>American Needle, Inc; 1275 Busch Parkway, Buffalo Grove, IL 60089, USA</v>
      </c>
      <c r="R181" s="100" t="str">
        <f ca="1">_xlfn.XLOOKUP($A181,Строчный!$A:$A,Строчный!P:P,"ERR",0)</f>
        <v>ONE</v>
      </c>
      <c r="S181" s="100">
        <f ca="1">VALUE(_xlfn.XLOOKUP($A181,Строчный!$A:$A,Строчный!Q:Q,"ERR",0))</f>
        <v>12</v>
      </c>
      <c r="T181" s="14" t="s">
        <v>283</v>
      </c>
      <c r="U181" s="122" t="str">
        <f t="shared" ca="1" si="19"/>
        <v>Бейсболка AMERICAN NEEDLE арт. 21005A-DTW Detroit Wolverines Archive MILB (белый / темно-синий)</v>
      </c>
      <c r="V181" s="121" t="str">
        <f t="shared" ca="1" si="20"/>
        <v>Бейсболка AMERICAN NEEDLE арт. 21005A-DTW Detroit Wolverines Archive MILB (белый / темно-синий) {ivory-navy}</v>
      </c>
      <c r="W181" s="18" t="str">
        <f t="shared" ca="1" si="21"/>
        <v>синий</v>
      </c>
      <c r="X181" s="18" t="str">
        <f t="shared" ca="1" si="22"/>
        <v>синий</v>
      </c>
      <c r="Y181" s="119" t="str">
        <f ca="1">IF(ISERROR(AT181),IFERROR(MID(I181,FIND("-",I181)+1,LEN(I181)),IFERROR(MID(I181,1,FIND("/",I181)-2),I181)),VLOOKUP(A181,'Цвета артикулов'!B:C,2,0))</f>
        <v>белый</v>
      </c>
      <c r="Z181" s="93" t="str">
        <f t="shared" ca="1" si="23"/>
        <v>06-149-70-00</v>
      </c>
      <c r="AA181" s="95" t="str">
        <f ca="1">VLOOKUP(C181,Группа!A:B,2,FALSE)</f>
        <v>Бейсболка</v>
      </c>
      <c r="AB181" s="117" t="str">
        <f ca="1">IFERROR(VLOOKUP(R181,Размеры!A:C,3,FALSE),"")</f>
        <v>ONE</v>
      </c>
      <c r="AC181" s="117" t="str">
        <f ca="1">VLOOKUP(I181,ЦветПолный!A:B,2,FALSE)</f>
        <v>70</v>
      </c>
      <c r="AD181" s="117" t="str">
        <f ca="1">IFERROR(VLOOKUP(R181,Размеры!A:D,4,FALSE),"")</f>
        <v>00</v>
      </c>
      <c r="AE181" s="117">
        <f ca="1">IF(LEFT(IFERROR(VLOOKUP(LOOKUP(2,1/SEARCH(B181,Товары!A:A),Товары!A:A),Товары!A:B,2,0),""),6)=MID(Z181,1,6),1,0)</f>
        <v>1</v>
      </c>
      <c r="AG181" s="117">
        <f ca="1">SUMIF(Группа!A:A,C181,Группа!C:C)</f>
        <v>1</v>
      </c>
      <c r="AH181" s="117">
        <f ca="1">SUMIF(Группа!B:B,AA181,Группа!C:C)</f>
        <v>1</v>
      </c>
      <c r="AI181" s="117">
        <f ca="1">SUMIF(Формы!A:A,D181,Формы!B:B)</f>
        <v>1</v>
      </c>
      <c r="AJ181" s="117">
        <f ca="1">SUMIF(Материал!A:A,M181,Материал!B:B)</f>
        <v>1</v>
      </c>
      <c r="AK181" s="117">
        <f ca="1">SUMIF(Размеры!A:A,R181,Размеры!E:E)</f>
        <v>1</v>
      </c>
      <c r="AL181" s="117">
        <f ca="1">SUMIF(Сезон!A:A,F181,Сезон!B:B)</f>
        <v>1</v>
      </c>
      <c r="AM181" s="117">
        <f ca="1">SUMIF(Состав!A:A,J181,Состав!B:B)</f>
        <v>1</v>
      </c>
      <c r="AN181" s="117">
        <f ca="1">SUMIF(ЦветПолный!A:A,I181,ЦветПолный!C:C)</f>
        <v>2</v>
      </c>
      <c r="AO181" s="117">
        <f ca="1">SUMIF(Цвет!A:A,Y181,Цвет!B:B)</f>
        <v>1</v>
      </c>
      <c r="AP181" s="117">
        <f ca="1">SUMIF(Пол!B:B,N181,Пол!C:C)</f>
        <v>1</v>
      </c>
      <c r="AQ181" s="117">
        <f ca="1">SUMIF(Марка!A:A,G181,Марка!B:B)</f>
        <v>1</v>
      </c>
      <c r="AR181" s="117">
        <f ca="1">SUMIF(Страна!A:A,O181,Страна!B:B)</f>
        <v>1</v>
      </c>
      <c r="AS181" s="83" t="str">
        <f ca="1">IF(VLOOKUP(V181,Товары!A:B,2,FALSE)=A181,"Есть в 1С","ERR")</f>
        <v>Есть в 1С</v>
      </c>
      <c r="AT181" s="84" t="str">
        <f ca="1">IF(VLOOKUP(A181,Товары!B:B,1,FALSE)=A181,"Есть в 1С","ERR")</f>
        <v>Есть в 1С</v>
      </c>
      <c r="AU181" s="116" t="str">
        <f ca="1">VLOOKUP(V181,Товары!A:B,2,FALSE)</f>
        <v>06-149-70</v>
      </c>
      <c r="AV181" s="114" t="str">
        <f ca="1">VLOOKUP(V181,Товары!A:B,1,FALSE)</f>
        <v>Бейсболка AMERICAN NEEDLE арт. 21005A-DTW Detroit Wolverines Archive MILB (белый / темно-синий) {ivory-navy}</v>
      </c>
    </row>
    <row r="182" spans="1:48" x14ac:dyDescent="0.25">
      <c r="A182" s="133" t="str">
        <f ca="1"/>
        <v>06-148-48</v>
      </c>
      <c r="B182" s="128" t="str">
        <f ca="1">_xlfn.XLOOKUP($A182,Строчный!$A:$A,Строчный!B:B,"ERR",0)</f>
        <v>21005A-CUG Chicago Union Giants Archive MILB</v>
      </c>
      <c r="C182" s="101" t="str">
        <f ca="1">PROPER(_xlfn.XLOOKUP($A182,Строчный!$A:$A,Строчный!C:C,"ERR",0))</f>
        <v>Бейсболки</v>
      </c>
      <c r="D182" s="101" t="str">
        <f ca="1">_xlfn.LET(_xlpm.DATA,(_xlfn.XLOOKUP($A182,Строчный!$A:$A,Строчный!D:D,"ERR",0)),UPPER(MID(_xlpm.DATA,1,1))&amp;LOWER(MID(_xlpm.DATA,2,LEN(_xlpm.DATA)-1)))</f>
        <v>Бейсболка</v>
      </c>
      <c r="E182" s="101" t="str">
        <f ca="1">PROPER(_xlfn.XLOOKUP($A182,Строчный!$A:$A,Строчный!E:E,"ERR",0))</f>
        <v>Sport</v>
      </c>
      <c r="F182" s="101" t="str">
        <f ca="1">LOWER(_xlfn.XLOOKUP($A182,Строчный!$A:$A,Строчный!F:F,"ERR",0))</f>
        <v>всесезон</v>
      </c>
      <c r="G182" s="101" t="str">
        <f ca="1">UPPER(_xlfn.XLOOKUP($A182,Строчный!$A:$A,Строчный!G:G,"ERR",0))</f>
        <v>AMERICAN NEEDLE</v>
      </c>
      <c r="H182" s="101" t="str">
        <f ca="1">LOWER(_xlfn.XLOOKUP($A182,Строчный!$A:$A,Строчный!H:H,"ERR",0))</f>
        <v>ivory-black</v>
      </c>
      <c r="I182" s="101" t="str">
        <f ca="1">LOWER(_xlfn.XLOOKUP($A182,Строчный!$A:$A,Строчный!I:I,"ERR",0))</f>
        <v>белый / черный</v>
      </c>
      <c r="J182" s="101" t="str">
        <f ca="1">SUBSTITUTE(LOWER(_xlfn.XLOOKUP($A182,Строчный!$A:$A,Строчный!J:J,"ERR",0)),"подклад","Подклад")</f>
        <v>60% полиэстер - 40% шерсть</v>
      </c>
      <c r="K182" s="101" t="str">
        <f ca="1">_xlfn.LET(_xlpm.RES,_xlfn.XLOOKUP($A182,Строчный!$A:$A,Строчный!R:R,"ERR",0),IF(_xlpm.RES="","",_xlpm.RES))</f>
        <v>MILB</v>
      </c>
      <c r="L182" s="101" t="str">
        <f ca="1">_xlfn.LET(_xlpm.RES,_xlfn.XLOOKUP($A182,Строчный!$A:$A,Строчный!S:S,"ERR",0),IF(_xlpm.RES="","",_xlpm.RES))</f>
        <v>Chicago Union Giants</v>
      </c>
      <c r="M182" s="101" t="str">
        <f ca="1">LOWER(_xlfn.XLOOKUP($A182,Строчный!$A:$A,Строчный!K:K,"ERR",0))</f>
        <v>шерстяные</v>
      </c>
      <c r="N182" s="101" t="str">
        <f ca="1">PROPER(_xlfn.XLOOKUP($A182,Строчный!$A:$A,Строчный!L:L,"ERR",0))</f>
        <v>Унисекс</v>
      </c>
      <c r="O182" s="101" t="str">
        <f ca="1">PROPER(_xlfn.XLOOKUP($A182,Строчный!$A:$A,Строчный!M:M,"ERR",0))</f>
        <v>Китай</v>
      </c>
      <c r="P182" s="110">
        <f ca="1">VALUE(_xlfn.XLOOKUP($A182,Строчный!$A:$A,Строчный!N:N,"ERR",0))</f>
        <v>1105</v>
      </c>
      <c r="Q182" s="109" t="str">
        <f ca="1">_xlfn.XLOOKUP($G182,Фабрика!A:A,Фабрика!B:B,"ERR",0)</f>
        <v>American Needle, Inc; 1275 Busch Parkway, Buffalo Grove, IL 60089, USA</v>
      </c>
      <c r="R182" s="100" t="str">
        <f ca="1">_xlfn.XLOOKUP($A182,Строчный!$A:$A,Строчный!P:P,"ERR",0)</f>
        <v>ONE</v>
      </c>
      <c r="S182" s="100">
        <f ca="1">VALUE(_xlfn.XLOOKUP($A182,Строчный!$A:$A,Строчный!Q:Q,"ERR",0))</f>
        <v>10</v>
      </c>
      <c r="T182" s="14" t="s">
        <v>283</v>
      </c>
      <c r="U182" s="122" t="str">
        <f t="shared" ca="1" si="19"/>
        <v>Бейсболка AMERICAN NEEDLE арт. 21005A-CUG Chicago Union Giants Archive MILB (белый / черный)</v>
      </c>
      <c r="V182" s="121" t="str">
        <f t="shared" ca="1" si="20"/>
        <v>Бейсболка AMERICAN NEEDLE арт. 21005A-CUG Chicago Union Giants Archive MILB (белый / черный) {ivory-black}</v>
      </c>
      <c r="W182" s="18" t="str">
        <f t="shared" ca="1" si="21"/>
        <v>белый</v>
      </c>
      <c r="X182" s="18" t="str">
        <f t="shared" ca="1" si="22"/>
        <v>черный</v>
      </c>
      <c r="Y182" s="119" t="str">
        <f ca="1">IF(ISERROR(AT182),IFERROR(MID(I182,FIND("-",I182)+1,LEN(I182)),IFERROR(MID(I182,1,FIND("/",I182)-2),I182)),VLOOKUP(A182,'Цвета артикулов'!B:C,2,0))</f>
        <v>белый</v>
      </c>
      <c r="Z182" s="93" t="str">
        <f t="shared" ca="1" si="23"/>
        <v>06-148-48-00</v>
      </c>
      <c r="AA182" s="95" t="str">
        <f ca="1">VLOOKUP(C182,Группа!A:B,2,FALSE)</f>
        <v>Бейсболка</v>
      </c>
      <c r="AB182" s="117" t="str">
        <f ca="1">IFERROR(VLOOKUP(R182,Размеры!A:C,3,FALSE),"")</f>
        <v>ONE</v>
      </c>
      <c r="AC182" s="117" t="str">
        <f ca="1">VLOOKUP(I182,ЦветПолный!A:B,2,FALSE)</f>
        <v>48</v>
      </c>
      <c r="AD182" s="117" t="str">
        <f ca="1">IFERROR(VLOOKUP(R182,Размеры!A:D,4,FALSE),"")</f>
        <v>00</v>
      </c>
      <c r="AE182" s="117">
        <f ca="1">IF(LEFT(IFERROR(VLOOKUP(LOOKUP(2,1/SEARCH(B182,Товары!A:A),Товары!A:A),Товары!A:B,2,0),""),6)=MID(Z182,1,6),1,0)</f>
        <v>1</v>
      </c>
      <c r="AG182" s="117">
        <f ca="1">SUMIF(Группа!A:A,C182,Группа!C:C)</f>
        <v>1</v>
      </c>
      <c r="AH182" s="117">
        <f ca="1">SUMIF(Группа!B:B,AA182,Группа!C:C)</f>
        <v>1</v>
      </c>
      <c r="AI182" s="117">
        <f ca="1">SUMIF(Формы!A:A,D182,Формы!B:B)</f>
        <v>1</v>
      </c>
      <c r="AJ182" s="117">
        <f ca="1">SUMIF(Материал!A:A,M182,Материал!B:B)</f>
        <v>1</v>
      </c>
      <c r="AK182" s="117">
        <f ca="1">SUMIF(Размеры!A:A,R182,Размеры!E:E)</f>
        <v>1</v>
      </c>
      <c r="AL182" s="117">
        <f ca="1">SUMIF(Сезон!A:A,F182,Сезон!B:B)</f>
        <v>1</v>
      </c>
      <c r="AM182" s="117">
        <f ca="1">SUMIF(Состав!A:A,J182,Состав!B:B)</f>
        <v>1</v>
      </c>
      <c r="AN182" s="117">
        <f ca="1">SUMIF(ЦветПолный!A:A,I182,ЦветПолный!C:C)</f>
        <v>6</v>
      </c>
      <c r="AO182" s="117">
        <f ca="1">SUMIF(Цвет!A:A,Y182,Цвет!B:B)</f>
        <v>1</v>
      </c>
      <c r="AP182" s="117">
        <f ca="1">SUMIF(Пол!B:B,N182,Пол!C:C)</f>
        <v>1</v>
      </c>
      <c r="AQ182" s="117">
        <f ca="1">SUMIF(Марка!A:A,G182,Марка!B:B)</f>
        <v>1</v>
      </c>
      <c r="AR182" s="117">
        <f ca="1">SUMIF(Страна!A:A,O182,Страна!B:B)</f>
        <v>1</v>
      </c>
      <c r="AS182" s="83" t="str">
        <f ca="1">IF(VLOOKUP(V182,Товары!A:B,2,FALSE)=A182,"Есть в 1С","ERR")</f>
        <v>Есть в 1С</v>
      </c>
      <c r="AT182" s="84" t="str">
        <f ca="1">IF(VLOOKUP(A182,Товары!B:B,1,FALSE)=A182,"Есть в 1С","ERR")</f>
        <v>Есть в 1С</v>
      </c>
      <c r="AU182" s="116" t="str">
        <f ca="1">VLOOKUP(V182,Товары!A:B,2,FALSE)</f>
        <v>06-148-48</v>
      </c>
      <c r="AV182" s="114" t="str">
        <f ca="1">VLOOKUP(V182,Товары!A:B,1,FALSE)</f>
        <v>Бейсболка AMERICAN NEEDLE арт. 21005A-CUG Chicago Union Giants Archive MILB (белый / черный) {ivory-black}</v>
      </c>
    </row>
    <row r="183" spans="1:48" x14ac:dyDescent="0.25">
      <c r="A183" s="133" t="str">
        <f ca="1"/>
        <v>06-146-70</v>
      </c>
      <c r="B183" s="128" t="str">
        <f ca="1">_xlfn.XLOOKUP($A183,Строчный!$A:$A,Строчный!B:B,"ERR",0)</f>
        <v>21005A-CHO Chicago Orphans Archive MILB</v>
      </c>
      <c r="C183" s="101" t="str">
        <f ca="1">PROPER(_xlfn.XLOOKUP($A183,Строчный!$A:$A,Строчный!C:C,"ERR",0))</f>
        <v>Бейсболки</v>
      </c>
      <c r="D183" s="101" t="str">
        <f ca="1">_xlfn.LET(_xlpm.DATA,(_xlfn.XLOOKUP($A183,Строчный!$A:$A,Строчный!D:D,"ERR",0)),UPPER(MID(_xlpm.DATA,1,1))&amp;LOWER(MID(_xlpm.DATA,2,LEN(_xlpm.DATA)-1)))</f>
        <v>Бейсболка</v>
      </c>
      <c r="E183" s="101" t="str">
        <f ca="1">PROPER(_xlfn.XLOOKUP($A183,Строчный!$A:$A,Строчный!E:E,"ERR",0))</f>
        <v>Sport</v>
      </c>
      <c r="F183" s="101" t="str">
        <f ca="1">LOWER(_xlfn.XLOOKUP($A183,Строчный!$A:$A,Строчный!F:F,"ERR",0))</f>
        <v>всесезон</v>
      </c>
      <c r="G183" s="101" t="str">
        <f ca="1">UPPER(_xlfn.XLOOKUP($A183,Строчный!$A:$A,Строчный!G:G,"ERR",0))</f>
        <v>AMERICAN NEEDLE</v>
      </c>
      <c r="H183" s="101" t="str">
        <f ca="1">LOWER(_xlfn.XLOOKUP($A183,Строчный!$A:$A,Строчный!H:H,"ERR",0))</f>
        <v>ivory-navy</v>
      </c>
      <c r="I183" s="101" t="str">
        <f ca="1">LOWER(_xlfn.XLOOKUP($A183,Строчный!$A:$A,Строчный!I:I,"ERR",0))</f>
        <v>белый / темно-синий</v>
      </c>
      <c r="J183" s="101" t="str">
        <f ca="1">SUBSTITUTE(LOWER(_xlfn.XLOOKUP($A183,Строчный!$A:$A,Строчный!J:J,"ERR",0)),"подклад","Подклад")</f>
        <v>60% полиэстер - 40% шерсть</v>
      </c>
      <c r="K183" s="101" t="str">
        <f ca="1">_xlfn.LET(_xlpm.RES,_xlfn.XLOOKUP($A183,Строчный!$A:$A,Строчный!R:R,"ERR",0),IF(_xlpm.RES="","",_xlpm.RES))</f>
        <v>MILB</v>
      </c>
      <c r="L183" s="101" t="str">
        <f ca="1">_xlfn.LET(_xlpm.RES,_xlfn.XLOOKUP($A183,Строчный!$A:$A,Строчный!S:S,"ERR",0),IF(_xlpm.RES="","",_xlpm.RES))</f>
        <v>Chicago Orphans</v>
      </c>
      <c r="M183" s="101" t="str">
        <f ca="1">LOWER(_xlfn.XLOOKUP($A183,Строчный!$A:$A,Строчный!K:K,"ERR",0))</f>
        <v>шерстяные</v>
      </c>
      <c r="N183" s="101" t="str">
        <f ca="1">PROPER(_xlfn.XLOOKUP($A183,Строчный!$A:$A,Строчный!L:L,"ERR",0))</f>
        <v>Унисекс</v>
      </c>
      <c r="O183" s="101" t="str">
        <f ca="1">PROPER(_xlfn.XLOOKUP($A183,Строчный!$A:$A,Строчный!M:M,"ERR",0))</f>
        <v>Китай</v>
      </c>
      <c r="P183" s="110">
        <f ca="1">VALUE(_xlfn.XLOOKUP($A183,Строчный!$A:$A,Строчный!N:N,"ERR",0))</f>
        <v>1105</v>
      </c>
      <c r="Q183" s="109" t="str">
        <f ca="1">_xlfn.XLOOKUP($G183,Фабрика!A:A,Фабрика!B:B,"ERR",0)</f>
        <v>American Needle, Inc; 1275 Busch Parkway, Buffalo Grove, IL 60089, USA</v>
      </c>
      <c r="R183" s="100" t="str">
        <f ca="1">_xlfn.XLOOKUP($A183,Строчный!$A:$A,Строчный!P:P,"ERR",0)</f>
        <v>ONE</v>
      </c>
      <c r="S183" s="100">
        <f ca="1">VALUE(_xlfn.XLOOKUP($A183,Строчный!$A:$A,Строчный!Q:Q,"ERR",0))</f>
        <v>12</v>
      </c>
      <c r="T183" s="14" t="s">
        <v>283</v>
      </c>
      <c r="U183" s="122" t="str">
        <f t="shared" ca="1" si="19"/>
        <v>Бейсболка AMERICAN NEEDLE арт. 21005A-CHO Chicago Orphans Archive MILB (белый / темно-синий)</v>
      </c>
      <c r="V183" s="121" t="str">
        <f t="shared" ca="1" si="20"/>
        <v>Бейсболка AMERICAN NEEDLE арт. 21005A-CHO Chicago Orphans Archive MILB (белый / темно-синий) {ivory-navy}</v>
      </c>
      <c r="W183" s="18" t="str">
        <f t="shared" ca="1" si="21"/>
        <v>синий</v>
      </c>
      <c r="X183" s="18" t="str">
        <f t="shared" ca="1" si="22"/>
        <v>синий</v>
      </c>
      <c r="Y183" s="119" t="str">
        <f ca="1">IF(ISERROR(AT183),IFERROR(MID(I183,FIND("-",I183)+1,LEN(I183)),IFERROR(MID(I183,1,FIND("/",I183)-2),I183)),VLOOKUP(A183,'Цвета артикулов'!B:C,2,0))</f>
        <v>белый</v>
      </c>
      <c r="Z183" s="93" t="str">
        <f t="shared" ca="1" si="23"/>
        <v>06-146-70-00</v>
      </c>
      <c r="AA183" s="95" t="str">
        <f ca="1">VLOOKUP(C183,Группа!A:B,2,FALSE)</f>
        <v>Бейсболка</v>
      </c>
      <c r="AB183" s="117" t="str">
        <f ca="1">IFERROR(VLOOKUP(R183,Размеры!A:C,3,FALSE),"")</f>
        <v>ONE</v>
      </c>
      <c r="AC183" s="117" t="str">
        <f ca="1">VLOOKUP(I183,ЦветПолный!A:B,2,FALSE)</f>
        <v>70</v>
      </c>
      <c r="AD183" s="117" t="str">
        <f ca="1">IFERROR(VLOOKUP(R183,Размеры!A:D,4,FALSE),"")</f>
        <v>00</v>
      </c>
      <c r="AE183" s="117">
        <f ca="1">IF(LEFT(IFERROR(VLOOKUP(LOOKUP(2,1/SEARCH(B183,Товары!A:A),Товары!A:A),Товары!A:B,2,0),""),6)=MID(Z183,1,6),1,0)</f>
        <v>1</v>
      </c>
      <c r="AG183" s="117">
        <f ca="1">SUMIF(Группа!A:A,C183,Группа!C:C)</f>
        <v>1</v>
      </c>
      <c r="AH183" s="117">
        <f ca="1">SUMIF(Группа!B:B,AA183,Группа!C:C)</f>
        <v>1</v>
      </c>
      <c r="AI183" s="117">
        <f ca="1">SUMIF(Формы!A:A,D183,Формы!B:B)</f>
        <v>1</v>
      </c>
      <c r="AJ183" s="117">
        <f ca="1">SUMIF(Материал!A:A,M183,Материал!B:B)</f>
        <v>1</v>
      </c>
      <c r="AK183" s="117">
        <f ca="1">SUMIF(Размеры!A:A,R183,Размеры!E:E)</f>
        <v>1</v>
      </c>
      <c r="AL183" s="117">
        <f ca="1">SUMIF(Сезон!A:A,F183,Сезон!B:B)</f>
        <v>1</v>
      </c>
      <c r="AM183" s="117">
        <f ca="1">SUMIF(Состав!A:A,J183,Состав!B:B)</f>
        <v>1</v>
      </c>
      <c r="AN183" s="117">
        <f ca="1">SUMIF(ЦветПолный!A:A,I183,ЦветПолный!C:C)</f>
        <v>2</v>
      </c>
      <c r="AO183" s="117">
        <f ca="1">SUMIF(Цвет!A:A,Y183,Цвет!B:B)</f>
        <v>1</v>
      </c>
      <c r="AP183" s="117">
        <f ca="1">SUMIF(Пол!B:B,N183,Пол!C:C)</f>
        <v>1</v>
      </c>
      <c r="AQ183" s="117">
        <f ca="1">SUMIF(Марка!A:A,G183,Марка!B:B)</f>
        <v>1</v>
      </c>
      <c r="AR183" s="117">
        <f ca="1">SUMIF(Страна!A:A,O183,Страна!B:B)</f>
        <v>1</v>
      </c>
      <c r="AS183" s="83" t="str">
        <f ca="1">IF(VLOOKUP(V183,Товары!A:B,2,FALSE)=A183,"Есть в 1С","ERR")</f>
        <v>Есть в 1С</v>
      </c>
      <c r="AT183" s="84" t="str">
        <f ca="1">IF(VLOOKUP(A183,Товары!B:B,1,FALSE)=A183,"Есть в 1С","ERR")</f>
        <v>Есть в 1С</v>
      </c>
      <c r="AU183" s="116" t="str">
        <f ca="1">VLOOKUP(V183,Товары!A:B,2,FALSE)</f>
        <v>06-146-70</v>
      </c>
      <c r="AV183" s="114" t="str">
        <f ca="1">VLOOKUP(V183,Товары!A:B,1,FALSE)</f>
        <v>Бейсболка AMERICAN NEEDLE арт. 21005A-CHO Chicago Orphans Archive MILB (белый / темно-синий) {ivory-navy}</v>
      </c>
    </row>
    <row r="184" spans="1:48" x14ac:dyDescent="0.25">
      <c r="A184" s="133" t="str">
        <f ca="1"/>
        <v>06-145-95</v>
      </c>
      <c r="B184" s="128" t="str">
        <f ca="1">_xlfn.XLOOKUP($A184,Строчный!$A:$A,Строчный!B:B,"ERR",0)</f>
        <v>21005A-CBS Chicago Blue Stockings Archive MILB</v>
      </c>
      <c r="C184" s="101" t="str">
        <f ca="1">PROPER(_xlfn.XLOOKUP($A184,Строчный!$A:$A,Строчный!C:C,"ERR",0))</f>
        <v>Бейсболки</v>
      </c>
      <c r="D184" s="101" t="str">
        <f ca="1">_xlfn.LET(_xlpm.DATA,(_xlfn.XLOOKUP($A184,Строчный!$A:$A,Строчный!D:D,"ERR",0)),UPPER(MID(_xlpm.DATA,1,1))&amp;LOWER(MID(_xlpm.DATA,2,LEN(_xlpm.DATA)-1)))</f>
        <v>Бейсболка</v>
      </c>
      <c r="E184" s="101" t="str">
        <f ca="1">PROPER(_xlfn.XLOOKUP($A184,Строчный!$A:$A,Строчный!E:E,"ERR",0))</f>
        <v>Sport</v>
      </c>
      <c r="F184" s="101" t="str">
        <f ca="1">LOWER(_xlfn.XLOOKUP($A184,Строчный!$A:$A,Строчный!F:F,"ERR",0))</f>
        <v>всесезон</v>
      </c>
      <c r="G184" s="101" t="str">
        <f ca="1">UPPER(_xlfn.XLOOKUP($A184,Строчный!$A:$A,Строчный!G:G,"ERR",0))</f>
        <v>AMERICAN NEEDLE</v>
      </c>
      <c r="H184" s="101" t="str">
        <f ca="1">LOWER(_xlfn.XLOOKUP($A184,Строчный!$A:$A,Строчный!H:H,"ERR",0))</f>
        <v>royal-ivory</v>
      </c>
      <c r="I184" s="101" t="str">
        <f ca="1">LOWER(_xlfn.XLOOKUP($A184,Строчный!$A:$A,Строчный!I:I,"ERR",0))</f>
        <v>синий / белый</v>
      </c>
      <c r="J184" s="101" t="str">
        <f ca="1">SUBSTITUTE(LOWER(_xlfn.XLOOKUP($A184,Строчный!$A:$A,Строчный!J:J,"ERR",0)),"подклад","Подклад")</f>
        <v>60% полиэстер - 40% шерсть</v>
      </c>
      <c r="K184" s="101" t="str">
        <f ca="1">_xlfn.LET(_xlpm.RES,_xlfn.XLOOKUP($A184,Строчный!$A:$A,Строчный!R:R,"ERR",0),IF(_xlpm.RES="","",_xlpm.RES))</f>
        <v>MILB</v>
      </c>
      <c r="L184" s="101" t="str">
        <f ca="1">_xlfn.LET(_xlpm.RES,_xlfn.XLOOKUP($A184,Строчный!$A:$A,Строчный!S:S,"ERR",0),IF(_xlpm.RES="","",_xlpm.RES))</f>
        <v>Chicago Blue Stockings</v>
      </c>
      <c r="M184" s="101" t="str">
        <f ca="1">LOWER(_xlfn.XLOOKUP($A184,Строчный!$A:$A,Строчный!K:K,"ERR",0))</f>
        <v>шерстяные</v>
      </c>
      <c r="N184" s="101" t="str">
        <f ca="1">PROPER(_xlfn.XLOOKUP($A184,Строчный!$A:$A,Строчный!L:L,"ERR",0))</f>
        <v>Унисекс</v>
      </c>
      <c r="O184" s="101" t="str">
        <f ca="1">PROPER(_xlfn.XLOOKUP($A184,Строчный!$A:$A,Строчный!M:M,"ERR",0))</f>
        <v>Китай</v>
      </c>
      <c r="P184" s="110">
        <f ca="1">VALUE(_xlfn.XLOOKUP($A184,Строчный!$A:$A,Строчный!N:N,"ERR",0))</f>
        <v>1105</v>
      </c>
      <c r="Q184" s="109" t="str">
        <f ca="1">_xlfn.XLOOKUP($G184,Фабрика!A:A,Фабрика!B:B,"ERR",0)</f>
        <v>American Needle, Inc; 1275 Busch Parkway, Buffalo Grove, IL 60089, USA</v>
      </c>
      <c r="R184" s="100" t="str">
        <f ca="1">_xlfn.XLOOKUP($A184,Строчный!$A:$A,Строчный!P:P,"ERR",0)</f>
        <v>ONE</v>
      </c>
      <c r="S184" s="100">
        <f ca="1">VALUE(_xlfn.XLOOKUP($A184,Строчный!$A:$A,Строчный!Q:Q,"ERR",0))</f>
        <v>12</v>
      </c>
      <c r="T184" s="14" t="s">
        <v>283</v>
      </c>
      <c r="U184" s="122" t="str">
        <f t="shared" ca="1" si="19"/>
        <v>Бейсболка AMERICAN NEEDLE арт. 21005A-CBS Chicago Blue Stockings Archive MILB (синий / белый)</v>
      </c>
      <c r="V184" s="121" t="str">
        <f t="shared" ca="1" si="20"/>
        <v>Бейсболка AMERICAN NEEDLE арт. 21005A-CBS Chicago Blue Stockings Archive MILB (синий / белый) {royal-ivory}</v>
      </c>
      <c r="W184" s="18" t="str">
        <f t="shared" ca="1" si="21"/>
        <v>синий</v>
      </c>
      <c r="X184" s="18" t="str">
        <f t="shared" ca="1" si="22"/>
        <v>белый</v>
      </c>
      <c r="Y184" s="119" t="str">
        <f ca="1">IF(ISERROR(AT184),IFERROR(MID(I184,FIND("-",I184)+1,LEN(I184)),IFERROR(MID(I184,1,FIND("/",I184)-2),I184)),VLOOKUP(A184,'Цвета артикулов'!B:C,2,0))</f>
        <v>синий</v>
      </c>
      <c r="Z184" s="93" t="str">
        <f t="shared" ca="1" si="23"/>
        <v>06-145-95-00</v>
      </c>
      <c r="AA184" s="95" t="str">
        <f ca="1">VLOOKUP(C184,Группа!A:B,2,FALSE)</f>
        <v>Бейсболка</v>
      </c>
      <c r="AB184" s="117" t="str">
        <f ca="1">IFERROR(VLOOKUP(R184,Размеры!A:C,3,FALSE),"")</f>
        <v>ONE</v>
      </c>
      <c r="AC184" s="117" t="str">
        <f ca="1">VLOOKUP(I184,ЦветПолный!A:B,2,FALSE)</f>
        <v>95</v>
      </c>
      <c r="AD184" s="117" t="str">
        <f ca="1">IFERROR(VLOOKUP(R184,Размеры!A:D,4,FALSE),"")</f>
        <v>00</v>
      </c>
      <c r="AE184" s="117">
        <f ca="1">IF(LEFT(IFERROR(VLOOKUP(LOOKUP(2,1/SEARCH(B184,Товары!A:A),Товары!A:A),Товары!A:B,2,0),""),6)=MID(Z184,1,6),1,0)</f>
        <v>1</v>
      </c>
      <c r="AG184" s="117">
        <f ca="1">SUMIF(Группа!A:A,C184,Группа!C:C)</f>
        <v>1</v>
      </c>
      <c r="AH184" s="117">
        <f ca="1">SUMIF(Группа!B:B,AA184,Группа!C:C)</f>
        <v>1</v>
      </c>
      <c r="AI184" s="117">
        <f ca="1">SUMIF(Формы!A:A,D184,Формы!B:B)</f>
        <v>1</v>
      </c>
      <c r="AJ184" s="117">
        <f ca="1">SUMIF(Материал!A:A,M184,Материал!B:B)</f>
        <v>1</v>
      </c>
      <c r="AK184" s="117">
        <f ca="1">SUMIF(Размеры!A:A,R184,Размеры!E:E)</f>
        <v>1</v>
      </c>
      <c r="AL184" s="117">
        <f ca="1">SUMIF(Сезон!A:A,F184,Сезон!B:B)</f>
        <v>1</v>
      </c>
      <c r="AM184" s="117">
        <f ca="1">SUMIF(Состав!A:A,J184,Состав!B:B)</f>
        <v>1</v>
      </c>
      <c r="AN184" s="117">
        <f ca="1">SUMIF(ЦветПолный!A:A,I184,ЦветПолный!C:C)</f>
        <v>5</v>
      </c>
      <c r="AO184" s="117">
        <f ca="1">SUMIF(Цвет!A:A,Y184,Цвет!B:B)</f>
        <v>1</v>
      </c>
      <c r="AP184" s="117">
        <f ca="1">SUMIF(Пол!B:B,N184,Пол!C:C)</f>
        <v>1</v>
      </c>
      <c r="AQ184" s="117">
        <f ca="1">SUMIF(Марка!A:A,G184,Марка!B:B)</f>
        <v>1</v>
      </c>
      <c r="AR184" s="117">
        <f ca="1">SUMIF(Страна!A:A,O184,Страна!B:B)</f>
        <v>1</v>
      </c>
      <c r="AS184" s="83" t="str">
        <f ca="1">IF(VLOOKUP(V184,Товары!A:B,2,FALSE)=A184,"Есть в 1С","ERR")</f>
        <v>Есть в 1С</v>
      </c>
      <c r="AT184" s="84" t="str">
        <f ca="1">IF(VLOOKUP(A184,Товары!B:B,1,FALSE)=A184,"Есть в 1С","ERR")</f>
        <v>Есть в 1С</v>
      </c>
      <c r="AU184" s="116" t="str">
        <f ca="1">VLOOKUP(V184,Товары!A:B,2,FALSE)</f>
        <v>06-145-95</v>
      </c>
      <c r="AV184" s="114" t="str">
        <f ca="1">VLOOKUP(V184,Товары!A:B,1,FALSE)</f>
        <v>Бейсболка AMERICAN NEEDLE арт. 21005A-CBS Chicago Blue Stockings Archive MILB (синий / белый) {royal-ivory}</v>
      </c>
    </row>
    <row r="185" spans="1:48" x14ac:dyDescent="0.25">
      <c r="A185" s="133" t="str">
        <f ca="1"/>
        <v>06-143-38</v>
      </c>
      <c r="B185" s="128" t="str">
        <f ca="1">_xlfn.XLOOKUP($A185,Строчный!$A:$A,Строчный!B:B,"ERR",0)</f>
        <v>21005A-BTT Brooklyn Tip-Tops Archive MILB</v>
      </c>
      <c r="C185" s="101" t="str">
        <f ca="1">PROPER(_xlfn.XLOOKUP($A185,Строчный!$A:$A,Строчный!C:C,"ERR",0))</f>
        <v>Бейсболки</v>
      </c>
      <c r="D185" s="101" t="str">
        <f ca="1">_xlfn.LET(_xlpm.DATA,(_xlfn.XLOOKUP($A185,Строчный!$A:$A,Строчный!D:D,"ERR",0)),UPPER(MID(_xlpm.DATA,1,1))&amp;LOWER(MID(_xlpm.DATA,2,LEN(_xlpm.DATA)-1)))</f>
        <v>Бейсболка</v>
      </c>
      <c r="E185" s="101" t="str">
        <f ca="1">PROPER(_xlfn.XLOOKUP($A185,Строчный!$A:$A,Строчный!E:E,"ERR",0))</f>
        <v>Sport</v>
      </c>
      <c r="F185" s="101" t="str">
        <f ca="1">LOWER(_xlfn.XLOOKUP($A185,Строчный!$A:$A,Строчный!F:F,"ERR",0))</f>
        <v>всесезон</v>
      </c>
      <c r="G185" s="101" t="str">
        <f ca="1">UPPER(_xlfn.XLOOKUP($A185,Строчный!$A:$A,Строчный!G:G,"ERR",0))</f>
        <v>AMERICAN NEEDLE</v>
      </c>
      <c r="H185" s="101" t="str">
        <f ca="1">LOWER(_xlfn.XLOOKUP($A185,Строчный!$A:$A,Строчный!H:H,"ERR",0))</f>
        <v>ivrl</v>
      </c>
      <c r="I185" s="101" t="str">
        <f ca="1">LOWER(_xlfn.XLOOKUP($A185,Строчный!$A:$A,Строчный!I:I,"ERR",0))</f>
        <v>белый / синий</v>
      </c>
      <c r="J185" s="101" t="str">
        <f ca="1">SUBSTITUTE(LOWER(_xlfn.XLOOKUP($A185,Строчный!$A:$A,Строчный!J:J,"ERR",0)),"подклад","Подклад")</f>
        <v>60% полиэстер - 40% шерсть</v>
      </c>
      <c r="K185" s="101" t="str">
        <f ca="1">_xlfn.LET(_xlpm.RES,_xlfn.XLOOKUP($A185,Строчный!$A:$A,Строчный!R:R,"ERR",0),IF(_xlpm.RES="","",_xlpm.RES))</f>
        <v>MILB</v>
      </c>
      <c r="L185" s="101" t="str">
        <f ca="1">_xlfn.LET(_xlpm.RES,_xlfn.XLOOKUP($A185,Строчный!$A:$A,Строчный!S:S,"ERR",0),IF(_xlpm.RES="","",_xlpm.RES))</f>
        <v>Brooklyn Tip-Tops</v>
      </c>
      <c r="M185" s="101" t="str">
        <f ca="1">LOWER(_xlfn.XLOOKUP($A185,Строчный!$A:$A,Строчный!K:K,"ERR",0))</f>
        <v>шерстяные</v>
      </c>
      <c r="N185" s="101" t="str">
        <f ca="1">PROPER(_xlfn.XLOOKUP($A185,Строчный!$A:$A,Строчный!L:L,"ERR",0))</f>
        <v>Унисекс</v>
      </c>
      <c r="O185" s="101" t="str">
        <f ca="1">PROPER(_xlfn.XLOOKUP($A185,Строчный!$A:$A,Строчный!M:M,"ERR",0))</f>
        <v>Китай</v>
      </c>
      <c r="P185" s="110">
        <f ca="1">VALUE(_xlfn.XLOOKUP($A185,Строчный!$A:$A,Строчный!N:N,"ERR",0))</f>
        <v>1105.1733333333334</v>
      </c>
      <c r="Q185" s="109" t="str">
        <f ca="1">_xlfn.XLOOKUP($G185,Фабрика!A:A,Фабрика!B:B,"ERR",0)</f>
        <v>American Needle, Inc; 1275 Busch Parkway, Buffalo Grove, IL 60089, USA</v>
      </c>
      <c r="R185" s="100" t="str">
        <f ca="1">_xlfn.XLOOKUP($A185,Строчный!$A:$A,Строчный!P:P,"ERR",0)</f>
        <v>ONE</v>
      </c>
      <c r="S185" s="100">
        <f ca="1">VALUE(_xlfn.XLOOKUP($A185,Строчный!$A:$A,Строчный!Q:Q,"ERR",0))</f>
        <v>3</v>
      </c>
      <c r="T185" s="14" t="s">
        <v>283</v>
      </c>
      <c r="U185" s="122" t="str">
        <f t="shared" ca="1" si="19"/>
        <v>Бейсболка AMERICAN NEEDLE арт. 21005A-BTT Brooklyn Tip-Tops Archive MILB (белый / синий)</v>
      </c>
      <c r="V185" s="121" t="str">
        <f t="shared" ca="1" si="20"/>
        <v>Бейсболка AMERICAN NEEDLE арт. 21005A-BTT Brooklyn Tip-Tops Archive MILB (белый / синий) {ivrl}</v>
      </c>
      <c r="W185" s="18" t="str">
        <f t="shared" ca="1" si="21"/>
        <v>белый</v>
      </c>
      <c r="X185" s="18" t="str">
        <f t="shared" ca="1" si="22"/>
        <v>синий</v>
      </c>
      <c r="Y185" s="119" t="str">
        <f ca="1">IF(ISERROR(AT185),IFERROR(MID(I185,FIND("-",I185)+1,LEN(I185)),IFERROR(MID(I185,1,FIND("/",I185)-2),I185)),VLOOKUP(A185,'Цвета артикулов'!B:C,2,0))</f>
        <v>белый</v>
      </c>
      <c r="Z185" s="93" t="str">
        <f t="shared" ca="1" si="23"/>
        <v>06-143-38-00</v>
      </c>
      <c r="AA185" s="95" t="str">
        <f ca="1">VLOOKUP(C185,Группа!A:B,2,FALSE)</f>
        <v>Бейсболка</v>
      </c>
      <c r="AB185" s="117" t="str">
        <f ca="1">IFERROR(VLOOKUP(R185,Размеры!A:C,3,FALSE),"")</f>
        <v>ONE</v>
      </c>
      <c r="AC185" s="117" t="str">
        <f ca="1">VLOOKUP(I185,ЦветПолный!A:B,2,FALSE)</f>
        <v>38</v>
      </c>
      <c r="AD185" s="117" t="str">
        <f ca="1">IFERROR(VLOOKUP(R185,Размеры!A:D,4,FALSE),"")</f>
        <v>00</v>
      </c>
      <c r="AE185" s="117">
        <f ca="1">IF(LEFT(IFERROR(VLOOKUP(LOOKUP(2,1/SEARCH(B185,Товары!A:A),Товары!A:A),Товары!A:B,2,0),""),6)=MID(Z185,1,6),1,0)</f>
        <v>1</v>
      </c>
      <c r="AG185" s="117">
        <f ca="1">SUMIF(Группа!A:A,C185,Группа!C:C)</f>
        <v>1</v>
      </c>
      <c r="AH185" s="117">
        <f ca="1">SUMIF(Группа!B:B,AA185,Группа!C:C)</f>
        <v>1</v>
      </c>
      <c r="AI185" s="117">
        <f ca="1">SUMIF(Формы!A:A,D185,Формы!B:B)</f>
        <v>1</v>
      </c>
      <c r="AJ185" s="117">
        <f ca="1">SUMIF(Материал!A:A,M185,Материал!B:B)</f>
        <v>1</v>
      </c>
      <c r="AK185" s="117">
        <f ca="1">SUMIF(Размеры!A:A,R185,Размеры!E:E)</f>
        <v>1</v>
      </c>
      <c r="AL185" s="117">
        <f ca="1">SUMIF(Сезон!A:A,F185,Сезон!B:B)</f>
        <v>1</v>
      </c>
      <c r="AM185" s="117">
        <f ca="1">SUMIF(Состав!A:A,J185,Состав!B:B)</f>
        <v>1</v>
      </c>
      <c r="AN185" s="117">
        <f ca="1">SUMIF(ЦветПолный!A:A,I185,ЦветПолный!C:C)</f>
        <v>5</v>
      </c>
      <c r="AO185" s="117">
        <f ca="1">SUMIF(Цвет!A:A,Y185,Цвет!B:B)</f>
        <v>1</v>
      </c>
      <c r="AP185" s="117">
        <f ca="1">SUMIF(Пол!B:B,N185,Пол!C:C)</f>
        <v>1</v>
      </c>
      <c r="AQ185" s="117">
        <f ca="1">SUMIF(Марка!A:A,G185,Марка!B:B)</f>
        <v>1</v>
      </c>
      <c r="AR185" s="117">
        <f ca="1">SUMIF(Страна!A:A,O185,Страна!B:B)</f>
        <v>1</v>
      </c>
      <c r="AS185" s="83" t="str">
        <f ca="1">IF(VLOOKUP(V185,Товары!A:B,2,FALSE)=A185,"Есть в 1С","ERR")</f>
        <v>Есть в 1С</v>
      </c>
      <c r="AT185" s="84" t="str">
        <f ca="1">IF(VLOOKUP(A185,Товары!B:B,1,FALSE)=A185,"Есть в 1С","ERR")</f>
        <v>Есть в 1С</v>
      </c>
      <c r="AU185" s="116" t="str">
        <f ca="1">VLOOKUP(V185,Товары!A:B,2,FALSE)</f>
        <v>06-143-38</v>
      </c>
      <c r="AV185" s="114" t="str">
        <f ca="1">VLOOKUP(V185,Товары!A:B,1,FALSE)</f>
        <v>Бейсболка AMERICAN NEEDLE арт. 21005A-BTT Brooklyn Tip-Tops Archive MILB (белый / синий) {ivrl}</v>
      </c>
    </row>
    <row r="186" spans="1:48" x14ac:dyDescent="0.25">
      <c r="A186" s="133" t="str">
        <f ca="1"/>
        <v>06-141-09</v>
      </c>
      <c r="B186" s="128" t="str">
        <f ca="1">_xlfn.XLOOKUP($A186,Строчный!$A:$A,Строчный!B:B,"ERR",0)</f>
        <v>21005A-BBB Birmingham Black Barons Archive NL</v>
      </c>
      <c r="C186" s="101" t="str">
        <f ca="1">PROPER(_xlfn.XLOOKUP($A186,Строчный!$A:$A,Строчный!C:C,"ERR",0))</f>
        <v>Бейсболки</v>
      </c>
      <c r="D186" s="101" t="str">
        <f ca="1">_xlfn.LET(_xlpm.DATA,(_xlfn.XLOOKUP($A186,Строчный!$A:$A,Строчный!D:D,"ERR",0)),UPPER(MID(_xlpm.DATA,1,1))&amp;LOWER(MID(_xlpm.DATA,2,LEN(_xlpm.DATA)-1)))</f>
        <v>Бейсболка</v>
      </c>
      <c r="E186" s="101" t="str">
        <f ca="1">PROPER(_xlfn.XLOOKUP($A186,Строчный!$A:$A,Строчный!E:E,"ERR",0))</f>
        <v>Sport</v>
      </c>
      <c r="F186" s="101" t="str">
        <f ca="1">LOWER(_xlfn.XLOOKUP($A186,Строчный!$A:$A,Строчный!F:F,"ERR",0))</f>
        <v>всесезон</v>
      </c>
      <c r="G186" s="101" t="str">
        <f ca="1">UPPER(_xlfn.XLOOKUP($A186,Строчный!$A:$A,Строчный!G:G,"ERR",0))</f>
        <v>AMERICAN NEEDLE</v>
      </c>
      <c r="H186" s="101" t="str">
        <f ca="1">LOWER(_xlfn.XLOOKUP($A186,Строчный!$A:$A,Строчный!H:H,"ERR",0))</f>
        <v>black</v>
      </c>
      <c r="I186" s="101" t="str">
        <f ca="1">LOWER(_xlfn.XLOOKUP($A186,Строчный!$A:$A,Строчный!I:I,"ERR",0))</f>
        <v>черный</v>
      </c>
      <c r="J186" s="101" t="str">
        <f ca="1">SUBSTITUTE(LOWER(_xlfn.XLOOKUP($A186,Строчный!$A:$A,Строчный!J:J,"ERR",0)),"подклад","Подклад")</f>
        <v>60% полиэстер - 40% шерсть</v>
      </c>
      <c r="K186" s="101" t="str">
        <f ca="1">_xlfn.LET(_xlpm.RES,_xlfn.XLOOKUP($A186,Строчный!$A:$A,Строчный!R:R,"ERR",0),IF(_xlpm.RES="","",_xlpm.RES))</f>
        <v>NL</v>
      </c>
      <c r="L186" s="101" t="str">
        <f ca="1">_xlfn.LET(_xlpm.RES,_xlfn.XLOOKUP($A186,Строчный!$A:$A,Строчный!S:S,"ERR",0),IF(_xlpm.RES="","",_xlpm.RES))</f>
        <v>Birmingham Black Barons</v>
      </c>
      <c r="M186" s="101" t="str">
        <f ca="1">LOWER(_xlfn.XLOOKUP($A186,Строчный!$A:$A,Строчный!K:K,"ERR",0))</f>
        <v>шерстяные</v>
      </c>
      <c r="N186" s="101" t="str">
        <f ca="1">PROPER(_xlfn.XLOOKUP($A186,Строчный!$A:$A,Строчный!L:L,"ERR",0))</f>
        <v>Унисекс</v>
      </c>
      <c r="O186" s="101" t="str">
        <f ca="1">PROPER(_xlfn.XLOOKUP($A186,Строчный!$A:$A,Строчный!M:M,"ERR",0))</f>
        <v>Китай</v>
      </c>
      <c r="P186" s="110">
        <f ca="1">VALUE(_xlfn.XLOOKUP($A186,Строчный!$A:$A,Строчный!N:N,"ERR",0))</f>
        <v>1105.0305882352941</v>
      </c>
      <c r="Q186" s="109" t="str">
        <f ca="1">_xlfn.XLOOKUP($G186,Фабрика!A:A,Фабрика!B:B,"ERR",0)</f>
        <v>American Needle, Inc; 1275 Busch Parkway, Buffalo Grove, IL 60089, USA</v>
      </c>
      <c r="R186" s="100" t="str">
        <f ca="1">_xlfn.XLOOKUP($A186,Строчный!$A:$A,Строчный!P:P,"ERR",0)</f>
        <v>ONE</v>
      </c>
      <c r="S186" s="100">
        <f ca="1">VALUE(_xlfn.XLOOKUP($A186,Строчный!$A:$A,Строчный!Q:Q,"ERR",0))</f>
        <v>17</v>
      </c>
      <c r="T186" s="14" t="s">
        <v>283</v>
      </c>
      <c r="U186" s="122" t="str">
        <f t="shared" ca="1" si="19"/>
        <v>Бейсболка AMERICAN NEEDLE арт. 21005A-BBB Birmingham Black Barons Archive NL (черный)</v>
      </c>
      <c r="V186" s="121" t="str">
        <f t="shared" ca="1" si="20"/>
        <v>Бейсболка AMERICAN NEEDLE арт. 21005A-BBB Birmingham Black Barons Archive NL (черный) {black}</v>
      </c>
      <c r="W186" s="18" t="str">
        <f t="shared" ca="1" si="21"/>
        <v>черный</v>
      </c>
      <c r="X186" s="18" t="str">
        <f t="shared" ca="1" si="22"/>
        <v>черный</v>
      </c>
      <c r="Y186" s="119" t="str">
        <f ca="1">IF(ISERROR(AT186),IFERROR(MID(I186,FIND("-",I186)+1,LEN(I186)),IFERROR(MID(I186,1,FIND("/",I186)-2),I186)),VLOOKUP(A186,'Цвета артикулов'!B:C,2,0))</f>
        <v>черный</v>
      </c>
      <c r="Z186" s="93" t="str">
        <f t="shared" ca="1" si="23"/>
        <v>06-141-09-00</v>
      </c>
      <c r="AA186" s="95" t="str">
        <f ca="1">VLOOKUP(C186,Группа!A:B,2,FALSE)</f>
        <v>Бейсболка</v>
      </c>
      <c r="AB186" s="117" t="str">
        <f ca="1">IFERROR(VLOOKUP(R186,Размеры!A:C,3,FALSE),"")</f>
        <v>ONE</v>
      </c>
      <c r="AC186" s="117" t="str">
        <f ca="1">VLOOKUP(I186,ЦветПолный!A:B,2,FALSE)</f>
        <v>09</v>
      </c>
      <c r="AD186" s="117" t="str">
        <f ca="1">IFERROR(VLOOKUP(R186,Размеры!A:D,4,FALSE),"")</f>
        <v>00</v>
      </c>
      <c r="AE186" s="117">
        <f ca="1">IF(LEFT(IFERROR(VLOOKUP(LOOKUP(2,1/SEARCH(B186,Товары!A:A),Товары!A:A),Товары!A:B,2,0),""),6)=MID(Z186,1,6),1,0)</f>
        <v>1</v>
      </c>
      <c r="AG186" s="117">
        <f ca="1">SUMIF(Группа!A:A,C186,Группа!C:C)</f>
        <v>1</v>
      </c>
      <c r="AH186" s="117">
        <f ca="1">SUMIF(Группа!B:B,AA186,Группа!C:C)</f>
        <v>1</v>
      </c>
      <c r="AI186" s="117">
        <f ca="1">SUMIF(Формы!A:A,D186,Формы!B:B)</f>
        <v>1</v>
      </c>
      <c r="AJ186" s="117">
        <f ca="1">SUMIF(Материал!A:A,M186,Материал!B:B)</f>
        <v>1</v>
      </c>
      <c r="AK186" s="117">
        <f ca="1">SUMIF(Размеры!A:A,R186,Размеры!E:E)</f>
        <v>1</v>
      </c>
      <c r="AL186" s="117">
        <f ca="1">SUMIF(Сезон!A:A,F186,Сезон!B:B)</f>
        <v>1</v>
      </c>
      <c r="AM186" s="117">
        <f ca="1">SUMIF(Состав!A:A,J186,Состав!B:B)</f>
        <v>1</v>
      </c>
      <c r="AN186" s="117">
        <f ca="1">SUMIF(ЦветПолный!A:A,I186,ЦветПолный!C:C)</f>
        <v>11</v>
      </c>
      <c r="AO186" s="117">
        <f ca="1">SUMIF(Цвет!A:A,Y186,Цвет!B:B)</f>
        <v>1</v>
      </c>
      <c r="AP186" s="117">
        <f ca="1">SUMIF(Пол!B:B,N186,Пол!C:C)</f>
        <v>1</v>
      </c>
      <c r="AQ186" s="117">
        <f ca="1">SUMIF(Марка!A:A,G186,Марка!B:B)</f>
        <v>1</v>
      </c>
      <c r="AR186" s="117">
        <f ca="1">SUMIF(Страна!A:A,O186,Страна!B:B)</f>
        <v>1</v>
      </c>
      <c r="AS186" s="83" t="str">
        <f ca="1">IF(VLOOKUP(V186,Товары!A:B,2,FALSE)=A186,"Есть в 1С","ERR")</f>
        <v>Есть в 1С</v>
      </c>
      <c r="AT186" s="84" t="str">
        <f ca="1">IF(VLOOKUP(A186,Товары!B:B,1,FALSE)=A186,"Есть в 1С","ERR")</f>
        <v>Есть в 1С</v>
      </c>
      <c r="AU186" s="116" t="str">
        <f ca="1">VLOOKUP(V186,Товары!A:B,2,FALSE)</f>
        <v>06-141-09</v>
      </c>
      <c r="AV186" s="114" t="str">
        <f ca="1">VLOOKUP(V186,Товары!A:B,1,FALSE)</f>
        <v>Бейсболка AMERICAN NEEDLE арт. 21005A-BBB Birmingham Black Barons Archive NL (черный) {black}</v>
      </c>
    </row>
    <row r="187" spans="1:48" x14ac:dyDescent="0.25">
      <c r="A187" s="133" t="str">
        <f ca="1"/>
        <v>06-140-09</v>
      </c>
      <c r="B187" s="128" t="str">
        <f ca="1">_xlfn.XLOOKUP($A187,Строчный!$A:$A,Строчный!B:B,"ERR",0)</f>
        <v>21005A-BAT Baltimore Terrapins Archive MILB</v>
      </c>
      <c r="C187" s="101" t="str">
        <f ca="1">PROPER(_xlfn.XLOOKUP($A187,Строчный!$A:$A,Строчный!C:C,"ERR",0))</f>
        <v>Бейсболки</v>
      </c>
      <c r="D187" s="101" t="str">
        <f ca="1">_xlfn.LET(_xlpm.DATA,(_xlfn.XLOOKUP($A187,Строчный!$A:$A,Строчный!D:D,"ERR",0)),UPPER(MID(_xlpm.DATA,1,1))&amp;LOWER(MID(_xlpm.DATA,2,LEN(_xlpm.DATA)-1)))</f>
        <v>Бейсболка</v>
      </c>
      <c r="E187" s="101" t="str">
        <f ca="1">PROPER(_xlfn.XLOOKUP($A187,Строчный!$A:$A,Строчный!E:E,"ERR",0))</f>
        <v>Sport</v>
      </c>
      <c r="F187" s="101" t="str">
        <f ca="1">LOWER(_xlfn.XLOOKUP($A187,Строчный!$A:$A,Строчный!F:F,"ERR",0))</f>
        <v>всесезон</v>
      </c>
      <c r="G187" s="101" t="str">
        <f ca="1">UPPER(_xlfn.XLOOKUP($A187,Строчный!$A:$A,Строчный!G:G,"ERR",0))</f>
        <v>AMERICAN NEEDLE</v>
      </c>
      <c r="H187" s="101" t="str">
        <f ca="1">LOWER(_xlfn.XLOOKUP($A187,Строчный!$A:$A,Строчный!H:H,"ERR",0))</f>
        <v>black</v>
      </c>
      <c r="I187" s="101" t="str">
        <f ca="1">LOWER(_xlfn.XLOOKUP($A187,Строчный!$A:$A,Строчный!I:I,"ERR",0))</f>
        <v>черный</v>
      </c>
      <c r="J187" s="101" t="str">
        <f ca="1">SUBSTITUTE(LOWER(_xlfn.XLOOKUP($A187,Строчный!$A:$A,Строчный!J:J,"ERR",0)),"подклад","Подклад")</f>
        <v>60% полиэстер - 40% шерсть</v>
      </c>
      <c r="K187" s="101" t="str">
        <f ca="1">_xlfn.LET(_xlpm.RES,_xlfn.XLOOKUP($A187,Строчный!$A:$A,Строчный!R:R,"ERR",0),IF(_xlpm.RES="","",_xlpm.RES))</f>
        <v>MILB</v>
      </c>
      <c r="L187" s="101" t="str">
        <f ca="1">_xlfn.LET(_xlpm.RES,_xlfn.XLOOKUP($A187,Строчный!$A:$A,Строчный!S:S,"ERR",0),IF(_xlpm.RES="","",_xlpm.RES))</f>
        <v>Baltimore Terrapins</v>
      </c>
      <c r="M187" s="101" t="str">
        <f ca="1">LOWER(_xlfn.XLOOKUP($A187,Строчный!$A:$A,Строчный!K:K,"ERR",0))</f>
        <v>шерстяные</v>
      </c>
      <c r="N187" s="101" t="str">
        <f ca="1">PROPER(_xlfn.XLOOKUP($A187,Строчный!$A:$A,Строчный!L:L,"ERR",0))</f>
        <v>Унисекс</v>
      </c>
      <c r="O187" s="101" t="str">
        <f ca="1">PROPER(_xlfn.XLOOKUP($A187,Строчный!$A:$A,Строчный!M:M,"ERR",0))</f>
        <v>Китай</v>
      </c>
      <c r="P187" s="110">
        <f ca="1">VALUE(_xlfn.XLOOKUP($A187,Строчный!$A:$A,Строчный!N:N,"ERR",0))</f>
        <v>1105.0305882352941</v>
      </c>
      <c r="Q187" s="109" t="str">
        <f ca="1">_xlfn.XLOOKUP($G187,Фабрика!A:A,Фабрика!B:B,"ERR",0)</f>
        <v>American Needle, Inc; 1275 Busch Parkway, Buffalo Grove, IL 60089, USA</v>
      </c>
      <c r="R187" s="100" t="str">
        <f ca="1">_xlfn.XLOOKUP($A187,Строчный!$A:$A,Строчный!P:P,"ERR",0)</f>
        <v>ONE</v>
      </c>
      <c r="S187" s="100">
        <f ca="1">VALUE(_xlfn.XLOOKUP($A187,Строчный!$A:$A,Строчный!Q:Q,"ERR",0))</f>
        <v>17</v>
      </c>
      <c r="T187" s="14" t="s">
        <v>283</v>
      </c>
      <c r="U187" s="122" t="str">
        <f t="shared" ca="1" si="19"/>
        <v>Бейсболка AMERICAN NEEDLE арт. 21005A-BAT Baltimore Terrapins Archive MILB (черный)</v>
      </c>
      <c r="V187" s="121" t="str">
        <f t="shared" ca="1" si="20"/>
        <v>Бейсболка AMERICAN NEEDLE арт. 21005A-BAT Baltimore Terrapins Archive MILB (черный) {black}</v>
      </c>
      <c r="W187" s="18" t="str">
        <f t="shared" ca="1" si="21"/>
        <v>черный</v>
      </c>
      <c r="X187" s="18" t="str">
        <f t="shared" ca="1" si="22"/>
        <v>черный</v>
      </c>
      <c r="Y187" s="119" t="str">
        <f ca="1">IF(ISERROR(AT187),IFERROR(MID(I187,FIND("-",I187)+1,LEN(I187)),IFERROR(MID(I187,1,FIND("/",I187)-2),I187)),VLOOKUP(A187,'Цвета артикулов'!B:C,2,0))</f>
        <v>черный</v>
      </c>
      <c r="Z187" s="93" t="str">
        <f t="shared" ca="1" si="23"/>
        <v>06-140-09-00</v>
      </c>
      <c r="AA187" s="95" t="str">
        <f ca="1">VLOOKUP(C187,Группа!A:B,2,FALSE)</f>
        <v>Бейсболка</v>
      </c>
      <c r="AB187" s="117" t="str">
        <f ca="1">IFERROR(VLOOKUP(R187,Размеры!A:C,3,FALSE),"")</f>
        <v>ONE</v>
      </c>
      <c r="AC187" s="117" t="str">
        <f ca="1">VLOOKUP(I187,ЦветПолный!A:B,2,FALSE)</f>
        <v>09</v>
      </c>
      <c r="AD187" s="117" t="str">
        <f ca="1">IFERROR(VLOOKUP(R187,Размеры!A:D,4,FALSE),"")</f>
        <v>00</v>
      </c>
      <c r="AE187" s="117">
        <f ca="1">IF(LEFT(IFERROR(VLOOKUP(LOOKUP(2,1/SEARCH(B187,Товары!A:A),Товары!A:A),Товары!A:B,2,0),""),6)=MID(Z187,1,6),1,0)</f>
        <v>1</v>
      </c>
      <c r="AG187" s="117">
        <f ca="1">SUMIF(Группа!A:A,C187,Группа!C:C)</f>
        <v>1</v>
      </c>
      <c r="AH187" s="117">
        <f ca="1">SUMIF(Группа!B:B,AA187,Группа!C:C)</f>
        <v>1</v>
      </c>
      <c r="AI187" s="117">
        <f ca="1">SUMIF(Формы!A:A,D187,Формы!B:B)</f>
        <v>1</v>
      </c>
      <c r="AJ187" s="117">
        <f ca="1">SUMIF(Материал!A:A,M187,Материал!B:B)</f>
        <v>1</v>
      </c>
      <c r="AK187" s="117">
        <f ca="1">SUMIF(Размеры!A:A,R187,Размеры!E:E)</f>
        <v>1</v>
      </c>
      <c r="AL187" s="117">
        <f ca="1">SUMIF(Сезон!A:A,F187,Сезон!B:B)</f>
        <v>1</v>
      </c>
      <c r="AM187" s="117">
        <f ca="1">SUMIF(Состав!A:A,J187,Состав!B:B)</f>
        <v>1</v>
      </c>
      <c r="AN187" s="117">
        <f ca="1">SUMIF(ЦветПолный!A:A,I187,ЦветПолный!C:C)</f>
        <v>11</v>
      </c>
      <c r="AO187" s="117">
        <f ca="1">SUMIF(Цвет!A:A,Y187,Цвет!B:B)</f>
        <v>1</v>
      </c>
      <c r="AP187" s="117">
        <f ca="1">SUMIF(Пол!B:B,N187,Пол!C:C)</f>
        <v>1</v>
      </c>
      <c r="AQ187" s="117">
        <f ca="1">SUMIF(Марка!A:A,G187,Марка!B:B)</f>
        <v>1</v>
      </c>
      <c r="AR187" s="117">
        <f ca="1">SUMIF(Страна!A:A,O187,Страна!B:B)</f>
        <v>1</v>
      </c>
      <c r="AS187" s="83" t="str">
        <f ca="1">IF(VLOOKUP(V187,Товары!A:B,2,FALSE)=A187,"Есть в 1С","ERR")</f>
        <v>Есть в 1С</v>
      </c>
      <c r="AT187" s="84" t="str">
        <f ca="1">IF(VLOOKUP(A187,Товары!B:B,1,FALSE)=A187,"Есть в 1С","ERR")</f>
        <v>Есть в 1С</v>
      </c>
      <c r="AU187" s="116" t="str">
        <f ca="1">VLOOKUP(V187,Товары!A:B,2,FALSE)</f>
        <v>06-140-09</v>
      </c>
      <c r="AV187" s="114" t="str">
        <f ca="1">VLOOKUP(V187,Товары!A:B,1,FALSE)</f>
        <v>Бейсболка AMERICAN NEEDLE арт. 21005A-BAT Baltimore Terrapins Archive MILB (черный) {black}</v>
      </c>
    </row>
    <row r="188" spans="1:48" x14ac:dyDescent="0.25">
      <c r="A188" s="133" t="str">
        <f ca="1"/>
        <v>06-135-19</v>
      </c>
      <c r="B188" s="128" t="str">
        <f ca="1">_xlfn.XLOOKUP($A188,Строчный!$A:$A,Строчный!B:B,"ERR",0)</f>
        <v>20001A-SAUGUS Saugus Speedway</v>
      </c>
      <c r="C188" s="101" t="str">
        <f ca="1">PROPER(_xlfn.XLOOKUP($A188,Строчный!$A:$A,Строчный!C:C,"ERR",0))</f>
        <v>Бейсболки</v>
      </c>
      <c r="D188" s="101" t="str">
        <f ca="1">_xlfn.LET(_xlpm.DATA,(_xlfn.XLOOKUP($A188,Строчный!$A:$A,Строчный!D:D,"ERR",0)),UPPER(MID(_xlpm.DATA,1,1))&amp;LOWER(MID(_xlpm.DATA,2,LEN(_xlpm.DATA)-1)))</f>
        <v>Бейсболка</v>
      </c>
      <c r="E188" s="101" t="str">
        <f ca="1">PROPER(_xlfn.XLOOKUP($A188,Строчный!$A:$A,Строчный!E:E,"ERR",0))</f>
        <v>Cars</v>
      </c>
      <c r="F188" s="101" t="str">
        <f ca="1">LOWER(_xlfn.XLOOKUP($A188,Строчный!$A:$A,Строчный!F:F,"ERR",0))</f>
        <v>всесезон</v>
      </c>
      <c r="G188" s="101" t="str">
        <f ca="1">UPPER(_xlfn.XLOOKUP($A188,Строчный!$A:$A,Строчный!G:G,"ERR",0))</f>
        <v>AMERICAN NEEDLE</v>
      </c>
      <c r="H188" s="101" t="str">
        <f ca="1">LOWER(_xlfn.XLOOKUP($A188,Строчный!$A:$A,Строчный!H:H,"ERR",0))</f>
        <v>seafoam</v>
      </c>
      <c r="I188" s="101" t="str">
        <f ca="1">LOWER(_xlfn.XLOOKUP($A188,Строчный!$A:$A,Строчный!I:I,"ERR",0))</f>
        <v>голубой</v>
      </c>
      <c r="J188" s="101" t="str">
        <f ca="1">SUBSTITUTE(LOWER(_xlfn.XLOOKUP($A188,Строчный!$A:$A,Строчный!J:J,"ERR",0)),"подклад","Подклад")</f>
        <v>100% хлопок</v>
      </c>
      <c r="K188" s="101" t="str">
        <f ca="1">_xlfn.LET(_xlpm.RES,_xlfn.XLOOKUP($A188,Строчный!$A:$A,Строчный!R:R,"ERR",0),IF(_xlpm.RES="","",_xlpm.RES))</f>
        <v/>
      </c>
      <c r="L188" s="101" t="str">
        <f ca="1">_xlfn.LET(_xlpm.RES,_xlfn.XLOOKUP($A188,Строчный!$A:$A,Строчный!S:S,"ERR",0),IF(_xlpm.RES="","",_xlpm.RES))</f>
        <v>Saugus Speedway</v>
      </c>
      <c r="M188" s="101" t="str">
        <f ca="1">LOWER(_xlfn.XLOOKUP($A188,Строчный!$A:$A,Строчный!K:K,"ERR",0))</f>
        <v>хлопковые</v>
      </c>
      <c r="N188" s="101" t="str">
        <f ca="1">PROPER(_xlfn.XLOOKUP($A188,Строчный!$A:$A,Строчный!L:L,"ERR",0))</f>
        <v>Унисекс</v>
      </c>
      <c r="O188" s="101" t="str">
        <f ca="1">PROPER(_xlfn.XLOOKUP($A188,Строчный!$A:$A,Строчный!M:M,"ERR",0))</f>
        <v>Бангладеш</v>
      </c>
      <c r="P188" s="110">
        <f ca="1">VALUE(_xlfn.XLOOKUP($A188,Строчный!$A:$A,Строчный!N:N,"ERR",0))</f>
        <v>596.70000000000005</v>
      </c>
      <c r="Q188" s="109" t="str">
        <f ca="1">_xlfn.XLOOKUP($G188,Фабрика!A:A,Фабрика!B:B,"ERR",0)</f>
        <v>American Needle, Inc; 1275 Busch Parkway, Buffalo Grove, IL 60089, USA</v>
      </c>
      <c r="R188" s="100" t="str">
        <f ca="1">_xlfn.XLOOKUP($A188,Строчный!$A:$A,Строчный!P:P,"ERR",0)</f>
        <v>ONE</v>
      </c>
      <c r="S188" s="100">
        <f ca="1">VALUE(_xlfn.XLOOKUP($A188,Строчный!$A:$A,Строчный!Q:Q,"ERR",0))</f>
        <v>12</v>
      </c>
      <c r="T188" s="14" t="s">
        <v>283</v>
      </c>
      <c r="U188" s="122" t="str">
        <f t="shared" ca="1" si="19"/>
        <v>Бейсболка AMERICAN NEEDLE арт. 20001A-SAUGUS Saugus Speedway (голубой)</v>
      </c>
      <c r="V188" s="121" t="str">
        <f t="shared" ca="1" si="20"/>
        <v>Бейсболка AMERICAN NEEDLE арт. 20001A-SAUGUS Saugus Speedway (голубой) {seafoam}</v>
      </c>
      <c r="W188" s="18" t="str">
        <f t="shared" ca="1" si="21"/>
        <v>голубой</v>
      </c>
      <c r="X188" s="18" t="str">
        <f t="shared" ca="1" si="22"/>
        <v>голубой</v>
      </c>
      <c r="Y188" s="119" t="str">
        <f ca="1">IF(ISERROR(AT188),IFERROR(MID(I188,FIND("-",I188)+1,LEN(I188)),IFERROR(MID(I188,1,FIND("/",I188)-2),I188)),VLOOKUP(A188,'Цвета артикулов'!B:C,2,0))</f>
        <v>голубой</v>
      </c>
      <c r="Z188" s="93" t="str">
        <f t="shared" ca="1" si="23"/>
        <v>06-135-19-00</v>
      </c>
      <c r="AA188" s="95" t="str">
        <f ca="1">VLOOKUP(C188,Группа!A:B,2,FALSE)</f>
        <v>Бейсболка</v>
      </c>
      <c r="AB188" s="117" t="str">
        <f ca="1">IFERROR(VLOOKUP(R188,Размеры!A:C,3,FALSE),"")</f>
        <v>ONE</v>
      </c>
      <c r="AC188" s="117" t="str">
        <f ca="1">VLOOKUP(I188,ЦветПолный!A:B,2,FALSE)</f>
        <v>19</v>
      </c>
      <c r="AD188" s="117" t="str">
        <f ca="1">IFERROR(VLOOKUP(R188,Размеры!A:D,4,FALSE),"")</f>
        <v>00</v>
      </c>
      <c r="AE188" s="117">
        <f ca="1">IF(LEFT(IFERROR(VLOOKUP(LOOKUP(2,1/SEARCH(B188,Товары!A:A),Товары!A:A),Товары!A:B,2,0),""),6)=MID(Z188,1,6),1,0)</f>
        <v>1</v>
      </c>
      <c r="AG188" s="117">
        <f ca="1">SUMIF(Группа!A:A,C188,Группа!C:C)</f>
        <v>1</v>
      </c>
      <c r="AH188" s="117">
        <f ca="1">SUMIF(Группа!B:B,AA188,Группа!C:C)</f>
        <v>1</v>
      </c>
      <c r="AI188" s="117">
        <f ca="1">SUMIF(Формы!A:A,D188,Формы!B:B)</f>
        <v>1</v>
      </c>
      <c r="AJ188" s="117">
        <f ca="1">SUMIF(Материал!A:A,M188,Материал!B:B)</f>
        <v>1</v>
      </c>
      <c r="AK188" s="117">
        <f ca="1">SUMIF(Размеры!A:A,R188,Размеры!E:E)</f>
        <v>1</v>
      </c>
      <c r="AL188" s="117">
        <f ca="1">SUMIF(Сезон!A:A,F188,Сезон!B:B)</f>
        <v>1</v>
      </c>
      <c r="AM188" s="117">
        <f ca="1">SUMIF(Состав!A:A,J188,Состав!B:B)</f>
        <v>1</v>
      </c>
      <c r="AN188" s="117">
        <f ca="1">SUMIF(ЦветПолный!A:A,I188,ЦветПолный!C:C)</f>
        <v>5</v>
      </c>
      <c r="AO188" s="117">
        <f ca="1">SUMIF(Цвет!A:A,Y188,Цвет!B:B)</f>
        <v>1</v>
      </c>
      <c r="AP188" s="117">
        <f ca="1">SUMIF(Пол!B:B,N188,Пол!C:C)</f>
        <v>1</v>
      </c>
      <c r="AQ188" s="117">
        <f ca="1">SUMIF(Марка!A:A,G188,Марка!B:B)</f>
        <v>1</v>
      </c>
      <c r="AR188" s="117">
        <f ca="1">SUMIF(Страна!A:A,O188,Страна!B:B)</f>
        <v>1</v>
      </c>
      <c r="AS188" s="83" t="str">
        <f ca="1">IF(VLOOKUP(V188,Товары!A:B,2,FALSE)=A188,"Есть в 1С","ERR")</f>
        <v>Есть в 1С</v>
      </c>
      <c r="AT188" s="84" t="str">
        <f ca="1">IF(VLOOKUP(A188,Товары!B:B,1,FALSE)=A188,"Есть в 1С","ERR")</f>
        <v>Есть в 1С</v>
      </c>
      <c r="AU188" s="116" t="str">
        <f ca="1">VLOOKUP(V188,Товары!A:B,2,FALSE)</f>
        <v>06-135-19</v>
      </c>
      <c r="AV188" s="114" t="str">
        <f ca="1">VLOOKUP(V188,Товары!A:B,1,FALSE)</f>
        <v>Бейсболка AMERICAN NEEDLE арт. 20001A-SAUGUS Saugus Speedway (голубой) {seafoam}</v>
      </c>
    </row>
    <row r="189" spans="1:48" x14ac:dyDescent="0.25">
      <c r="A189" s="133" t="str">
        <f ca="1"/>
        <v>06-134-18</v>
      </c>
      <c r="B189" s="128" t="str">
        <f ca="1">_xlfn.XLOOKUP($A189,Строчный!$A:$A,Строчный!B:B,"ERR",0)</f>
        <v>20001A-NWILKES North Wilkesboro Speedway</v>
      </c>
      <c r="C189" s="101" t="str">
        <f ca="1">PROPER(_xlfn.XLOOKUP($A189,Строчный!$A:$A,Строчный!C:C,"ERR",0))</f>
        <v>Бейсболки</v>
      </c>
      <c r="D189" s="101" t="str">
        <f ca="1">_xlfn.LET(_xlpm.DATA,(_xlfn.XLOOKUP($A189,Строчный!$A:$A,Строчный!D:D,"ERR",0)),UPPER(MID(_xlpm.DATA,1,1))&amp;LOWER(MID(_xlpm.DATA,2,LEN(_xlpm.DATA)-1)))</f>
        <v>Бейсболка</v>
      </c>
      <c r="E189" s="101" t="str">
        <f ca="1">PROPER(_xlfn.XLOOKUP($A189,Строчный!$A:$A,Строчный!E:E,"ERR",0))</f>
        <v>Cars</v>
      </c>
      <c r="F189" s="101" t="str">
        <f ca="1">LOWER(_xlfn.XLOOKUP($A189,Строчный!$A:$A,Строчный!F:F,"ERR",0))</f>
        <v>всесезон</v>
      </c>
      <c r="G189" s="101" t="str">
        <f ca="1">UPPER(_xlfn.XLOOKUP($A189,Строчный!$A:$A,Строчный!G:G,"ERR",0))</f>
        <v>AMERICAN NEEDLE</v>
      </c>
      <c r="H189" s="101" t="str">
        <f ca="1">LOWER(_xlfn.XLOOKUP($A189,Строчный!$A:$A,Строчный!H:H,"ERR",0))</f>
        <v>crimson</v>
      </c>
      <c r="I189" s="101" t="str">
        <f ca="1">LOWER(_xlfn.XLOOKUP($A189,Строчный!$A:$A,Строчный!I:I,"ERR",0))</f>
        <v>красный</v>
      </c>
      <c r="J189" s="101" t="str">
        <f ca="1">SUBSTITUTE(LOWER(_xlfn.XLOOKUP($A189,Строчный!$A:$A,Строчный!J:J,"ERR",0)),"подклад","Подклад")</f>
        <v>100% хлопок</v>
      </c>
      <c r="K189" s="101" t="str">
        <f ca="1">_xlfn.LET(_xlpm.RES,_xlfn.XLOOKUP($A189,Строчный!$A:$A,Строчный!R:R,"ERR",0),IF(_xlpm.RES="","",_xlpm.RES))</f>
        <v/>
      </c>
      <c r="L189" s="101" t="str">
        <f ca="1">_xlfn.LET(_xlpm.RES,_xlfn.XLOOKUP($A189,Строчный!$A:$A,Строчный!S:S,"ERR",0),IF(_xlpm.RES="","",_xlpm.RES))</f>
        <v>North Wilkesboro Speedway</v>
      </c>
      <c r="M189" s="101" t="str">
        <f ca="1">LOWER(_xlfn.XLOOKUP($A189,Строчный!$A:$A,Строчный!K:K,"ERR",0))</f>
        <v>хлопковые</v>
      </c>
      <c r="N189" s="101" t="str">
        <f ca="1">PROPER(_xlfn.XLOOKUP($A189,Строчный!$A:$A,Строчный!L:L,"ERR",0))</f>
        <v>Унисекс</v>
      </c>
      <c r="O189" s="101" t="str">
        <f ca="1">PROPER(_xlfn.XLOOKUP($A189,Строчный!$A:$A,Строчный!M:M,"ERR",0))</f>
        <v>Бангладеш</v>
      </c>
      <c r="P189" s="110">
        <f ca="1">VALUE(_xlfn.XLOOKUP($A189,Строчный!$A:$A,Строчный!N:N,"ERR",0))</f>
        <v>596.70000000000005</v>
      </c>
      <c r="Q189" s="109" t="str">
        <f ca="1">_xlfn.XLOOKUP($G189,Фабрика!A:A,Фабрика!B:B,"ERR",0)</f>
        <v>American Needle, Inc; 1275 Busch Parkway, Buffalo Grove, IL 60089, USA</v>
      </c>
      <c r="R189" s="100" t="str">
        <f ca="1">_xlfn.XLOOKUP($A189,Строчный!$A:$A,Строчный!P:P,"ERR",0)</f>
        <v>ONE</v>
      </c>
      <c r="S189" s="100">
        <f ca="1">VALUE(_xlfn.XLOOKUP($A189,Строчный!$A:$A,Строчный!Q:Q,"ERR",0))</f>
        <v>12</v>
      </c>
      <c r="T189" s="14" t="s">
        <v>283</v>
      </c>
      <c r="U189" s="122" t="str">
        <f t="shared" ca="1" si="19"/>
        <v>Бейсболка AMERICAN NEEDLE арт. 20001A-NWILKES North Wilkesboro Speedway (красный)</v>
      </c>
      <c r="V189" s="121" t="str">
        <f t="shared" ca="1" si="20"/>
        <v>Бейсболка AMERICAN NEEDLE арт. 20001A-NWILKES North Wilkesboro Speedway (красный) {crimson}</v>
      </c>
      <c r="W189" s="18" t="str">
        <f t="shared" ca="1" si="21"/>
        <v>красный</v>
      </c>
      <c r="X189" s="18" t="str">
        <f t="shared" ca="1" si="22"/>
        <v>красный</v>
      </c>
      <c r="Y189" s="119" t="str">
        <f ca="1">IF(ISERROR(AT189),IFERROR(MID(I189,FIND("-",I189)+1,LEN(I189)),IFERROR(MID(I189,1,FIND("/",I189)-2),I189)),VLOOKUP(A189,'Цвета артикулов'!B:C,2,0))</f>
        <v>красный</v>
      </c>
      <c r="Z189" s="93" t="str">
        <f t="shared" ca="1" si="23"/>
        <v>06-134-18-00</v>
      </c>
      <c r="AA189" s="95" t="str">
        <f ca="1">VLOOKUP(C189,Группа!A:B,2,FALSE)</f>
        <v>Бейсболка</v>
      </c>
      <c r="AB189" s="117" t="str">
        <f ca="1">IFERROR(VLOOKUP(R189,Размеры!A:C,3,FALSE),"")</f>
        <v>ONE</v>
      </c>
      <c r="AC189" s="117" t="str">
        <f ca="1">VLOOKUP(I189,ЦветПолный!A:B,2,FALSE)</f>
        <v>18</v>
      </c>
      <c r="AD189" s="117" t="str">
        <f ca="1">IFERROR(VLOOKUP(R189,Размеры!A:D,4,FALSE),"")</f>
        <v>00</v>
      </c>
      <c r="AE189" s="117">
        <f ca="1">IF(LEFT(IFERROR(VLOOKUP(LOOKUP(2,1/SEARCH(B189,Товары!A:A),Товары!A:A),Товары!A:B,2,0),""),6)=MID(Z189,1,6),1,0)</f>
        <v>1</v>
      </c>
      <c r="AG189" s="117">
        <f ca="1">SUMIF(Группа!A:A,C189,Группа!C:C)</f>
        <v>1</v>
      </c>
      <c r="AH189" s="117">
        <f ca="1">SUMIF(Группа!B:B,AA189,Группа!C:C)</f>
        <v>1</v>
      </c>
      <c r="AI189" s="117">
        <f ca="1">SUMIF(Формы!A:A,D189,Формы!B:B)</f>
        <v>1</v>
      </c>
      <c r="AJ189" s="117">
        <f ca="1">SUMIF(Материал!A:A,M189,Материал!B:B)</f>
        <v>1</v>
      </c>
      <c r="AK189" s="117">
        <f ca="1">SUMIF(Размеры!A:A,R189,Размеры!E:E)</f>
        <v>1</v>
      </c>
      <c r="AL189" s="117">
        <f ca="1">SUMIF(Сезон!A:A,F189,Сезон!B:B)</f>
        <v>1</v>
      </c>
      <c r="AM189" s="117">
        <f ca="1">SUMIF(Состав!A:A,J189,Состав!B:B)</f>
        <v>1</v>
      </c>
      <c r="AN189" s="117">
        <f ca="1">SUMIF(ЦветПолный!A:A,I189,ЦветПолный!C:C)</f>
        <v>2</v>
      </c>
      <c r="AO189" s="117">
        <f ca="1">SUMIF(Цвет!A:A,Y189,Цвет!B:B)</f>
        <v>1</v>
      </c>
      <c r="AP189" s="117">
        <f ca="1">SUMIF(Пол!B:B,N189,Пол!C:C)</f>
        <v>1</v>
      </c>
      <c r="AQ189" s="117">
        <f ca="1">SUMIF(Марка!A:A,G189,Марка!B:B)</f>
        <v>1</v>
      </c>
      <c r="AR189" s="117">
        <f ca="1">SUMIF(Страна!A:A,O189,Страна!B:B)</f>
        <v>1</v>
      </c>
      <c r="AS189" s="83" t="str">
        <f ca="1">IF(VLOOKUP(V189,Товары!A:B,2,FALSE)=A189,"Есть в 1С","ERR")</f>
        <v>Есть в 1С</v>
      </c>
      <c r="AT189" s="84" t="str">
        <f ca="1">IF(VLOOKUP(A189,Товары!B:B,1,FALSE)=A189,"Есть в 1С","ERR")</f>
        <v>Есть в 1С</v>
      </c>
      <c r="AU189" s="116" t="str">
        <f ca="1">VLOOKUP(V189,Товары!A:B,2,FALSE)</f>
        <v>06-134-18</v>
      </c>
      <c r="AV189" s="114" t="str">
        <f ca="1">VLOOKUP(V189,Товары!A:B,1,FALSE)</f>
        <v>Бейсболка AMERICAN NEEDLE арт. 20001A-NWILKES North Wilkesboro Speedway (красный) {crimson}</v>
      </c>
    </row>
    <row r="190" spans="1:48" x14ac:dyDescent="0.25">
      <c r="A190" s="133" t="str">
        <f ca="1"/>
        <v>06-131-03</v>
      </c>
      <c r="B190" s="128" t="str">
        <f ca="1">_xlfn.XLOOKUP($A190,Строчный!$A:$A,Строчный!B:B,"ERR",0)</f>
        <v>20001A-AUSTINMO Austin Motor Company</v>
      </c>
      <c r="C190" s="101" t="str">
        <f ca="1">PROPER(_xlfn.XLOOKUP($A190,Строчный!$A:$A,Строчный!C:C,"ERR",0))</f>
        <v>Бейсболки</v>
      </c>
      <c r="D190" s="101" t="str">
        <f ca="1">_xlfn.LET(_xlpm.DATA,(_xlfn.XLOOKUP($A190,Строчный!$A:$A,Строчный!D:D,"ERR",0)),UPPER(MID(_xlpm.DATA,1,1))&amp;LOWER(MID(_xlpm.DATA,2,LEN(_xlpm.DATA)-1)))</f>
        <v>Бейсболка</v>
      </c>
      <c r="E190" s="101" t="str">
        <f ca="1">PROPER(_xlfn.XLOOKUP($A190,Строчный!$A:$A,Строчный!E:E,"ERR",0))</f>
        <v>Cars</v>
      </c>
      <c r="F190" s="101" t="str">
        <f ca="1">LOWER(_xlfn.XLOOKUP($A190,Строчный!$A:$A,Строчный!F:F,"ERR",0))</f>
        <v>всесезон</v>
      </c>
      <c r="G190" s="101" t="str">
        <f ca="1">UPPER(_xlfn.XLOOKUP($A190,Строчный!$A:$A,Строчный!G:G,"ERR",0))</f>
        <v>AMERICAN NEEDLE</v>
      </c>
      <c r="H190" s="101" t="str">
        <f ca="1">LOWER(_xlfn.XLOOKUP($A190,Строчный!$A:$A,Строчный!H:H,"ERR",0))</f>
        <v>moss</v>
      </c>
      <c r="I190" s="101" t="str">
        <f ca="1">LOWER(_xlfn.XLOOKUP($A190,Строчный!$A:$A,Строчный!I:I,"ERR",0))</f>
        <v>оливковый</v>
      </c>
      <c r="J190" s="101" t="str">
        <f ca="1">SUBSTITUTE(LOWER(_xlfn.XLOOKUP($A190,Строчный!$A:$A,Строчный!J:J,"ERR",0)),"подклад","Подклад")</f>
        <v>100% хлопок</v>
      </c>
      <c r="K190" s="101" t="str">
        <f ca="1">_xlfn.LET(_xlpm.RES,_xlfn.XLOOKUP($A190,Строчный!$A:$A,Строчный!R:R,"ERR",0),IF(_xlpm.RES="","",_xlpm.RES))</f>
        <v/>
      </c>
      <c r="L190" s="101" t="str">
        <f ca="1">_xlfn.LET(_xlpm.RES,_xlfn.XLOOKUP($A190,Строчный!$A:$A,Строчный!S:S,"ERR",0),IF(_xlpm.RES="","",_xlpm.RES))</f>
        <v>Austin Motor Company</v>
      </c>
      <c r="M190" s="101" t="str">
        <f ca="1">LOWER(_xlfn.XLOOKUP($A190,Строчный!$A:$A,Строчный!K:K,"ERR",0))</f>
        <v>хлопковые</v>
      </c>
      <c r="N190" s="101" t="str">
        <f ca="1">PROPER(_xlfn.XLOOKUP($A190,Строчный!$A:$A,Строчный!L:L,"ERR",0))</f>
        <v>Унисекс</v>
      </c>
      <c r="O190" s="101" t="str">
        <f ca="1">PROPER(_xlfn.XLOOKUP($A190,Строчный!$A:$A,Строчный!M:M,"ERR",0))</f>
        <v>Бангладеш</v>
      </c>
      <c r="P190" s="110">
        <f ca="1">VALUE(_xlfn.XLOOKUP($A190,Строчный!$A:$A,Строчный!N:N,"ERR",0))</f>
        <v>596.71130434782617</v>
      </c>
      <c r="Q190" s="109" t="str">
        <f ca="1">_xlfn.XLOOKUP($G190,Фабрика!A:A,Фабрика!B:B,"ERR",0)</f>
        <v>American Needle, Inc; 1275 Busch Parkway, Buffalo Grove, IL 60089, USA</v>
      </c>
      <c r="R190" s="100" t="str">
        <f ca="1">_xlfn.XLOOKUP($A190,Строчный!$A:$A,Строчный!P:P,"ERR",0)</f>
        <v>ONE</v>
      </c>
      <c r="S190" s="100">
        <f ca="1">VALUE(_xlfn.XLOOKUP($A190,Строчный!$A:$A,Строчный!Q:Q,"ERR",0))</f>
        <v>46</v>
      </c>
      <c r="T190" s="14" t="s">
        <v>283</v>
      </c>
      <c r="U190" s="122" t="str">
        <f t="shared" ca="1" si="19"/>
        <v>Бейсболка AMERICAN NEEDLE арт. 20001A-AUSTINMO Austin Motor Company (оливковый)</v>
      </c>
      <c r="V190" s="121" t="str">
        <f t="shared" ca="1" si="20"/>
        <v>Бейсболка AMERICAN NEEDLE арт. 20001A-AUSTINMO Austin Motor Company (оливковый) {moss}</v>
      </c>
      <c r="W190" s="18" t="str">
        <f t="shared" ca="1" si="21"/>
        <v>оливковый</v>
      </c>
      <c r="X190" s="18" t="str">
        <f t="shared" ca="1" si="22"/>
        <v>оливковый</v>
      </c>
      <c r="Y190" s="119" t="str">
        <f ca="1">IF(ISERROR(AT190),IFERROR(MID(I190,FIND("-",I190)+1,LEN(I190)),IFERROR(MID(I190,1,FIND("/",I190)-2),I190)),VLOOKUP(A190,'Цвета артикулов'!B:C,2,0))</f>
        <v>оливковый</v>
      </c>
      <c r="Z190" s="93" t="str">
        <f t="shared" ca="1" si="23"/>
        <v>06-131-03-00</v>
      </c>
      <c r="AA190" s="95" t="str">
        <f ca="1">VLOOKUP(C190,Группа!A:B,2,FALSE)</f>
        <v>Бейсболка</v>
      </c>
      <c r="AB190" s="117" t="str">
        <f ca="1">IFERROR(VLOOKUP(R190,Размеры!A:C,3,FALSE),"")</f>
        <v>ONE</v>
      </c>
      <c r="AC190" s="117" t="str">
        <f ca="1">VLOOKUP(I190,ЦветПолный!A:B,2,FALSE)</f>
        <v>03</v>
      </c>
      <c r="AD190" s="117" t="str">
        <f ca="1">IFERROR(VLOOKUP(R190,Размеры!A:D,4,FALSE),"")</f>
        <v>00</v>
      </c>
      <c r="AE190" s="117">
        <f ca="1">IF(LEFT(IFERROR(VLOOKUP(LOOKUP(2,1/SEARCH(B190,Товары!A:A),Товары!A:A),Товары!A:B,2,0),""),6)=MID(Z190,1,6),1,0)</f>
        <v>1</v>
      </c>
      <c r="AG190" s="117">
        <f ca="1">SUMIF(Группа!A:A,C190,Группа!C:C)</f>
        <v>1</v>
      </c>
      <c r="AH190" s="117">
        <f ca="1">SUMIF(Группа!B:B,AA190,Группа!C:C)</f>
        <v>1</v>
      </c>
      <c r="AI190" s="117">
        <f ca="1">SUMIF(Формы!A:A,D190,Формы!B:B)</f>
        <v>1</v>
      </c>
      <c r="AJ190" s="117">
        <f ca="1">SUMIF(Материал!A:A,M190,Материал!B:B)</f>
        <v>1</v>
      </c>
      <c r="AK190" s="117">
        <f ca="1">SUMIF(Размеры!A:A,R190,Размеры!E:E)</f>
        <v>1</v>
      </c>
      <c r="AL190" s="117">
        <f ca="1">SUMIF(Сезон!A:A,F190,Сезон!B:B)</f>
        <v>1</v>
      </c>
      <c r="AM190" s="117">
        <f ca="1">SUMIF(Состав!A:A,J190,Состав!B:B)</f>
        <v>1</v>
      </c>
      <c r="AN190" s="117">
        <f ca="1">SUMIF(ЦветПолный!A:A,I190,ЦветПолный!C:C)</f>
        <v>7</v>
      </c>
      <c r="AO190" s="117">
        <f ca="1">SUMIF(Цвет!A:A,Y190,Цвет!B:B)</f>
        <v>1</v>
      </c>
      <c r="AP190" s="117">
        <f ca="1">SUMIF(Пол!B:B,N190,Пол!C:C)</f>
        <v>1</v>
      </c>
      <c r="AQ190" s="117">
        <f ca="1">SUMIF(Марка!A:A,G190,Марка!B:B)</f>
        <v>1</v>
      </c>
      <c r="AR190" s="117">
        <f ca="1">SUMIF(Страна!A:A,O190,Страна!B:B)</f>
        <v>1</v>
      </c>
      <c r="AS190" s="83" t="str">
        <f ca="1">IF(VLOOKUP(V190,Товары!A:B,2,FALSE)=A190,"Есть в 1С","ERR")</f>
        <v>Есть в 1С</v>
      </c>
      <c r="AT190" s="84" t="str">
        <f ca="1">IF(VLOOKUP(A190,Товары!B:B,1,FALSE)=A190,"Есть в 1С","ERR")</f>
        <v>Есть в 1С</v>
      </c>
      <c r="AU190" s="116" t="str">
        <f ca="1">VLOOKUP(V190,Товары!A:B,2,FALSE)</f>
        <v>06-131-03</v>
      </c>
      <c r="AV190" s="114" t="str">
        <f ca="1">VLOOKUP(V190,Товары!A:B,1,FALSE)</f>
        <v>Бейсболка AMERICAN NEEDLE арт. 20001A-AUSTINMO Austin Motor Company (оливковый) {moss}</v>
      </c>
    </row>
    <row r="191" spans="1:48" x14ac:dyDescent="0.25">
      <c r="A191" s="133" t="str">
        <f ca="1"/>
        <v>06-128-06</v>
      </c>
      <c r="B191" s="128" t="str">
        <f ca="1">_xlfn.XLOOKUP($A191,Строчный!$A:$A,Строчный!B:B,"ERR",0)</f>
        <v>SMU500A-TAHOE Lake Tahoe</v>
      </c>
      <c r="C191" s="101" t="str">
        <f ca="1">PROPER(_xlfn.XLOOKUP($A191,Строчный!$A:$A,Строчный!C:C,"ERR",0))</f>
        <v>Бейсболки</v>
      </c>
      <c r="D191" s="101" t="str">
        <f ca="1">_xlfn.LET(_xlpm.DATA,(_xlfn.XLOOKUP($A191,Строчный!$A:$A,Строчный!D:D,"ERR",0)),UPPER(MID(_xlpm.DATA,1,1))&amp;LOWER(MID(_xlpm.DATA,2,LEN(_xlpm.DATA)-1)))</f>
        <v>Бейсболка с сеточкой</v>
      </c>
      <c r="E191" s="101" t="str">
        <f ca="1">PROPER(_xlfn.XLOOKUP($A191,Строчный!$A:$A,Строчный!E:E,"ERR",0))</f>
        <v>State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AMERICAN NEEDLE</v>
      </c>
      <c r="H191" s="101" t="str">
        <f ca="1">LOWER(_xlfn.XLOOKUP($A191,Строчный!$A:$A,Строчный!H:H,"ERR",0))</f>
        <v>gsbn</v>
      </c>
      <c r="I191" s="101" t="str">
        <f ca="1">LOWER(_xlfn.XLOOKUP($A191,Строчный!$A:$A,Строчный!I:I,"ERR",0))</f>
        <v>синий</v>
      </c>
      <c r="J191" s="101" t="str">
        <f ca="1">SUBSTITUTE(LOWER(_xlfn.XLOOKUP($A191,Строчный!$A:$A,Строчный!J:J,"ERR",0)),"подклад","Подклад")</f>
        <v>50% хлопок - 50% полиэстер</v>
      </c>
      <c r="K191" s="101" t="str">
        <f ca="1">_xlfn.LET(_xlpm.RES,_xlfn.XLOOKUP($A191,Строчный!$A:$A,Строчный!R:R,"ERR",0),IF(_xlpm.RES="","",_xlpm.RES))</f>
        <v/>
      </c>
      <c r="L191" s="101" t="str">
        <f ca="1">_xlfn.LET(_xlpm.RES,_xlfn.XLOOKUP($A191,Строчный!$A:$A,Строчный!S:S,"ERR",0),IF(_xlpm.RES="","",_xlpm.RES))</f>
        <v>Lake Tahoe</v>
      </c>
      <c r="M191" s="101" t="str">
        <f ca="1">LOWER(_xlfn.XLOOKUP($A191,Строчный!$A:$A,Строчный!K:K,"ERR",0))</f>
        <v>хлопковые</v>
      </c>
      <c r="N191" s="101" t="str">
        <f ca="1">PROPER(_xlfn.XLOOKUP($A191,Строчный!$A:$A,Строчный!L:L,"ERR",0))</f>
        <v>Унисекс</v>
      </c>
      <c r="O191" s="101" t="str">
        <f ca="1">PROPER(_xlfn.XLOOKUP($A191,Строчный!$A:$A,Строчный!M:M,"ERR",0))</f>
        <v>Китай</v>
      </c>
      <c r="P191" s="110">
        <f ca="1">VALUE(_xlfn.XLOOKUP($A191,Строчный!$A:$A,Строчный!N:N,"ERR",0))</f>
        <v>751.40000000000009</v>
      </c>
      <c r="Q191" s="109" t="str">
        <f ca="1">_xlfn.XLOOKUP($G191,Фабрика!A:A,Фабрика!B:B,"ERR",0)</f>
        <v>American Needle, Inc; 1275 Busch Parkway, Buffalo Grove, IL 60089, USA</v>
      </c>
      <c r="R191" s="100" t="str">
        <f ca="1">_xlfn.XLOOKUP($A191,Строчный!$A:$A,Строчный!P:P,"ERR",0)</f>
        <v>ONE</v>
      </c>
      <c r="S191" s="100">
        <f ca="1">VALUE(_xlfn.XLOOKUP($A191,Строчный!$A:$A,Строчный!Q:Q,"ERR",0))</f>
        <v>34</v>
      </c>
      <c r="T191" s="14" t="s">
        <v>283</v>
      </c>
      <c r="U191" s="122" t="str">
        <f t="shared" ca="1" si="19"/>
        <v>Бейсболка AMERICAN NEEDLE арт. SMU500A-TAHOE Lake Tahoe (синий)</v>
      </c>
      <c r="V191" s="121" t="str">
        <f t="shared" ca="1" si="20"/>
        <v>Бейсболка AMERICAN NEEDLE арт. SMU500A-TAHOE Lake Tahoe (синий) {gsbn}</v>
      </c>
      <c r="W191" s="18" t="str">
        <f t="shared" ca="1" si="21"/>
        <v>синий</v>
      </c>
      <c r="X191" s="18" t="str">
        <f t="shared" ca="1" si="22"/>
        <v>синий</v>
      </c>
      <c r="Y191" s="119" t="str">
        <f ca="1">IF(ISERROR(AT191),IFERROR(MID(I191,FIND("-",I191)+1,LEN(I191)),IFERROR(MID(I191,1,FIND("/",I191)-2),I191)),VLOOKUP(A191,'Цвета артикулов'!B:C,2,0))</f>
        <v>синий</v>
      </c>
      <c r="Z191" s="93" t="str">
        <f t="shared" ca="1" si="23"/>
        <v>06-128-06-00</v>
      </c>
      <c r="AA191" s="95" t="str">
        <f ca="1">VLOOKUP(C191,Группа!A:B,2,FALSE)</f>
        <v>Бейсболка</v>
      </c>
      <c r="AB191" s="117" t="str">
        <f ca="1">IFERROR(VLOOKUP(R191,Размеры!A:C,3,FALSE),"")</f>
        <v>ONE</v>
      </c>
      <c r="AC191" s="117" t="str">
        <f ca="1">VLOOKUP(I191,ЦветПолный!A:B,2,FALSE)</f>
        <v>06</v>
      </c>
      <c r="AD191" s="117" t="str">
        <f ca="1">IFERROR(VLOOKUP(R191,Размеры!A:D,4,FALSE),"")</f>
        <v>00</v>
      </c>
      <c r="AE191" s="117">
        <f ca="1">IF(LEFT(IFERROR(VLOOKUP(LOOKUP(2,1/SEARCH(B191,Товары!A:A),Товары!A:A),Товары!A:B,2,0),""),6)=MID(Z191,1,6),1,0)</f>
        <v>1</v>
      </c>
      <c r="AG191" s="117">
        <f ca="1">SUMIF(Группа!A:A,C191,Группа!C:C)</f>
        <v>1</v>
      </c>
      <c r="AH191" s="117">
        <f ca="1">SUMIF(Группа!B:B,AA191,Группа!C:C)</f>
        <v>1</v>
      </c>
      <c r="AI191" s="117">
        <f ca="1">SUMIF(Формы!A:A,D191,Формы!B:B)</f>
        <v>1</v>
      </c>
      <c r="AJ191" s="117">
        <f ca="1">SUMIF(Материал!A:A,M191,Материал!B:B)</f>
        <v>1</v>
      </c>
      <c r="AK191" s="117">
        <f ca="1">SUMIF(Размеры!A:A,R191,Размеры!E:E)</f>
        <v>1</v>
      </c>
      <c r="AL191" s="117">
        <f ca="1">SUMIF(Сезон!A:A,F191,Сезон!B:B)</f>
        <v>1</v>
      </c>
      <c r="AM191" s="117">
        <f ca="1">SUMIF(Состав!A:A,J191,Состав!B:B)</f>
        <v>1</v>
      </c>
      <c r="AN191" s="117">
        <f ca="1">SUMIF(ЦветПолный!A:A,I191,ЦветПолный!C:C)</f>
        <v>8</v>
      </c>
      <c r="AO191" s="117">
        <f ca="1">SUMIF(Цвет!A:A,Y191,Цвет!B:B)</f>
        <v>1</v>
      </c>
      <c r="AP191" s="117">
        <f ca="1">SUMIF(Пол!B:B,N191,Пол!C:C)</f>
        <v>1</v>
      </c>
      <c r="AQ191" s="117">
        <f ca="1">SUMIF(Марка!A:A,G191,Марка!B:B)</f>
        <v>1</v>
      </c>
      <c r="AR191" s="117">
        <f ca="1">SUMIF(Страна!A:A,O191,Страна!B:B)</f>
        <v>1</v>
      </c>
      <c r="AS191" s="83" t="str">
        <f ca="1">IF(VLOOKUP(V191,Товары!A:B,2,FALSE)=A191,"Есть в 1С","ERR")</f>
        <v>Есть в 1С</v>
      </c>
      <c r="AT191" s="84" t="str">
        <f ca="1">IF(VLOOKUP(A191,Товары!B:B,1,FALSE)=A191,"Есть в 1С","ERR")</f>
        <v>Есть в 1С</v>
      </c>
      <c r="AU191" s="116" t="str">
        <f ca="1">VLOOKUP(V191,Товары!A:B,2,FALSE)</f>
        <v>06-128-06</v>
      </c>
      <c r="AV191" s="114" t="str">
        <f ca="1">VLOOKUP(V191,Товары!A:B,1,FALSE)</f>
        <v>Бейсболка AMERICAN NEEDLE арт. SMU500A-TAHOE Lake Tahoe (синий) {gsbn}</v>
      </c>
    </row>
    <row r="192" spans="1:48" x14ac:dyDescent="0.25">
      <c r="A192" s="133" t="str">
        <f ca="1"/>
        <v>06-124-09</v>
      </c>
      <c r="B192" s="128" t="str">
        <f ca="1">_xlfn.XLOOKUP($A192,Строчный!$A:$A,Строчный!B:B,"ERR",0)</f>
        <v>SMU277A-NASA Space with NASA</v>
      </c>
      <c r="C192" s="101" t="str">
        <f ca="1">PROPER(_xlfn.XLOOKUP($A192,Строчный!$A:$A,Строчный!C:C,"ERR",0))</f>
        <v>Бейсболки</v>
      </c>
      <c r="D192" s="101" t="str">
        <f ca="1">_xlfn.LET(_xlpm.DATA,(_xlfn.XLOOKUP($A192,Строчный!$A:$A,Строчный!D:D,"ERR",0)),UPPER(MID(_xlpm.DATA,1,1))&amp;LOWER(MID(_xlpm.DATA,2,LEN(_xlpm.DATA)-1)))</f>
        <v>Бейсболка с сеточкой</v>
      </c>
      <c r="E192" s="101" t="str">
        <f ca="1">PROPER(_xlfn.XLOOKUP($A192,Строчный!$A:$A,Строчный!E:E,"ERR",0))</f>
        <v>Space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AMERICAN NEEDLE</v>
      </c>
      <c r="H192" s="101" t="str">
        <f ca="1">LOWER(_xlfn.XLOOKUP($A192,Строчный!$A:$A,Строчный!H:H,"ERR",0))</f>
        <v>blk</v>
      </c>
      <c r="I192" s="101" t="str">
        <f ca="1">LOWER(_xlfn.XLOOKUP($A192,Строчный!$A:$A,Строчный!I:I,"ERR",0))</f>
        <v>черный</v>
      </c>
      <c r="J192" s="101" t="str">
        <f ca="1">SUBSTITUTE(LOWER(_xlfn.XLOOKUP($A192,Строчный!$A:$A,Строчный!J:J,"ERR",0)),"подклад","Подклад")</f>
        <v>50% хлопок - 50% полиэстер</v>
      </c>
      <c r="K192" s="101" t="str">
        <f ca="1">_xlfn.LET(_xlpm.RES,_xlfn.XLOOKUP($A192,Строчный!$A:$A,Строчный!R:R,"ERR",0),IF(_xlpm.RES="","",_xlpm.RES))</f>
        <v/>
      </c>
      <c r="L192" s="101" t="str">
        <f ca="1">_xlfn.LET(_xlpm.RES,_xlfn.XLOOKUP($A192,Строчный!$A:$A,Строчный!S:S,"ERR",0),IF(_xlpm.RES="","",_xlpm.RES))</f>
        <v>Space with NASA</v>
      </c>
      <c r="M192" s="101" t="str">
        <f ca="1">LOWER(_xlfn.XLOOKUP($A192,Строчный!$A:$A,Строчный!K:K,"ERR",0))</f>
        <v>хлопковые</v>
      </c>
      <c r="N192" s="101" t="str">
        <f ca="1">PROPER(_xlfn.XLOOKUP($A192,Строчный!$A:$A,Строчный!L:L,"ERR",0))</f>
        <v>Унисекс</v>
      </c>
      <c r="O192" s="101" t="str">
        <f ca="1">PROPER(_xlfn.XLOOKUP($A192,Строчный!$A:$A,Строчный!M:M,"ERR",0))</f>
        <v>Бангладеш</v>
      </c>
      <c r="P192" s="110">
        <f ca="1">VALUE(_xlfn.XLOOKUP($A192,Строчный!$A:$A,Строчный!N:N,"ERR",0))</f>
        <v>751.4</v>
      </c>
      <c r="Q192" s="109" t="str">
        <f ca="1">_xlfn.XLOOKUP($G192,Фабрика!A:A,Фабрика!B:B,"ERR",0)</f>
        <v>American Needle, Inc; 1275 Busch Parkway, Buffalo Grove, IL 60089, USA</v>
      </c>
      <c r="R192" s="100" t="str">
        <f ca="1">_xlfn.XLOOKUP($A192,Строчный!$A:$A,Строчный!P:P,"ERR",0)</f>
        <v>ONE</v>
      </c>
      <c r="S192" s="100">
        <f ca="1">VALUE(_xlfn.XLOOKUP($A192,Строчный!$A:$A,Строчный!Q:Q,"ERR",0))</f>
        <v>16</v>
      </c>
      <c r="T192" s="14" t="s">
        <v>283</v>
      </c>
      <c r="U192" s="122" t="str">
        <f t="shared" ca="1" si="19"/>
        <v>Бейсболка AMERICAN NEEDLE арт. SMU277A-NASA Space with NASA (черный)</v>
      </c>
      <c r="V192" s="121" t="str">
        <f t="shared" ca="1" si="20"/>
        <v>Бейсболка AMERICAN NEEDLE арт. SMU277A-NASA Space with NASA (черный) {blk}</v>
      </c>
      <c r="W192" s="18" t="str">
        <f t="shared" ca="1" si="21"/>
        <v>черный</v>
      </c>
      <c r="X192" s="18" t="str">
        <f t="shared" ca="1" si="22"/>
        <v>черный</v>
      </c>
      <c r="Y192" s="119" t="str">
        <f ca="1">IF(ISERROR(AT192),IFERROR(MID(I192,FIND("-",I192)+1,LEN(I192)),IFERROR(MID(I192,1,FIND("/",I192)-2),I192)),VLOOKUP(A192,'Цвета артикулов'!B:C,2,0))</f>
        <v>черный</v>
      </c>
      <c r="Z192" s="93" t="str">
        <f t="shared" ca="1" si="23"/>
        <v>06-124-09-00</v>
      </c>
      <c r="AA192" s="95" t="str">
        <f ca="1">VLOOKUP(C192,Группа!A:B,2,FALSE)</f>
        <v>Бейсболка</v>
      </c>
      <c r="AB192" s="117" t="str">
        <f ca="1">IFERROR(VLOOKUP(R192,Размеры!A:C,3,FALSE),"")</f>
        <v>ONE</v>
      </c>
      <c r="AC192" s="117" t="str">
        <f ca="1">VLOOKUP(I192,ЦветПолный!A:B,2,FALSE)</f>
        <v>09</v>
      </c>
      <c r="AD192" s="117" t="str">
        <f ca="1">IFERROR(VLOOKUP(R192,Размеры!A:D,4,FALSE),"")</f>
        <v>00</v>
      </c>
      <c r="AE192" s="117">
        <f ca="1">IF(LEFT(IFERROR(VLOOKUP(LOOKUP(2,1/SEARCH(B192,Товары!A:A),Товары!A:A),Товары!A:B,2,0),""),6)=MID(Z192,1,6),1,0)</f>
        <v>1</v>
      </c>
      <c r="AG192" s="117">
        <f ca="1">SUMIF(Группа!A:A,C192,Группа!C:C)</f>
        <v>1</v>
      </c>
      <c r="AH192" s="117">
        <f ca="1">SUMIF(Группа!B:B,AA192,Группа!C:C)</f>
        <v>1</v>
      </c>
      <c r="AI192" s="117">
        <f ca="1">SUMIF(Формы!A:A,D192,Формы!B:B)</f>
        <v>1</v>
      </c>
      <c r="AJ192" s="117">
        <f ca="1">SUMIF(Материал!A:A,M192,Материал!B:B)</f>
        <v>1</v>
      </c>
      <c r="AK192" s="117">
        <f ca="1">SUMIF(Размеры!A:A,R192,Размеры!E:E)</f>
        <v>1</v>
      </c>
      <c r="AL192" s="117">
        <f ca="1">SUMIF(Сезон!A:A,F192,Сезон!B:B)</f>
        <v>1</v>
      </c>
      <c r="AM192" s="117">
        <f ca="1">SUMIF(Состав!A:A,J192,Состав!B:B)</f>
        <v>1</v>
      </c>
      <c r="AN192" s="117">
        <f ca="1">SUMIF(ЦветПолный!A:A,I192,ЦветПолный!C:C)</f>
        <v>11</v>
      </c>
      <c r="AO192" s="117">
        <f ca="1">SUMIF(Цвет!A:A,Y192,Цвет!B:B)</f>
        <v>1</v>
      </c>
      <c r="AP192" s="117">
        <f ca="1">SUMIF(Пол!B:B,N192,Пол!C:C)</f>
        <v>1</v>
      </c>
      <c r="AQ192" s="117">
        <f ca="1">SUMIF(Марка!A:A,G192,Марка!B:B)</f>
        <v>1</v>
      </c>
      <c r="AR192" s="117">
        <f ca="1">SUMIF(Страна!A:A,O192,Страна!B:B)</f>
        <v>1</v>
      </c>
      <c r="AS192" s="83" t="str">
        <f ca="1">IF(VLOOKUP(V192,Товары!A:B,2,FALSE)=A192,"Есть в 1С","ERR")</f>
        <v>Есть в 1С</v>
      </c>
      <c r="AT192" s="84" t="str">
        <f ca="1">IF(VLOOKUP(A192,Товары!B:B,1,FALSE)=A192,"Есть в 1С","ERR")</f>
        <v>Есть в 1С</v>
      </c>
      <c r="AU192" s="116" t="str">
        <f ca="1">VLOOKUP(V192,Товары!A:B,2,FALSE)</f>
        <v>06-124-09</v>
      </c>
      <c r="AV192" s="114" t="str">
        <f ca="1">VLOOKUP(V192,Товары!A:B,1,FALSE)</f>
        <v>Бейсболка AMERICAN NEEDLE арт. SMU277A-NASA Space with NASA (черный) {blk}</v>
      </c>
    </row>
    <row r="193" spans="1:48" x14ac:dyDescent="0.25">
      <c r="A193" s="133" t="str">
        <f ca="1"/>
        <v>06-119-09</v>
      </c>
      <c r="B193" s="128" t="str">
        <f ca="1">_xlfn.XLOOKUP($A193,Строчный!$A:$A,Строчный!B:B,"ERR",0)</f>
        <v>GM-1909B Cadillac</v>
      </c>
      <c r="C193" s="101" t="str">
        <f ca="1">PROPER(_xlfn.XLOOKUP($A193,Строчный!$A:$A,Строчный!C:C,"ERR",0))</f>
        <v>Бейсболки</v>
      </c>
      <c r="D193" s="101" t="str">
        <f ca="1">_xlfn.LET(_xlpm.DATA,(_xlfn.XLOOKUP($A193,Строчный!$A:$A,Строчный!D:D,"ERR",0)),UPPER(MID(_xlpm.DATA,1,1))&amp;LOWER(MID(_xlpm.DATA,2,LEN(_xlpm.DATA)-1)))</f>
        <v>Бейсболка с сеточкой</v>
      </c>
      <c r="E193" s="101" t="str">
        <f ca="1">PROPER(_xlfn.XLOOKUP($A193,Строчный!$A:$A,Строчный!E:E,"ERR",0))</f>
        <v>Cars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AMERICAN NEEDLE</v>
      </c>
      <c r="H193" s="101" t="str">
        <f ca="1">LOWER(_xlfn.XLOOKUP($A193,Строчный!$A:$A,Строчный!H:H,"ERR",0))</f>
        <v>blk</v>
      </c>
      <c r="I193" s="101" t="str">
        <f ca="1">LOWER(_xlfn.XLOOKUP($A193,Строчный!$A:$A,Строчный!I:I,"ERR",0))</f>
        <v>черный</v>
      </c>
      <c r="J193" s="101" t="str">
        <f ca="1">SUBSTITUTE(LOWER(_xlfn.XLOOKUP($A193,Строчный!$A:$A,Строчный!J:J,"ERR",0)),"подклад","Подклад")</f>
        <v>50% хлопок - 50% полиэстер</v>
      </c>
      <c r="K193" s="101" t="str">
        <f ca="1">_xlfn.LET(_xlpm.RES,_xlfn.XLOOKUP($A193,Строчный!$A:$A,Строчный!R:R,"ERR",0),IF(_xlpm.RES="","",_xlpm.RES))</f>
        <v/>
      </c>
      <c r="L193" s="101" t="str">
        <f ca="1">_xlfn.LET(_xlpm.RES,_xlfn.XLOOKUP($A193,Строчный!$A:$A,Строчный!S:S,"ERR",0),IF(_xlpm.RES="","",_xlpm.RES))</f>
        <v>Cadillac</v>
      </c>
      <c r="M193" s="101" t="str">
        <f ca="1">LOWER(_xlfn.XLOOKUP($A193,Строчный!$A:$A,Строчный!K:K,"ERR",0))</f>
        <v>хлопковые</v>
      </c>
      <c r="N193" s="101" t="str">
        <f ca="1">PROPER(_xlfn.XLOOKUP($A193,Строчный!$A:$A,Строчный!L:L,"ERR",0))</f>
        <v>Унисекс</v>
      </c>
      <c r="O193" s="101" t="str">
        <f ca="1">PROPER(_xlfn.XLOOKUP($A193,Строчный!$A:$A,Строчный!M:M,"ERR",0))</f>
        <v>Бангладеш</v>
      </c>
      <c r="P193" s="110">
        <f ca="1">VALUE(_xlfn.XLOOKUP($A193,Строчный!$A:$A,Строчный!N:N,"ERR",0))</f>
        <v>751.40000000000009</v>
      </c>
      <c r="Q193" s="109" t="str">
        <f ca="1">_xlfn.XLOOKUP($G193,Фабрика!A:A,Фабрика!B:B,"ERR",0)</f>
        <v>American Needle, Inc; 1275 Busch Parkway, Buffalo Grove, IL 60089, USA</v>
      </c>
      <c r="R193" s="100" t="str">
        <f ca="1">_xlfn.XLOOKUP($A193,Строчный!$A:$A,Строчный!P:P,"ERR",0)</f>
        <v>ONE</v>
      </c>
      <c r="S193" s="100">
        <f ca="1">VALUE(_xlfn.XLOOKUP($A193,Строчный!$A:$A,Строчный!Q:Q,"ERR",0))</f>
        <v>6</v>
      </c>
      <c r="T193" s="14" t="s">
        <v>283</v>
      </c>
      <c r="U193" s="122" t="str">
        <f t="shared" ref="U193:U229" ca="1" si="24">CONCATENATE(AA193," ",G193," арт. ",B193," (",I193,")")</f>
        <v>Бейсболка AMERICAN NEEDLE арт. GM-1909B Cadillac (черный)</v>
      </c>
      <c r="V193" s="121" t="str">
        <f t="shared" ref="V193:V229" ca="1" si="25">CONCATENATE(AA193," ",G193," арт. ",B193," (",I193,") {",H193,"}")</f>
        <v>Бейсболка AMERICAN NEEDLE арт. GM-1909B Cadillac (черный) {blk}</v>
      </c>
      <c r="W193" s="18" t="str">
        <f t="shared" ref="W193:W229" ca="1" si="26">IFERROR(MID(I193,FIND("-",I193)+1,LEN(I193)),IFERROR(MID(I193,1,FIND("/",I193)-2),I193))</f>
        <v>черный</v>
      </c>
      <c r="X193" s="18" t="str">
        <f t="shared" ref="X193:X229" ca="1" si="27">IFERROR(MID(I193,FIND("-",I193)+1,LEN(I193)),IFERROR(MID(I193,FIND("/",I193)+2,LEN(I193)),I193))</f>
        <v>черный</v>
      </c>
      <c r="Y193" s="119" t="str">
        <f ca="1">IF(ISERROR(AT193),IFERROR(MID(I193,FIND("-",I193)+1,LEN(I193)),IFERROR(MID(I193,1,FIND("/",I193)-2),I193)),VLOOKUP(A193,'Цвета артикулов'!B:C,2,0))</f>
        <v>черный</v>
      </c>
      <c r="Z193" s="93" t="str">
        <f t="shared" ref="Z193:Z229" ca="1" si="28">A193&amp;"-"&amp;IF(R193="ONE","00",R193)</f>
        <v>06-119-09-00</v>
      </c>
      <c r="AA193" s="95" t="str">
        <f ca="1">VLOOKUP(C193,Группа!A:B,2,FALSE)</f>
        <v>Бейсболка</v>
      </c>
      <c r="AB193" s="117" t="str">
        <f ca="1">IFERROR(VLOOKUP(R193,Размеры!A:C,3,FALSE),"")</f>
        <v>ONE</v>
      </c>
      <c r="AC193" s="117" t="str">
        <f ca="1">VLOOKUP(I193,ЦветПолный!A:B,2,FALSE)</f>
        <v>09</v>
      </c>
      <c r="AD193" s="117" t="str">
        <f ca="1">IFERROR(VLOOKUP(R193,Размеры!A:D,4,FALSE),"")</f>
        <v>00</v>
      </c>
      <c r="AE193" s="117">
        <f ca="1">IF(LEFT(IFERROR(VLOOKUP(LOOKUP(2,1/SEARCH(B193,Товары!A:A),Товары!A:A),Товары!A:B,2,0),""),6)=MID(Z193,1,6),1,0)</f>
        <v>1</v>
      </c>
      <c r="AG193" s="117">
        <f ca="1">SUMIF(Группа!A:A,C193,Группа!C:C)</f>
        <v>1</v>
      </c>
      <c r="AH193" s="117">
        <f ca="1">SUMIF(Группа!B:B,AA193,Группа!C:C)</f>
        <v>1</v>
      </c>
      <c r="AI193" s="117">
        <f ca="1">SUMIF(Формы!A:A,D193,Формы!B:B)</f>
        <v>1</v>
      </c>
      <c r="AJ193" s="117">
        <f ca="1">SUMIF(Материал!A:A,M193,Материал!B:B)</f>
        <v>1</v>
      </c>
      <c r="AK193" s="117">
        <f ca="1">SUMIF(Размеры!A:A,R193,Размеры!E:E)</f>
        <v>1</v>
      </c>
      <c r="AL193" s="117">
        <f ca="1">SUMIF(Сезон!A:A,F193,Сезон!B:B)</f>
        <v>1</v>
      </c>
      <c r="AM193" s="117">
        <f ca="1">SUMIF(Состав!A:A,J193,Состав!B:B)</f>
        <v>1</v>
      </c>
      <c r="AN193" s="117">
        <f ca="1">SUMIF(ЦветПолный!A:A,I193,ЦветПолный!C:C)</f>
        <v>11</v>
      </c>
      <c r="AO193" s="117">
        <f ca="1">SUMIF(Цвет!A:A,Y193,Цвет!B:B)</f>
        <v>1</v>
      </c>
      <c r="AP193" s="117">
        <f ca="1">SUMIF(Пол!B:B,N193,Пол!C:C)</f>
        <v>1</v>
      </c>
      <c r="AQ193" s="117">
        <f ca="1">SUMIF(Марка!A:A,G193,Марка!B:B)</f>
        <v>1</v>
      </c>
      <c r="AR193" s="117">
        <f ca="1">SUMIF(Страна!A:A,O193,Страна!B:B)</f>
        <v>1</v>
      </c>
      <c r="AS193" s="83" t="str">
        <f ca="1">IF(VLOOKUP(V193,Товары!A:B,2,FALSE)=A193,"Есть в 1С","ERR")</f>
        <v>Есть в 1С</v>
      </c>
      <c r="AT193" s="84" t="str">
        <f ca="1">IF(VLOOKUP(A193,Товары!B:B,1,FALSE)=A193,"Есть в 1С","ERR")</f>
        <v>Есть в 1С</v>
      </c>
      <c r="AU193" s="116" t="str">
        <f ca="1">VLOOKUP(V193,Товары!A:B,2,FALSE)</f>
        <v>06-119-09</v>
      </c>
      <c r="AV193" s="114" t="str">
        <f ca="1">VLOOKUP(V193,Товары!A:B,1,FALSE)</f>
        <v>Бейсболка AMERICAN NEEDLE арт. GM-1909B Cadillac (черный) {blk}</v>
      </c>
    </row>
    <row r="194" spans="1:48" x14ac:dyDescent="0.25">
      <c r="A194" s="133" t="str">
        <f ca="1"/>
        <v>06-112-09</v>
      </c>
      <c r="B194" s="128" t="str">
        <f ca="1">_xlfn.XLOOKUP($A194,Строчный!$A:$A,Строчный!B:B,"ERR",0)</f>
        <v>45020A-CALI California Conrad</v>
      </c>
      <c r="C194" s="101" t="str">
        <f ca="1">PROPER(_xlfn.XLOOKUP($A194,Строчный!$A:$A,Строчный!C:C,"ERR",0))</f>
        <v>Бейсболки</v>
      </c>
      <c r="D194" s="101" t="str">
        <f ca="1">_xlfn.LET(_xlpm.DATA,(_xlfn.XLOOKUP($A194,Строчный!$A:$A,Строчный!D:D,"ERR",0)),UPPER(MID(_xlpm.DATA,1,1))&amp;LOWER(MID(_xlpm.DATA,2,LEN(_xlpm.DATA)-1)))</f>
        <v>Бейсболка</v>
      </c>
      <c r="E194" s="101" t="str">
        <f ca="1">PROPER(_xlfn.XLOOKUP($A194,Строчный!$A:$A,Строчный!E:E,"ERR",0))</f>
        <v>State</v>
      </c>
      <c r="F194" s="101" t="str">
        <f ca="1">LOWER(_xlfn.XLOOKUP($A194,Строчный!$A:$A,Строчный!F:F,"ERR",0))</f>
        <v>всесезон</v>
      </c>
      <c r="G194" s="101" t="str">
        <f ca="1">UPPER(_xlfn.XLOOKUP($A194,Строчный!$A:$A,Строчный!G:G,"ERR",0))</f>
        <v>AMERICAN NEEDLE</v>
      </c>
      <c r="H194" s="101" t="str">
        <f ca="1">LOWER(_xlfn.XLOOKUP($A194,Строчный!$A:$A,Строчный!H:H,"ERR",0))</f>
        <v>blk</v>
      </c>
      <c r="I194" s="101" t="str">
        <f ca="1">LOWER(_xlfn.XLOOKUP($A194,Строчный!$A:$A,Строчный!I:I,"ERR",0))</f>
        <v>черный</v>
      </c>
      <c r="J194" s="101" t="str">
        <f ca="1">SUBSTITUTE(LOWER(_xlfn.XLOOKUP($A194,Строчный!$A:$A,Строчный!J:J,"ERR",0)),"подклад","Подклад")</f>
        <v>100% хлопок</v>
      </c>
      <c r="K194" s="101" t="str">
        <f ca="1">_xlfn.LET(_xlpm.RES,_xlfn.XLOOKUP($A194,Строчный!$A:$A,Строчный!R:R,"ERR",0),IF(_xlpm.RES="","",_xlpm.RES))</f>
        <v/>
      </c>
      <c r="L194" s="101" t="str">
        <f ca="1">_xlfn.LET(_xlpm.RES,_xlfn.XLOOKUP($A194,Строчный!$A:$A,Строчный!S:S,"ERR",0),IF(_xlpm.RES="","",_xlpm.RES))</f>
        <v>California Conrad</v>
      </c>
      <c r="M194" s="101" t="str">
        <f ca="1">LOWER(_xlfn.XLOOKUP($A194,Строчный!$A:$A,Строчный!K:K,"ERR",0))</f>
        <v>хлопковые</v>
      </c>
      <c r="N194" s="101" t="str">
        <f ca="1">PROPER(_xlfn.XLOOKUP($A194,Строчный!$A:$A,Строчный!L:L,"ERR",0))</f>
        <v>Унисекс</v>
      </c>
      <c r="O194" s="101" t="str">
        <f ca="1">PROPER(_xlfn.XLOOKUP($A194,Строчный!$A:$A,Строчный!M:M,"ERR",0))</f>
        <v>Китай</v>
      </c>
      <c r="P194" s="110">
        <f ca="1">VALUE(_xlfn.XLOOKUP($A194,Строчный!$A:$A,Строчный!N:N,"ERR",0))</f>
        <v>707.2</v>
      </c>
      <c r="Q194" s="109" t="str">
        <f ca="1">_xlfn.XLOOKUP($G194,Фабрика!A:A,Фабрика!B:B,"ERR",0)</f>
        <v>American Needle, Inc; 1275 Busch Parkway, Buffalo Grove, IL 60089, USA</v>
      </c>
      <c r="R194" s="100" t="str">
        <f ca="1">_xlfn.XLOOKUP($A194,Строчный!$A:$A,Строчный!P:P,"ERR",0)</f>
        <v>ONE</v>
      </c>
      <c r="S194" s="100">
        <f ca="1">VALUE(_xlfn.XLOOKUP($A194,Строчный!$A:$A,Строчный!Q:Q,"ERR",0))</f>
        <v>22</v>
      </c>
      <c r="T194" s="14" t="s">
        <v>283</v>
      </c>
      <c r="U194" s="122" t="str">
        <f t="shared" ca="1" si="24"/>
        <v>Бейсболка AMERICAN NEEDLE арт. 45020A-CALI California Conrad (черный)</v>
      </c>
      <c r="V194" s="121" t="str">
        <f t="shared" ca="1" si="25"/>
        <v>Бейсболка AMERICAN NEEDLE арт. 45020A-CALI California Conrad (черный) {blk}</v>
      </c>
      <c r="W194" s="18" t="str">
        <f t="shared" ca="1" si="26"/>
        <v>черный</v>
      </c>
      <c r="X194" s="18" t="str">
        <f t="shared" ca="1" si="27"/>
        <v>черный</v>
      </c>
      <c r="Y194" s="119" t="str">
        <f ca="1">IF(ISERROR(AT194),IFERROR(MID(I194,FIND("-",I194)+1,LEN(I194)),IFERROR(MID(I194,1,FIND("/",I194)-2),I194)),VLOOKUP(A194,'Цвета артикулов'!B:C,2,0))</f>
        <v>черный</v>
      </c>
      <c r="Z194" s="93" t="str">
        <f t="shared" ca="1" si="28"/>
        <v>06-112-09-00</v>
      </c>
      <c r="AA194" s="95" t="str">
        <f ca="1">VLOOKUP(C194,Группа!A:B,2,FALSE)</f>
        <v>Бейсболка</v>
      </c>
      <c r="AB194" s="117" t="str">
        <f ca="1">IFERROR(VLOOKUP(R194,Размеры!A:C,3,FALSE),"")</f>
        <v>ONE</v>
      </c>
      <c r="AC194" s="117" t="str">
        <f ca="1">VLOOKUP(I194,ЦветПолный!A:B,2,FALSE)</f>
        <v>09</v>
      </c>
      <c r="AD194" s="117" t="str">
        <f ca="1">IFERROR(VLOOKUP(R194,Размеры!A:D,4,FALSE),"")</f>
        <v>00</v>
      </c>
      <c r="AE194" s="117">
        <f ca="1">IF(LEFT(IFERROR(VLOOKUP(LOOKUP(2,1/SEARCH(B194,Товары!A:A),Товары!A:A),Товары!A:B,2,0),""),6)=MID(Z194,1,6),1,0)</f>
        <v>1</v>
      </c>
      <c r="AG194" s="117">
        <f ca="1">SUMIF(Группа!A:A,C194,Группа!C:C)</f>
        <v>1</v>
      </c>
      <c r="AH194" s="117">
        <f ca="1">SUMIF(Группа!B:B,AA194,Группа!C:C)</f>
        <v>1</v>
      </c>
      <c r="AI194" s="117">
        <f ca="1">SUMIF(Формы!A:A,D194,Формы!B:B)</f>
        <v>1</v>
      </c>
      <c r="AJ194" s="117">
        <f ca="1">SUMIF(Материал!A:A,M194,Материал!B:B)</f>
        <v>1</v>
      </c>
      <c r="AK194" s="117">
        <f ca="1">SUMIF(Размеры!A:A,R194,Размеры!E:E)</f>
        <v>1</v>
      </c>
      <c r="AL194" s="117">
        <f ca="1">SUMIF(Сезон!A:A,F194,Сезон!B:B)</f>
        <v>1</v>
      </c>
      <c r="AM194" s="117">
        <f ca="1">SUMIF(Состав!A:A,J194,Состав!B:B)</f>
        <v>1</v>
      </c>
      <c r="AN194" s="117">
        <f ca="1">SUMIF(ЦветПолный!A:A,I194,ЦветПолный!C:C)</f>
        <v>11</v>
      </c>
      <c r="AO194" s="117">
        <f ca="1">SUMIF(Цвет!A:A,Y194,Цвет!B:B)</f>
        <v>1</v>
      </c>
      <c r="AP194" s="117">
        <f ca="1">SUMIF(Пол!B:B,N194,Пол!C:C)</f>
        <v>1</v>
      </c>
      <c r="AQ194" s="117">
        <f ca="1">SUMIF(Марка!A:A,G194,Марка!B:B)</f>
        <v>1</v>
      </c>
      <c r="AR194" s="117">
        <f ca="1">SUMIF(Страна!A:A,O194,Страна!B:B)</f>
        <v>1</v>
      </c>
      <c r="AS194" s="83" t="str">
        <f ca="1">IF(VLOOKUP(V194,Товары!A:B,2,FALSE)=A194,"Есть в 1С","ERR")</f>
        <v>Есть в 1С</v>
      </c>
      <c r="AT194" s="84" t="str">
        <f ca="1">IF(VLOOKUP(A194,Товары!B:B,1,FALSE)=A194,"Есть в 1С","ERR")</f>
        <v>Есть в 1С</v>
      </c>
      <c r="AU194" s="116" t="str">
        <f ca="1">VLOOKUP(V194,Товары!A:B,2,FALSE)</f>
        <v>06-112-09</v>
      </c>
      <c r="AV194" s="114" t="str">
        <f ca="1">VLOOKUP(V194,Товары!A:B,1,FALSE)</f>
        <v>Бейсболка AMERICAN NEEDLE арт. 45020A-CALI California Conrad (черный) {blk}</v>
      </c>
    </row>
    <row r="195" spans="1:48" x14ac:dyDescent="0.25">
      <c r="A195" s="133" t="str">
        <f ca="1"/>
        <v>06-112-03</v>
      </c>
      <c r="B195" s="128" t="str">
        <f ca="1">_xlfn.XLOOKUP($A195,Строчный!$A:$A,Строчный!B:B,"ERR",0)</f>
        <v>45020A-CALI California Conrad</v>
      </c>
      <c r="C195" s="101" t="str">
        <f ca="1">PROPER(_xlfn.XLOOKUP($A195,Строчный!$A:$A,Строчный!C:C,"ERR",0))</f>
        <v>Бейсболки</v>
      </c>
      <c r="D195" s="101" t="str">
        <f ca="1">_xlfn.LET(_xlpm.DATA,(_xlfn.XLOOKUP($A195,Строчный!$A:$A,Строчный!D:D,"ERR",0)),UPPER(MID(_xlpm.DATA,1,1))&amp;LOWER(MID(_xlpm.DATA,2,LEN(_xlpm.DATA)-1)))</f>
        <v>Бейсболка</v>
      </c>
      <c r="E195" s="101" t="str">
        <f ca="1">PROPER(_xlfn.XLOOKUP($A195,Строчный!$A:$A,Строчный!E:E,"ERR",0))</f>
        <v>State</v>
      </c>
      <c r="F195" s="101" t="str">
        <f ca="1">LOWER(_xlfn.XLOOKUP($A195,Строчный!$A:$A,Строчный!F:F,"ERR",0))</f>
        <v>всесезон</v>
      </c>
      <c r="G195" s="101" t="str">
        <f ca="1">UPPER(_xlfn.XLOOKUP($A195,Строчный!$A:$A,Строчный!G:G,"ERR",0))</f>
        <v>AMERICAN NEEDLE</v>
      </c>
      <c r="H195" s="101" t="str">
        <f ca="1">LOWER(_xlfn.XLOOKUP($A195,Строчный!$A:$A,Строчный!H:H,"ERR",0))</f>
        <v>light olive</v>
      </c>
      <c r="I195" s="101" t="str">
        <f ca="1">LOWER(_xlfn.XLOOKUP($A195,Строчный!$A:$A,Строчный!I:I,"ERR",0))</f>
        <v>оливковый</v>
      </c>
      <c r="J195" s="101" t="str">
        <f ca="1">SUBSTITUTE(LOWER(_xlfn.XLOOKUP($A195,Строчный!$A:$A,Строчный!J:J,"ERR",0)),"подклад","Подклад")</f>
        <v>100% хлопок</v>
      </c>
      <c r="K195" s="101" t="str">
        <f ca="1">_xlfn.LET(_xlpm.RES,_xlfn.XLOOKUP($A195,Строчный!$A:$A,Строчный!R:R,"ERR",0),IF(_xlpm.RES="","",_xlpm.RES))</f>
        <v/>
      </c>
      <c r="L195" s="101" t="str">
        <f ca="1">_xlfn.LET(_xlpm.RES,_xlfn.XLOOKUP($A195,Строчный!$A:$A,Строчный!S:S,"ERR",0),IF(_xlpm.RES="","",_xlpm.RES))</f>
        <v>California Conrad</v>
      </c>
      <c r="M195" s="101" t="str">
        <f ca="1">LOWER(_xlfn.XLOOKUP($A195,Строчный!$A:$A,Строчный!K:K,"ERR",0))</f>
        <v>хлопковые</v>
      </c>
      <c r="N195" s="101" t="str">
        <f ca="1">PROPER(_xlfn.XLOOKUP($A195,Строчный!$A:$A,Строчный!L:L,"ERR",0))</f>
        <v>Унисекс</v>
      </c>
      <c r="O195" s="101" t="str">
        <f ca="1">PROPER(_xlfn.XLOOKUP($A195,Строчный!$A:$A,Строчный!M:M,"ERR",0))</f>
        <v>Китай</v>
      </c>
      <c r="P195" s="110">
        <f ca="1">VALUE(_xlfn.XLOOKUP($A195,Строчный!$A:$A,Строчный!N:N,"ERR",0))</f>
        <v>707.2</v>
      </c>
      <c r="Q195" s="109" t="str">
        <f ca="1">_xlfn.XLOOKUP($G195,Фабрика!A:A,Фабрика!B:B,"ERR",0)</f>
        <v>American Needle, Inc; 1275 Busch Parkway, Buffalo Grove, IL 60089, USA</v>
      </c>
      <c r="R195" s="100" t="str">
        <f ca="1">_xlfn.XLOOKUP($A195,Строчный!$A:$A,Строчный!P:P,"ERR",0)</f>
        <v>ONE</v>
      </c>
      <c r="S195" s="100">
        <f ca="1">VALUE(_xlfn.XLOOKUP($A195,Строчный!$A:$A,Строчный!Q:Q,"ERR",0))</f>
        <v>23</v>
      </c>
      <c r="T195" s="14" t="s">
        <v>283</v>
      </c>
      <c r="U195" s="122" t="str">
        <f t="shared" ca="1" si="24"/>
        <v>Бейсболка AMERICAN NEEDLE арт. 45020A-CALI California Conrad (оливковый)</v>
      </c>
      <c r="V195" s="121" t="str">
        <f t="shared" ca="1" si="25"/>
        <v>Бейсболка AMERICAN NEEDLE арт. 45020A-CALI California Conrad (оливковый) {light olive}</v>
      </c>
      <c r="W195" s="18" t="str">
        <f t="shared" ca="1" si="26"/>
        <v>оливковый</v>
      </c>
      <c r="X195" s="18" t="str">
        <f t="shared" ca="1" si="27"/>
        <v>оливковый</v>
      </c>
      <c r="Y195" s="119" t="str">
        <f ca="1">IF(ISERROR(AT195),IFERROR(MID(I195,FIND("-",I195)+1,LEN(I195)),IFERROR(MID(I195,1,FIND("/",I195)-2),I195)),VLOOKUP(A195,'Цвета артикулов'!B:C,2,0))</f>
        <v>оливковый</v>
      </c>
      <c r="Z195" s="93" t="str">
        <f t="shared" ca="1" si="28"/>
        <v>06-112-03-00</v>
      </c>
      <c r="AA195" s="95" t="str">
        <f ca="1">VLOOKUP(C195,Группа!A:B,2,FALSE)</f>
        <v>Бейсболка</v>
      </c>
      <c r="AB195" s="117" t="str">
        <f ca="1">IFERROR(VLOOKUP(R195,Размеры!A:C,3,FALSE),"")</f>
        <v>ONE</v>
      </c>
      <c r="AC195" s="117" t="str">
        <f ca="1">VLOOKUP(I195,ЦветПолный!A:B,2,FALSE)</f>
        <v>03</v>
      </c>
      <c r="AD195" s="117" t="str">
        <f ca="1">IFERROR(VLOOKUP(R195,Размеры!A:D,4,FALSE),"")</f>
        <v>00</v>
      </c>
      <c r="AE195" s="117">
        <f ca="1">IF(LEFT(IFERROR(VLOOKUP(LOOKUP(2,1/SEARCH(B195,Товары!A:A),Товары!A:A),Товары!A:B,2,0),""),6)=MID(Z195,1,6),1,0)</f>
        <v>1</v>
      </c>
      <c r="AG195" s="117">
        <f ca="1">SUMIF(Группа!A:A,C195,Группа!C:C)</f>
        <v>1</v>
      </c>
      <c r="AH195" s="117">
        <f ca="1">SUMIF(Группа!B:B,AA195,Группа!C:C)</f>
        <v>1</v>
      </c>
      <c r="AI195" s="117">
        <f ca="1">SUMIF(Формы!A:A,D195,Формы!B:B)</f>
        <v>1</v>
      </c>
      <c r="AJ195" s="117">
        <f ca="1">SUMIF(Материал!A:A,M195,Материал!B:B)</f>
        <v>1</v>
      </c>
      <c r="AK195" s="117">
        <f ca="1">SUMIF(Размеры!A:A,R195,Размеры!E:E)</f>
        <v>1</v>
      </c>
      <c r="AL195" s="117">
        <f ca="1">SUMIF(Сезон!A:A,F195,Сезон!B:B)</f>
        <v>1</v>
      </c>
      <c r="AM195" s="117">
        <f ca="1">SUMIF(Состав!A:A,J195,Состав!B:B)</f>
        <v>1</v>
      </c>
      <c r="AN195" s="117">
        <f ca="1">SUMIF(ЦветПолный!A:A,I195,ЦветПолный!C:C)</f>
        <v>7</v>
      </c>
      <c r="AO195" s="117">
        <f ca="1">SUMIF(Цвет!A:A,Y195,Цвет!B:B)</f>
        <v>1</v>
      </c>
      <c r="AP195" s="117">
        <f ca="1">SUMIF(Пол!B:B,N195,Пол!C:C)</f>
        <v>1</v>
      </c>
      <c r="AQ195" s="117">
        <f ca="1">SUMIF(Марка!A:A,G195,Марка!B:B)</f>
        <v>1</v>
      </c>
      <c r="AR195" s="117">
        <f ca="1">SUMIF(Страна!A:A,O195,Страна!B:B)</f>
        <v>1</v>
      </c>
      <c r="AS195" s="83" t="e">
        <f ca="1">IF(VLOOKUP(V195,Товары!A:B,2,FALSE)=A195,"Есть в 1С","ERR")</f>
        <v>#N/A</v>
      </c>
      <c r="AT195" s="84" t="e">
        <f ca="1">IF(VLOOKUP(A195,Товары!B:B,1,FALSE)=A195,"Есть в 1С","ERR")</f>
        <v>#N/A</v>
      </c>
      <c r="AU195" s="116" t="e">
        <f ca="1">VLOOKUP(V195,Товары!A:B,2,FALSE)</f>
        <v>#N/A</v>
      </c>
      <c r="AV195" s="114" t="e">
        <f ca="1">VLOOKUP(V195,Товары!A:B,1,FALSE)</f>
        <v>#N/A</v>
      </c>
    </row>
    <row r="196" spans="1:48" x14ac:dyDescent="0.25">
      <c r="A196" s="133" t="str">
        <f ca="1"/>
        <v>06-110-19</v>
      </c>
      <c r="B196" s="128" t="str">
        <f ca="1">_xlfn.XLOOKUP($A196,Строчный!$A:$A,Строчный!B:B,"ERR",0)</f>
        <v>45000A-NASA Space with NASA</v>
      </c>
      <c r="C196" s="101" t="str">
        <f ca="1">PROPER(_xlfn.XLOOKUP($A196,Строчный!$A:$A,Строчный!C:C,"ERR",0))</f>
        <v>Бейсболки</v>
      </c>
      <c r="D196" s="101" t="str">
        <f ca="1">_xlfn.LET(_xlpm.DATA,(_xlfn.XLOOKUP($A196,Строчный!$A:$A,Строчный!D:D,"ERR",0)),UPPER(MID(_xlpm.DATA,1,1))&amp;LOWER(MID(_xlpm.DATA,2,LEN(_xlpm.DATA)-1)))</f>
        <v>Бейсболка</v>
      </c>
      <c r="E196" s="101" t="str">
        <f ca="1">PROPER(_xlfn.XLOOKUP($A196,Строчный!$A:$A,Строчный!E:E,"ERR",0))</f>
        <v>Space</v>
      </c>
      <c r="F196" s="101" t="str">
        <f ca="1">LOWER(_xlfn.XLOOKUP($A196,Строчный!$A:$A,Строчный!F:F,"ERR",0))</f>
        <v>всесезон</v>
      </c>
      <c r="G196" s="101" t="str">
        <f ca="1">UPPER(_xlfn.XLOOKUP($A196,Строчный!$A:$A,Строчный!G:G,"ERR",0))</f>
        <v>AMERICAN NEEDLE</v>
      </c>
      <c r="H196" s="101" t="str">
        <f ca="1">LOWER(_xlfn.XLOOKUP($A196,Строчный!$A:$A,Строчный!H:H,"ERR",0))</f>
        <v>pblu</v>
      </c>
      <c r="I196" s="101" t="str">
        <f ca="1">LOWER(_xlfn.XLOOKUP($A196,Строчный!$A:$A,Строчный!I:I,"ERR",0))</f>
        <v>голубой</v>
      </c>
      <c r="J196" s="101" t="str">
        <f ca="1">SUBSTITUTE(LOWER(_xlfn.XLOOKUP($A196,Строчный!$A:$A,Строчный!J:J,"ERR",0)),"подклад","Подклад")</f>
        <v>58% полиэстер - 42% нейлон</v>
      </c>
      <c r="K196" s="101" t="str">
        <f ca="1">_xlfn.LET(_xlpm.RES,_xlfn.XLOOKUP($A196,Строчный!$A:$A,Строчный!R:R,"ERR",0),IF(_xlpm.RES="","",_xlpm.RES))</f>
        <v/>
      </c>
      <c r="L196" s="101" t="str">
        <f ca="1">_xlfn.LET(_xlpm.RES,_xlfn.XLOOKUP($A196,Строчный!$A:$A,Строчный!S:S,"ERR",0),IF(_xlpm.RES="","",_xlpm.RES))</f>
        <v>Space with NASA</v>
      </c>
      <c r="M196" s="101" t="str">
        <f ca="1">LOWER(_xlfn.XLOOKUP($A196,Строчный!$A:$A,Строчный!K:K,"ERR",0))</f>
        <v>хлопковые</v>
      </c>
      <c r="N196" s="101" t="str">
        <f ca="1">PROPER(_xlfn.XLOOKUP($A196,Строчный!$A:$A,Строчный!L:L,"ERR",0))</f>
        <v>Унисекс</v>
      </c>
      <c r="O196" s="101" t="str">
        <f ca="1">PROPER(_xlfn.XLOOKUP($A196,Строчный!$A:$A,Строчный!M:M,"ERR",0))</f>
        <v>Китай</v>
      </c>
      <c r="P196" s="110">
        <f ca="1">VALUE(_xlfn.XLOOKUP($A196,Строчный!$A:$A,Строчный!N:N,"ERR",0))</f>
        <v>773.47636363636366</v>
      </c>
      <c r="Q196" s="109" t="str">
        <f ca="1">_xlfn.XLOOKUP($G196,Фабрика!A:A,Фабрика!B:B,"ERR",0)</f>
        <v>American Needle, Inc; 1275 Busch Parkway, Buffalo Grove, IL 60089, USA</v>
      </c>
      <c r="R196" s="100" t="str">
        <f ca="1">_xlfn.XLOOKUP($A196,Строчный!$A:$A,Строчный!P:P,"ERR",0)</f>
        <v>ONE</v>
      </c>
      <c r="S196" s="100">
        <f ca="1">VALUE(_xlfn.XLOOKUP($A196,Строчный!$A:$A,Строчный!Q:Q,"ERR",0))</f>
        <v>11</v>
      </c>
      <c r="T196" s="14" t="s">
        <v>283</v>
      </c>
      <c r="U196" s="122" t="str">
        <f t="shared" ca="1" si="24"/>
        <v>Бейсболка AMERICAN NEEDLE арт. 45000A-NASA Space with NASA (голубой)</v>
      </c>
      <c r="V196" s="121" t="str">
        <f t="shared" ca="1" si="25"/>
        <v>Бейсболка AMERICAN NEEDLE арт. 45000A-NASA Space with NASA (голубой) {pblu}</v>
      </c>
      <c r="W196" s="18" t="str">
        <f t="shared" ca="1" si="26"/>
        <v>голубой</v>
      </c>
      <c r="X196" s="18" t="str">
        <f t="shared" ca="1" si="27"/>
        <v>голубой</v>
      </c>
      <c r="Y196" s="119" t="str">
        <f ca="1">IF(ISERROR(AT196),IFERROR(MID(I196,FIND("-",I196)+1,LEN(I196)),IFERROR(MID(I196,1,FIND("/",I196)-2),I196)),VLOOKUP(A196,'Цвета артикулов'!B:C,2,0))</f>
        <v>голубой</v>
      </c>
      <c r="Z196" s="93" t="str">
        <f t="shared" ca="1" si="28"/>
        <v>06-110-19-00</v>
      </c>
      <c r="AA196" s="95" t="str">
        <f ca="1">VLOOKUP(C196,Группа!A:B,2,FALSE)</f>
        <v>Бейсболка</v>
      </c>
      <c r="AB196" s="117" t="str">
        <f ca="1">IFERROR(VLOOKUP(R196,Размеры!A:C,3,FALSE),"")</f>
        <v>ONE</v>
      </c>
      <c r="AC196" s="117" t="str">
        <f ca="1">VLOOKUP(I196,ЦветПолный!A:B,2,FALSE)</f>
        <v>19</v>
      </c>
      <c r="AD196" s="117" t="str">
        <f ca="1">IFERROR(VLOOKUP(R196,Размеры!A:D,4,FALSE),"")</f>
        <v>00</v>
      </c>
      <c r="AE196" s="117">
        <f ca="1">IF(LEFT(IFERROR(VLOOKUP(LOOKUP(2,1/SEARCH(B196,Товары!A:A),Товары!A:A),Товары!A:B,2,0),""),6)=MID(Z196,1,6),1,0)</f>
        <v>1</v>
      </c>
      <c r="AG196" s="117">
        <f ca="1">SUMIF(Группа!A:A,C196,Группа!C:C)</f>
        <v>1</v>
      </c>
      <c r="AH196" s="117">
        <f ca="1">SUMIF(Группа!B:B,AA196,Группа!C:C)</f>
        <v>1</v>
      </c>
      <c r="AI196" s="117">
        <f ca="1">SUMIF(Формы!A:A,D196,Формы!B:B)</f>
        <v>1</v>
      </c>
      <c r="AJ196" s="117">
        <f ca="1">SUMIF(Материал!A:A,M196,Материал!B:B)</f>
        <v>1</v>
      </c>
      <c r="AK196" s="117">
        <f ca="1">SUMIF(Размеры!A:A,R196,Размеры!E:E)</f>
        <v>1</v>
      </c>
      <c r="AL196" s="117">
        <f ca="1">SUMIF(Сезон!A:A,F196,Сезон!B:B)</f>
        <v>1</v>
      </c>
      <c r="AM196" s="117">
        <f ca="1">SUMIF(Состав!A:A,J196,Состав!B:B)</f>
        <v>0</v>
      </c>
      <c r="AN196" s="117">
        <f ca="1">SUMIF(ЦветПолный!A:A,I196,ЦветПолный!C:C)</f>
        <v>5</v>
      </c>
      <c r="AO196" s="117">
        <f ca="1">SUMIF(Цвет!A:A,Y196,Цвет!B:B)</f>
        <v>1</v>
      </c>
      <c r="AP196" s="117">
        <f ca="1">SUMIF(Пол!B:B,N196,Пол!C:C)</f>
        <v>1</v>
      </c>
      <c r="AQ196" s="117">
        <f ca="1">SUMIF(Марка!A:A,G196,Марка!B:B)</f>
        <v>1</v>
      </c>
      <c r="AR196" s="117">
        <f ca="1">SUMIF(Страна!A:A,O196,Страна!B:B)</f>
        <v>1</v>
      </c>
      <c r="AS196" s="83" t="str">
        <f ca="1">IF(VLOOKUP(V196,Товары!A:B,2,FALSE)=A196,"Есть в 1С","ERR")</f>
        <v>Есть в 1С</v>
      </c>
      <c r="AT196" s="84" t="str">
        <f ca="1">IF(VLOOKUP(A196,Товары!B:B,1,FALSE)=A196,"Есть в 1С","ERR")</f>
        <v>Есть в 1С</v>
      </c>
      <c r="AU196" s="116" t="str">
        <f ca="1">VLOOKUP(V196,Товары!A:B,2,FALSE)</f>
        <v>06-110-19</v>
      </c>
      <c r="AV196" s="114" t="str">
        <f ca="1">VLOOKUP(V196,Товары!A:B,1,FALSE)</f>
        <v>Бейсболка AMERICAN NEEDLE арт. 45000A-NASA Space with NASA (голубой) {pblu}</v>
      </c>
    </row>
    <row r="197" spans="1:48" x14ac:dyDescent="0.25">
      <c r="A197" s="133" t="str">
        <f ca="1"/>
        <v>06-104-09</v>
      </c>
      <c r="B197" s="128" t="str">
        <f ca="1">_xlfn.XLOOKUP($A197,Строчный!$A:$A,Строчный!B:B,"ERR",0)</f>
        <v>44890D-CALI California</v>
      </c>
      <c r="C197" s="101" t="str">
        <f ca="1">PROPER(_xlfn.XLOOKUP($A197,Строчный!$A:$A,Строчный!C:C,"ERR",0))</f>
        <v>Бейсболки</v>
      </c>
      <c r="D197" s="101" t="str">
        <f ca="1">_xlfn.LET(_xlpm.DATA,(_xlfn.XLOOKUP($A197,Строчный!$A:$A,Строчный!D:D,"ERR",0)),UPPER(MID(_xlpm.DATA,1,1))&amp;LOWER(MID(_xlpm.DATA,2,LEN(_xlpm.DATA)-1)))</f>
        <v>Бейсболка с сеточкой</v>
      </c>
      <c r="E197" s="101" t="str">
        <f ca="1">PROPER(_xlfn.XLOOKUP($A197,Строчный!$A:$A,Строчный!E:E,"ERR",0))</f>
        <v>State</v>
      </c>
      <c r="F197" s="101" t="str">
        <f ca="1">LOWER(_xlfn.XLOOKUP($A197,Строчный!$A:$A,Строчный!F:F,"ERR",0))</f>
        <v>всесезон</v>
      </c>
      <c r="G197" s="101" t="str">
        <f ca="1">UPPER(_xlfn.XLOOKUP($A197,Строчный!$A:$A,Строчный!G:G,"ERR",0))</f>
        <v>AMERICAN NEEDLE</v>
      </c>
      <c r="H197" s="101" t="str">
        <f ca="1">LOWER(_xlfn.XLOOKUP($A197,Строчный!$A:$A,Строчный!H:H,"ERR",0))</f>
        <v>blk</v>
      </c>
      <c r="I197" s="101" t="str">
        <f ca="1">LOWER(_xlfn.XLOOKUP($A197,Строчный!$A:$A,Строчный!I:I,"ERR",0))</f>
        <v>черный</v>
      </c>
      <c r="J197" s="101" t="str">
        <f ca="1">SUBSTITUTE(LOWER(_xlfn.XLOOKUP($A197,Строчный!$A:$A,Строчный!J:J,"ERR",0)),"подклад","Подклад")</f>
        <v>100% полиэстер</v>
      </c>
      <c r="K197" s="101" t="str">
        <f ca="1">_xlfn.LET(_xlpm.RES,_xlfn.XLOOKUP($A197,Строчный!$A:$A,Строчный!R:R,"ERR",0),IF(_xlpm.RES="","",_xlpm.RES))</f>
        <v/>
      </c>
      <c r="L197" s="101" t="str">
        <f ca="1">_xlfn.LET(_xlpm.RES,_xlfn.XLOOKUP($A197,Строчный!$A:$A,Строчный!S:S,"ERR",0),IF(_xlpm.RES="","",_xlpm.RES))</f>
        <v>California</v>
      </c>
      <c r="M197" s="101" t="str">
        <f ca="1">LOWER(_xlfn.XLOOKUP($A197,Строчный!$A:$A,Строчный!K:K,"ERR",0))</f>
        <v/>
      </c>
      <c r="N197" s="101" t="str">
        <f ca="1">PROPER(_xlfn.XLOOKUP($A197,Строчный!$A:$A,Строчный!L:L,"ERR",0))</f>
        <v>Унисекс</v>
      </c>
      <c r="O197" s="101" t="str">
        <f ca="1">PROPER(_xlfn.XLOOKUP($A197,Строчный!$A:$A,Строчный!M:M,"ERR",0))</f>
        <v>Китай</v>
      </c>
      <c r="P197" s="110">
        <f ca="1">VALUE(_xlfn.XLOOKUP($A197,Строчный!$A:$A,Строчный!N:N,"ERR",0))</f>
        <v>1016.5999999999998</v>
      </c>
      <c r="Q197" s="109" t="str">
        <f ca="1">_xlfn.XLOOKUP($G197,Фабрика!A:A,Фабрика!B:B,"ERR",0)</f>
        <v>American Needle, Inc; 1275 Busch Parkway, Buffalo Grove, IL 60089, USA</v>
      </c>
      <c r="R197" s="100" t="str">
        <f ca="1">_xlfn.XLOOKUP($A197,Строчный!$A:$A,Строчный!P:P,"ERR",0)</f>
        <v>ONE</v>
      </c>
      <c r="S197" s="100">
        <f ca="1">VALUE(_xlfn.XLOOKUP($A197,Строчный!$A:$A,Строчный!Q:Q,"ERR",0))</f>
        <v>18</v>
      </c>
      <c r="T197" s="14" t="s">
        <v>283</v>
      </c>
      <c r="U197" s="122" t="str">
        <f t="shared" ca="1" si="24"/>
        <v>Бейсболка AMERICAN NEEDLE арт. 44890D-CALI California (черный)</v>
      </c>
      <c r="V197" s="121" t="str">
        <f t="shared" ca="1" si="25"/>
        <v>Бейсболка AMERICAN NEEDLE арт. 44890D-CALI California (черный) {blk}</v>
      </c>
      <c r="W197" s="18" t="str">
        <f t="shared" ca="1" si="26"/>
        <v>черный</v>
      </c>
      <c r="X197" s="18" t="str">
        <f t="shared" ca="1" si="27"/>
        <v>черный</v>
      </c>
      <c r="Y197" s="119" t="str">
        <f ca="1">IF(ISERROR(AT197),IFERROR(MID(I197,FIND("-",I197)+1,LEN(I197)),IFERROR(MID(I197,1,FIND("/",I197)-2),I197)),VLOOKUP(A197,'Цвета артикулов'!B:C,2,0))</f>
        <v>черный</v>
      </c>
      <c r="Z197" s="93" t="str">
        <f t="shared" ca="1" si="28"/>
        <v>06-104-09-00</v>
      </c>
      <c r="AA197" s="95" t="str">
        <f ca="1">VLOOKUP(C197,Группа!A:B,2,FALSE)</f>
        <v>Бейсболка</v>
      </c>
      <c r="AB197" s="117" t="str">
        <f ca="1">IFERROR(VLOOKUP(R197,Размеры!A:C,3,FALSE),"")</f>
        <v>ONE</v>
      </c>
      <c r="AC197" s="117" t="str">
        <f ca="1">VLOOKUP(I197,ЦветПолный!A:B,2,FALSE)</f>
        <v>09</v>
      </c>
      <c r="AD197" s="117" t="str">
        <f ca="1">IFERROR(VLOOKUP(R197,Размеры!A:D,4,FALSE),"")</f>
        <v>00</v>
      </c>
      <c r="AE197" s="117">
        <f ca="1">IF(LEFT(IFERROR(VLOOKUP(LOOKUP(2,1/SEARCH(B197,Товары!A:A),Товары!A:A),Товары!A:B,2,0),""),6)=MID(Z197,1,6),1,0)</f>
        <v>1</v>
      </c>
      <c r="AG197" s="117">
        <f ca="1">SUMIF(Группа!A:A,C197,Группа!C:C)</f>
        <v>1</v>
      </c>
      <c r="AH197" s="117">
        <f ca="1">SUMIF(Группа!B:B,AA197,Группа!C:C)</f>
        <v>1</v>
      </c>
      <c r="AI197" s="117">
        <f ca="1">SUMIF(Формы!A:A,D197,Формы!B:B)</f>
        <v>1</v>
      </c>
      <c r="AJ197" s="117">
        <f ca="1">SUMIF(Материал!A:A,M197,Материал!B:B)</f>
        <v>0</v>
      </c>
      <c r="AK197" s="117">
        <f ca="1">SUMIF(Размеры!A:A,R197,Размеры!E:E)</f>
        <v>1</v>
      </c>
      <c r="AL197" s="117">
        <f ca="1">SUMIF(Сезон!A:A,F197,Сезон!B:B)</f>
        <v>1</v>
      </c>
      <c r="AM197" s="117">
        <f ca="1">SUMIF(Состав!A:A,J197,Состав!B:B)</f>
        <v>1</v>
      </c>
      <c r="AN197" s="117">
        <f ca="1">SUMIF(ЦветПолный!A:A,I197,ЦветПолный!C:C)</f>
        <v>11</v>
      </c>
      <c r="AO197" s="117">
        <f ca="1">SUMIF(Цвет!A:A,Y197,Цвет!B:B)</f>
        <v>1</v>
      </c>
      <c r="AP197" s="117">
        <f ca="1">SUMIF(Пол!B:B,N197,Пол!C:C)</f>
        <v>1</v>
      </c>
      <c r="AQ197" s="117">
        <f ca="1">SUMIF(Марка!A:A,G197,Марка!B:B)</f>
        <v>1</v>
      </c>
      <c r="AR197" s="117">
        <f ca="1">SUMIF(Страна!A:A,O197,Страна!B:B)</f>
        <v>1</v>
      </c>
      <c r="AS197" s="83" t="str">
        <f ca="1">IF(VLOOKUP(V197,Товары!A:B,2,FALSE)=A197,"Есть в 1С","ERR")</f>
        <v>Есть в 1С</v>
      </c>
      <c r="AT197" s="84" t="str">
        <f ca="1">IF(VLOOKUP(A197,Товары!B:B,1,FALSE)=A197,"Есть в 1С","ERR")</f>
        <v>Есть в 1С</v>
      </c>
      <c r="AU197" s="116" t="str">
        <f ca="1">VLOOKUP(V197,Товары!A:B,2,FALSE)</f>
        <v>06-104-09</v>
      </c>
      <c r="AV197" s="114" t="str">
        <f ca="1">VLOOKUP(V197,Товары!A:B,1,FALSE)</f>
        <v>Бейсболка AMERICAN NEEDLE арт. 44890D-CALI California (черный) {blk}</v>
      </c>
    </row>
    <row r="198" spans="1:48" x14ac:dyDescent="0.25">
      <c r="A198" s="133" t="str">
        <f ca="1"/>
        <v>06-101-16</v>
      </c>
      <c r="B198" s="128" t="str">
        <f ca="1">_xlfn.XLOOKUP($A198,Строчный!$A:$A,Строчный!B:B,"ERR",0)</f>
        <v>44820A-NASA Space with NASA</v>
      </c>
      <c r="C198" s="101" t="str">
        <f ca="1">PROPER(_xlfn.XLOOKUP($A198,Строчный!$A:$A,Строчный!C:C,"ERR",0))</f>
        <v>Бейсболки</v>
      </c>
      <c r="D198" s="101" t="str">
        <f ca="1">_xlfn.LET(_xlpm.DATA,(_xlfn.XLOOKUP($A198,Строчный!$A:$A,Строчный!D:D,"ERR",0)),UPPER(MID(_xlpm.DATA,1,1))&amp;LOWER(MID(_xlpm.DATA,2,LEN(_xlpm.DATA)-1)))</f>
        <v>Бейсболка</v>
      </c>
      <c r="E198" s="101" t="str">
        <f ca="1">PROPER(_xlfn.XLOOKUP($A198,Строчный!$A:$A,Строчный!E:E,"ERR",0))</f>
        <v>Space</v>
      </c>
      <c r="F198" s="101" t="str">
        <f ca="1">LOWER(_xlfn.XLOOKUP($A198,Строчный!$A:$A,Строчный!F:F,"ERR",0))</f>
        <v>всесезон</v>
      </c>
      <c r="G198" s="101" t="str">
        <f ca="1">UPPER(_xlfn.XLOOKUP($A198,Строчный!$A:$A,Строчный!G:G,"ERR",0))</f>
        <v>AMERICAN NEEDLE</v>
      </c>
      <c r="H198" s="101" t="str">
        <f ca="1">LOWER(_xlfn.XLOOKUP($A198,Строчный!$A:$A,Строчный!H:H,"ERR",0))</f>
        <v>navy</v>
      </c>
      <c r="I198" s="101" t="str">
        <f ca="1">LOWER(_xlfn.XLOOKUP($A198,Строчный!$A:$A,Строчный!I:I,"ERR",0))</f>
        <v>темно-синий</v>
      </c>
      <c r="J198" s="101" t="str">
        <f ca="1">SUBSTITUTE(LOWER(_xlfn.XLOOKUP($A198,Строчный!$A:$A,Строчный!J:J,"ERR",0)),"подклад","Подклад")</f>
        <v>100% хлопок</v>
      </c>
      <c r="K198" s="101" t="str">
        <f ca="1">_xlfn.LET(_xlpm.RES,_xlfn.XLOOKUP($A198,Строчный!$A:$A,Строчный!R:R,"ERR",0),IF(_xlpm.RES="","",_xlpm.RES))</f>
        <v/>
      </c>
      <c r="L198" s="101" t="str">
        <f ca="1">_xlfn.LET(_xlpm.RES,_xlfn.XLOOKUP($A198,Строчный!$A:$A,Строчный!S:S,"ERR",0),IF(_xlpm.RES="","",_xlpm.RES))</f>
        <v>Space with NASA</v>
      </c>
      <c r="M198" s="101" t="str">
        <f ca="1">LOWER(_xlfn.XLOOKUP($A198,Строчный!$A:$A,Строчный!K:K,"ERR",0))</f>
        <v>хлопковые</v>
      </c>
      <c r="N198" s="101" t="str">
        <f ca="1">PROPER(_xlfn.XLOOKUP($A198,Строчный!$A:$A,Строчный!L:L,"ERR",0))</f>
        <v>Унисекс</v>
      </c>
      <c r="O198" s="101" t="str">
        <f ca="1">PROPER(_xlfn.XLOOKUP($A198,Строчный!$A:$A,Строчный!M:M,"ERR",0))</f>
        <v>Китай</v>
      </c>
      <c r="P198" s="110">
        <f ca="1">VALUE(_xlfn.XLOOKUP($A198,Строчный!$A:$A,Строчный!N:N,"ERR",0))</f>
        <v>928.2</v>
      </c>
      <c r="Q198" s="109" t="str">
        <f ca="1">_xlfn.XLOOKUP($G198,Фабрика!A:A,Фабрика!B:B,"ERR",0)</f>
        <v>American Needle, Inc; 1275 Busch Parkway, Buffalo Grove, IL 60089, USA</v>
      </c>
      <c r="R198" s="100" t="str">
        <f ca="1">_xlfn.XLOOKUP($A198,Строчный!$A:$A,Строчный!P:P,"ERR",0)</f>
        <v>ONE</v>
      </c>
      <c r="S198" s="100">
        <f ca="1">VALUE(_xlfn.XLOOKUP($A198,Строчный!$A:$A,Строчный!Q:Q,"ERR",0))</f>
        <v>26</v>
      </c>
      <c r="T198" s="14" t="s">
        <v>283</v>
      </c>
      <c r="U198" s="122" t="str">
        <f t="shared" ca="1" si="24"/>
        <v>Бейсболка AMERICAN NEEDLE арт. 44820A-NASA Space with NASA (темно-синий)</v>
      </c>
      <c r="V198" s="121" t="str">
        <f t="shared" ca="1" si="25"/>
        <v>Бейсболка AMERICAN NEEDLE арт. 44820A-NASA Space with NASA (темно-синий) {navy}</v>
      </c>
      <c r="W198" s="18" t="str">
        <f t="shared" ca="1" si="26"/>
        <v>синий</v>
      </c>
      <c r="X198" s="18" t="str">
        <f t="shared" ca="1" si="27"/>
        <v>синий</v>
      </c>
      <c r="Y198" s="119" t="str">
        <f ca="1">IF(ISERROR(AT198),IFERROR(MID(I198,FIND("-",I198)+1,LEN(I198)),IFERROR(MID(I198,1,FIND("/",I198)-2),I198)),VLOOKUP(A198,'Цвета артикулов'!B:C,2,0))</f>
        <v>синий</v>
      </c>
      <c r="Z198" s="93" t="str">
        <f t="shared" ca="1" si="28"/>
        <v>06-101-16-00</v>
      </c>
      <c r="AA198" s="95" t="str">
        <f ca="1">VLOOKUP(C198,Группа!A:B,2,FALSE)</f>
        <v>Бейсболка</v>
      </c>
      <c r="AB198" s="117" t="str">
        <f ca="1">IFERROR(VLOOKUP(R198,Размеры!A:C,3,FALSE),"")</f>
        <v>ONE</v>
      </c>
      <c r="AC198" s="117" t="str">
        <f ca="1">VLOOKUP(I198,ЦветПолный!A:B,2,FALSE)</f>
        <v>16</v>
      </c>
      <c r="AD198" s="117" t="str">
        <f ca="1">IFERROR(VLOOKUP(R198,Размеры!A:D,4,FALSE),"")</f>
        <v>00</v>
      </c>
      <c r="AE198" s="117">
        <f ca="1">IF(LEFT(IFERROR(VLOOKUP(LOOKUP(2,1/SEARCH(B198,Товары!A:A),Товары!A:A),Товары!A:B,2,0),""),6)=MID(Z198,1,6),1,0)</f>
        <v>1</v>
      </c>
      <c r="AG198" s="117">
        <f ca="1">SUMIF(Группа!A:A,C198,Группа!C:C)</f>
        <v>1</v>
      </c>
      <c r="AH198" s="117">
        <f ca="1">SUMIF(Группа!B:B,AA198,Группа!C:C)</f>
        <v>1</v>
      </c>
      <c r="AI198" s="117">
        <f ca="1">SUMIF(Формы!A:A,D198,Формы!B:B)</f>
        <v>1</v>
      </c>
      <c r="AJ198" s="117">
        <f ca="1">SUMIF(Материал!A:A,M198,Материал!B:B)</f>
        <v>1</v>
      </c>
      <c r="AK198" s="117">
        <f ca="1">SUMIF(Размеры!A:A,R198,Размеры!E:E)</f>
        <v>1</v>
      </c>
      <c r="AL198" s="117">
        <f ca="1">SUMIF(Сезон!A:A,F198,Сезон!B:B)</f>
        <v>1</v>
      </c>
      <c r="AM198" s="117">
        <f ca="1">SUMIF(Состав!A:A,J198,Состав!B:B)</f>
        <v>1</v>
      </c>
      <c r="AN198" s="117">
        <f ca="1">SUMIF(ЦветПолный!A:A,I198,ЦветПолный!C:C)</f>
        <v>8</v>
      </c>
      <c r="AO198" s="117">
        <f ca="1">SUMIF(Цвет!A:A,Y198,Цвет!B:B)</f>
        <v>1</v>
      </c>
      <c r="AP198" s="117">
        <f ca="1">SUMIF(Пол!B:B,N198,Пол!C:C)</f>
        <v>1</v>
      </c>
      <c r="AQ198" s="117">
        <f ca="1">SUMIF(Марка!A:A,G198,Марка!B:B)</f>
        <v>1</v>
      </c>
      <c r="AR198" s="117">
        <f ca="1">SUMIF(Страна!A:A,O198,Страна!B:B)</f>
        <v>1</v>
      </c>
      <c r="AS198" s="83" t="str">
        <f ca="1">IF(VLOOKUP(V198,Товары!A:B,2,FALSE)=A198,"Есть в 1С","ERR")</f>
        <v>Есть в 1С</v>
      </c>
      <c r="AT198" s="84" t="str">
        <f ca="1">IF(VLOOKUP(A198,Товары!B:B,1,FALSE)=A198,"Есть в 1С","ERR")</f>
        <v>Есть в 1С</v>
      </c>
      <c r="AU198" s="116" t="str">
        <f ca="1">VLOOKUP(V198,Товары!A:B,2,FALSE)</f>
        <v>06-101-16</v>
      </c>
      <c r="AV198" s="114" t="str">
        <f ca="1">VLOOKUP(V198,Товары!A:B,1,FALSE)</f>
        <v>Бейсболка AMERICAN NEEDLE арт. 44820A-NASA Space with NASA (темно-синий) {navy}</v>
      </c>
    </row>
    <row r="199" spans="1:48" x14ac:dyDescent="0.25">
      <c r="A199" s="133" t="str">
        <f ca="1"/>
        <v>06-099-18</v>
      </c>
      <c r="B199" s="128" t="str">
        <f ca="1">_xlfn.XLOOKUP($A199,Строчный!$A:$A,Строчный!B:B,"ERR",0)</f>
        <v>44747B-SER Seattle Rainers Archive MILB</v>
      </c>
      <c r="C199" s="101" t="str">
        <f ca="1">PROPER(_xlfn.XLOOKUP($A199,Строчный!$A:$A,Строчный!C:C,"ERR",0))</f>
        <v>Бейсболки</v>
      </c>
      <c r="D199" s="101" t="str">
        <f ca="1">_xlfn.LET(_xlpm.DATA,(_xlfn.XLOOKUP($A199,Строчный!$A:$A,Строчный!D:D,"ERR",0)),UPPER(MID(_xlpm.DATA,1,1))&amp;LOWER(MID(_xlpm.DATA,2,LEN(_xlpm.DATA)-1)))</f>
        <v>Бейсболка</v>
      </c>
      <c r="E199" s="101" t="str">
        <f ca="1">PROPER(_xlfn.XLOOKUP($A199,Строчный!$A:$A,Строчный!E:E,"ERR",0))</f>
        <v>Sport</v>
      </c>
      <c r="F199" s="101" t="str">
        <f ca="1">LOWER(_xlfn.XLOOKUP($A199,Строчный!$A:$A,Строчный!F:F,"ERR",0))</f>
        <v>всесезон</v>
      </c>
      <c r="G199" s="101" t="str">
        <f ca="1">UPPER(_xlfn.XLOOKUP($A199,Строчный!$A:$A,Строчный!G:G,"ERR",0))</f>
        <v>AMERICAN NEEDLE</v>
      </c>
      <c r="H199" s="101" t="str">
        <f ca="1">LOWER(_xlfn.XLOOKUP($A199,Строчный!$A:$A,Строчный!H:H,"ERR",0))</f>
        <v>dki</v>
      </c>
      <c r="I199" s="101" t="str">
        <f ca="1">LOWER(_xlfn.XLOOKUP($A199,Строчный!$A:$A,Строчный!I:I,"ERR",0))</f>
        <v>красный</v>
      </c>
      <c r="J199" s="101" t="str">
        <f ca="1">SUBSTITUTE(LOWER(_xlfn.XLOOKUP($A199,Строчный!$A:$A,Строчный!J:J,"ERR",0)),"подклад","Подклад")</f>
        <v>100% хлопок</v>
      </c>
      <c r="K199" s="101" t="str">
        <f ca="1">_xlfn.LET(_xlpm.RES,_xlfn.XLOOKUP($A199,Строчный!$A:$A,Строчный!R:R,"ERR",0),IF(_xlpm.RES="","",_xlpm.RES))</f>
        <v>MILB</v>
      </c>
      <c r="L199" s="101" t="str">
        <f ca="1">_xlfn.LET(_xlpm.RES,_xlfn.XLOOKUP($A199,Строчный!$A:$A,Строчный!S:S,"ERR",0),IF(_xlpm.RES="","",_xlpm.RES))</f>
        <v>Seattle Rainers</v>
      </c>
      <c r="M199" s="101" t="str">
        <f ca="1">LOWER(_xlfn.XLOOKUP($A199,Строчный!$A:$A,Строчный!K:K,"ERR",0))</f>
        <v>хлопковые</v>
      </c>
      <c r="N199" s="101" t="str">
        <f ca="1">PROPER(_xlfn.XLOOKUP($A199,Строчный!$A:$A,Строчный!L:L,"ERR",0))</f>
        <v>Унисекс</v>
      </c>
      <c r="O199" s="101" t="str">
        <f ca="1">PROPER(_xlfn.XLOOKUP($A199,Строчный!$A:$A,Строчный!M:M,"ERR",0))</f>
        <v>Бангладеш</v>
      </c>
      <c r="P199" s="110">
        <f ca="1">VALUE(_xlfn.XLOOKUP($A199,Строчный!$A:$A,Строчный!N:N,"ERR",0))</f>
        <v>861.9</v>
      </c>
      <c r="Q199" s="109" t="str">
        <f ca="1">_xlfn.XLOOKUP($G199,Фабрика!A:A,Фабрика!B:B,"ERR",0)</f>
        <v>American Needle, Inc; 1275 Busch Parkway, Buffalo Grove, IL 60089, USA</v>
      </c>
      <c r="R199" s="100" t="str">
        <f ca="1">_xlfn.XLOOKUP($A199,Строчный!$A:$A,Строчный!P:P,"ERR",0)</f>
        <v>ONE</v>
      </c>
      <c r="S199" s="100">
        <f ca="1">VALUE(_xlfn.XLOOKUP($A199,Строчный!$A:$A,Строчный!Q:Q,"ERR",0))</f>
        <v>12</v>
      </c>
      <c r="T199" s="14" t="s">
        <v>283</v>
      </c>
      <c r="U199" s="122" t="str">
        <f t="shared" ca="1" si="24"/>
        <v>Бейсболка AMERICAN NEEDLE арт. 44747B-SER Seattle Rainers Archive MILB (красный)</v>
      </c>
      <c r="V199" s="121" t="str">
        <f t="shared" ca="1" si="25"/>
        <v>Бейсболка AMERICAN NEEDLE арт. 44747B-SER Seattle Rainers Archive MILB (красный) {dki}</v>
      </c>
      <c r="W199" s="18" t="str">
        <f t="shared" ca="1" si="26"/>
        <v>красный</v>
      </c>
      <c r="X199" s="18" t="str">
        <f t="shared" ca="1" si="27"/>
        <v>красный</v>
      </c>
      <c r="Y199" s="119" t="str">
        <f ca="1">IF(ISERROR(AT199),IFERROR(MID(I199,FIND("-",I199)+1,LEN(I199)),IFERROR(MID(I199,1,FIND("/",I199)-2),I199)),VLOOKUP(A199,'Цвета артикулов'!B:C,2,0))</f>
        <v>красный</v>
      </c>
      <c r="Z199" s="93" t="str">
        <f t="shared" ca="1" si="28"/>
        <v>06-099-18-00</v>
      </c>
      <c r="AA199" s="95" t="str">
        <f ca="1">VLOOKUP(C199,Группа!A:B,2,FALSE)</f>
        <v>Бейсболка</v>
      </c>
      <c r="AB199" s="117" t="str">
        <f ca="1">IFERROR(VLOOKUP(R199,Размеры!A:C,3,FALSE),"")</f>
        <v>ONE</v>
      </c>
      <c r="AC199" s="117" t="str">
        <f ca="1">VLOOKUP(I199,ЦветПолный!A:B,2,FALSE)</f>
        <v>18</v>
      </c>
      <c r="AD199" s="117" t="str">
        <f ca="1">IFERROR(VLOOKUP(R199,Размеры!A:D,4,FALSE),"")</f>
        <v>00</v>
      </c>
      <c r="AE199" s="117">
        <f ca="1">IF(LEFT(IFERROR(VLOOKUP(LOOKUP(2,1/SEARCH(B199,Товары!A:A),Товары!A:A),Товары!A:B,2,0),""),6)=MID(Z199,1,6),1,0)</f>
        <v>1</v>
      </c>
      <c r="AG199" s="117">
        <f ca="1">SUMIF(Группа!A:A,C199,Группа!C:C)</f>
        <v>1</v>
      </c>
      <c r="AH199" s="117">
        <f ca="1">SUMIF(Группа!B:B,AA199,Группа!C:C)</f>
        <v>1</v>
      </c>
      <c r="AI199" s="117">
        <f ca="1">SUMIF(Формы!A:A,D199,Формы!B:B)</f>
        <v>1</v>
      </c>
      <c r="AJ199" s="117">
        <f ca="1">SUMIF(Материал!A:A,M199,Материал!B:B)</f>
        <v>1</v>
      </c>
      <c r="AK199" s="117">
        <f ca="1">SUMIF(Размеры!A:A,R199,Размеры!E:E)</f>
        <v>1</v>
      </c>
      <c r="AL199" s="117">
        <f ca="1">SUMIF(Сезон!A:A,F199,Сезон!B:B)</f>
        <v>1</v>
      </c>
      <c r="AM199" s="117">
        <f ca="1">SUMIF(Состав!A:A,J199,Состав!B:B)</f>
        <v>1</v>
      </c>
      <c r="AN199" s="117">
        <f ca="1">SUMIF(ЦветПолный!A:A,I199,ЦветПолный!C:C)</f>
        <v>2</v>
      </c>
      <c r="AO199" s="117">
        <f ca="1">SUMIF(Цвет!A:A,Y199,Цвет!B:B)</f>
        <v>1</v>
      </c>
      <c r="AP199" s="117">
        <f ca="1">SUMIF(Пол!B:B,N199,Пол!C:C)</f>
        <v>1</v>
      </c>
      <c r="AQ199" s="117">
        <f ca="1">SUMIF(Марка!A:A,G199,Марка!B:B)</f>
        <v>1</v>
      </c>
      <c r="AR199" s="117">
        <f ca="1">SUMIF(Страна!A:A,O199,Страна!B:B)</f>
        <v>1</v>
      </c>
      <c r="AS199" s="83" t="str">
        <f ca="1">IF(VLOOKUP(V199,Товары!A:B,2,FALSE)=A199,"Есть в 1С","ERR")</f>
        <v>Есть в 1С</v>
      </c>
      <c r="AT199" s="84" t="str">
        <f ca="1">IF(VLOOKUP(A199,Товары!B:B,1,FALSE)=A199,"Есть в 1С","ERR")</f>
        <v>Есть в 1С</v>
      </c>
      <c r="AU199" s="116" t="str">
        <f ca="1">VLOOKUP(V199,Товары!A:B,2,FALSE)</f>
        <v>06-099-18</v>
      </c>
      <c r="AV199" s="114" t="str">
        <f ca="1">VLOOKUP(V199,Товары!A:B,1,FALSE)</f>
        <v>Бейсболка AMERICAN NEEDLE арт. 44747B-SER Seattle Rainers Archive MILB (красный) {dki}</v>
      </c>
    </row>
    <row r="200" spans="1:48" x14ac:dyDescent="0.25">
      <c r="A200" s="133" t="str">
        <f ca="1"/>
        <v>06-098-26</v>
      </c>
      <c r="B200" s="128" t="str">
        <f ca="1">_xlfn.XLOOKUP($A200,Строчный!$A:$A,Строчный!B:B,"ERR",0)</f>
        <v>44747B-POB Portland Beavers Archive MILB</v>
      </c>
      <c r="C200" s="101" t="str">
        <f ca="1">PROPER(_xlfn.XLOOKUP($A200,Строчный!$A:$A,Строчный!C:C,"ERR",0))</f>
        <v>Бейсболки</v>
      </c>
      <c r="D200" s="101" t="str">
        <f ca="1">_xlfn.LET(_xlpm.DATA,(_xlfn.XLOOKUP($A200,Строчный!$A:$A,Строчный!D:D,"ERR",0)),UPPER(MID(_xlpm.DATA,1,1))&amp;LOWER(MID(_xlpm.DATA,2,LEN(_xlpm.DATA)-1)))</f>
        <v>Бейсболка</v>
      </c>
      <c r="E200" s="101" t="str">
        <f ca="1">PROPER(_xlfn.XLOOKUP($A200,Строчный!$A:$A,Строчный!E:E,"ERR",0))</f>
        <v>Sport</v>
      </c>
      <c r="F200" s="101" t="str">
        <f ca="1">LOWER(_xlfn.XLOOKUP($A200,Строчный!$A:$A,Строчный!F:F,"ERR",0))</f>
        <v>всесезон</v>
      </c>
      <c r="G200" s="101" t="str">
        <f ca="1">UPPER(_xlfn.XLOOKUP($A200,Строчный!$A:$A,Строчный!G:G,"ERR",0))</f>
        <v>AMERICAN NEEDLE</v>
      </c>
      <c r="H200" s="101" t="str">
        <f ca="1">LOWER(_xlfn.XLOOKUP($A200,Строчный!$A:$A,Строчный!H:H,"ERR",0))</f>
        <v>gynv</v>
      </c>
      <c r="I200" s="101" t="str">
        <f ca="1">LOWER(_xlfn.XLOOKUP($A200,Строчный!$A:$A,Строчный!I:I,"ERR",0))</f>
        <v>серый / синий</v>
      </c>
      <c r="J200" s="101" t="str">
        <f ca="1">SUBSTITUTE(LOWER(_xlfn.XLOOKUP($A200,Строчный!$A:$A,Строчный!J:J,"ERR",0)),"подклад","Подклад")</f>
        <v>100% хлопок</v>
      </c>
      <c r="K200" s="101" t="str">
        <f ca="1">_xlfn.LET(_xlpm.RES,_xlfn.XLOOKUP($A200,Строчный!$A:$A,Строчный!R:R,"ERR",0),IF(_xlpm.RES="","",_xlpm.RES))</f>
        <v>MILB</v>
      </c>
      <c r="L200" s="101" t="str">
        <f ca="1">_xlfn.LET(_xlpm.RES,_xlfn.XLOOKUP($A200,Строчный!$A:$A,Строчный!S:S,"ERR",0),IF(_xlpm.RES="","",_xlpm.RES))</f>
        <v>Portland Beavers</v>
      </c>
      <c r="M200" s="101" t="str">
        <f ca="1">LOWER(_xlfn.XLOOKUP($A200,Строчный!$A:$A,Строчный!K:K,"ERR",0))</f>
        <v>хлопковые</v>
      </c>
      <c r="N200" s="101" t="str">
        <f ca="1">PROPER(_xlfn.XLOOKUP($A200,Строчный!$A:$A,Строчный!L:L,"ERR",0))</f>
        <v>Унисекс</v>
      </c>
      <c r="O200" s="101" t="str">
        <f ca="1">PROPER(_xlfn.XLOOKUP($A200,Строчный!$A:$A,Строчный!M:M,"ERR",0))</f>
        <v>Бангладеш</v>
      </c>
      <c r="P200" s="110">
        <f ca="1">VALUE(_xlfn.XLOOKUP($A200,Строчный!$A:$A,Строчный!N:N,"ERR",0))</f>
        <v>861.9</v>
      </c>
      <c r="Q200" s="109" t="str">
        <f ca="1">_xlfn.XLOOKUP($G200,Фабрика!A:A,Фабрика!B:B,"ERR",0)</f>
        <v>American Needle, Inc; 1275 Busch Parkway, Buffalo Grove, IL 60089, USA</v>
      </c>
      <c r="R200" s="100" t="str">
        <f ca="1">_xlfn.XLOOKUP($A200,Строчный!$A:$A,Строчный!P:P,"ERR",0)</f>
        <v>ONE</v>
      </c>
      <c r="S200" s="100">
        <f ca="1">VALUE(_xlfn.XLOOKUP($A200,Строчный!$A:$A,Строчный!Q:Q,"ERR",0))</f>
        <v>12</v>
      </c>
      <c r="T200" s="14" t="s">
        <v>283</v>
      </c>
      <c r="U200" s="122" t="str">
        <f t="shared" ca="1" si="24"/>
        <v>Бейсболка AMERICAN NEEDLE арт. 44747B-POB Portland Beavers Archive MILB (серый / синий)</v>
      </c>
      <c r="V200" s="121" t="str">
        <f t="shared" ca="1" si="25"/>
        <v>Бейсболка AMERICAN NEEDLE арт. 44747B-POB Portland Beavers Archive MILB (серый / синий) {gynv}</v>
      </c>
      <c r="W200" s="18" t="str">
        <f t="shared" ca="1" si="26"/>
        <v>серый</v>
      </c>
      <c r="X200" s="18" t="str">
        <f t="shared" ca="1" si="27"/>
        <v>синий</v>
      </c>
      <c r="Y200" s="119" t="str">
        <f ca="1">IF(ISERROR(AT200),IFERROR(MID(I200,FIND("-",I200)+1,LEN(I200)),IFERROR(MID(I200,1,FIND("/",I200)-2),I200)),VLOOKUP(A200,'Цвета артикулов'!B:C,2,0))</f>
        <v>серый</v>
      </c>
      <c r="Z200" s="93" t="str">
        <f t="shared" ca="1" si="28"/>
        <v>06-098-26-00</v>
      </c>
      <c r="AA200" s="95" t="str">
        <f ca="1">VLOOKUP(C200,Группа!A:B,2,FALSE)</f>
        <v>Бейсболка</v>
      </c>
      <c r="AB200" s="117" t="str">
        <f ca="1">IFERROR(VLOOKUP(R200,Размеры!A:C,3,FALSE),"")</f>
        <v>ONE</v>
      </c>
      <c r="AC200" s="117" t="str">
        <f ca="1">VLOOKUP(I200,ЦветПолный!A:B,2,FALSE)</f>
        <v>26</v>
      </c>
      <c r="AD200" s="117" t="str">
        <f ca="1">IFERROR(VLOOKUP(R200,Размеры!A:D,4,FALSE),"")</f>
        <v>00</v>
      </c>
      <c r="AE200" s="117">
        <f ca="1">IF(LEFT(IFERROR(VLOOKUP(LOOKUP(2,1/SEARCH(B200,Товары!A:A),Товары!A:A),Товары!A:B,2,0),""),6)=MID(Z200,1,6),1,0)</f>
        <v>1</v>
      </c>
      <c r="AG200" s="117">
        <f ca="1">SUMIF(Группа!A:A,C200,Группа!C:C)</f>
        <v>1</v>
      </c>
      <c r="AH200" s="117">
        <f ca="1">SUMIF(Группа!B:B,AA200,Группа!C:C)</f>
        <v>1</v>
      </c>
      <c r="AI200" s="117">
        <f ca="1">SUMIF(Формы!A:A,D200,Формы!B:B)</f>
        <v>1</v>
      </c>
      <c r="AJ200" s="117">
        <f ca="1">SUMIF(Материал!A:A,M200,Материал!B:B)</f>
        <v>1</v>
      </c>
      <c r="AK200" s="117">
        <f ca="1">SUMIF(Размеры!A:A,R200,Размеры!E:E)</f>
        <v>1</v>
      </c>
      <c r="AL200" s="117">
        <f ca="1">SUMIF(Сезон!A:A,F200,Сезон!B:B)</f>
        <v>1</v>
      </c>
      <c r="AM200" s="117">
        <f ca="1">SUMIF(Состав!A:A,J200,Состав!B:B)</f>
        <v>1</v>
      </c>
      <c r="AN200" s="117">
        <f ca="1">SUMIF(ЦветПолный!A:A,I200,ЦветПолный!C:C)</f>
        <v>5</v>
      </c>
      <c r="AO200" s="117">
        <f ca="1">SUMIF(Цвет!A:A,Y200,Цвет!B:B)</f>
        <v>1</v>
      </c>
      <c r="AP200" s="117">
        <f ca="1">SUMIF(Пол!B:B,N200,Пол!C:C)</f>
        <v>1</v>
      </c>
      <c r="AQ200" s="117">
        <f ca="1">SUMIF(Марка!A:A,G200,Марка!B:B)</f>
        <v>1</v>
      </c>
      <c r="AR200" s="117">
        <f ca="1">SUMIF(Страна!A:A,O200,Страна!B:B)</f>
        <v>1</v>
      </c>
      <c r="AS200" s="83" t="str">
        <f ca="1">IF(VLOOKUP(V200,Товары!A:B,2,FALSE)=A200,"Есть в 1С","ERR")</f>
        <v>Есть в 1С</v>
      </c>
      <c r="AT200" s="84" t="str">
        <f ca="1">IF(VLOOKUP(A200,Товары!B:B,1,FALSE)=A200,"Есть в 1С","ERR")</f>
        <v>Есть в 1С</v>
      </c>
      <c r="AU200" s="116" t="str">
        <f ca="1">VLOOKUP(V200,Товары!A:B,2,FALSE)</f>
        <v>06-098-26</v>
      </c>
      <c r="AV200" s="114" t="str">
        <f ca="1">VLOOKUP(V200,Товары!A:B,1,FALSE)</f>
        <v>Бейсболка AMERICAN NEEDLE арт. 44747B-POB Portland Beavers Archive MILB (серый / синий) {gynv}</v>
      </c>
    </row>
    <row r="201" spans="1:48" x14ac:dyDescent="0.25">
      <c r="A201" s="133" t="str">
        <f ca="1"/>
        <v>06-097-16</v>
      </c>
      <c r="B201" s="128" t="str">
        <f ca="1">_xlfn.XLOOKUP($A201,Строчный!$A:$A,Строчный!B:B,"ERR",0)</f>
        <v>44747A-POB Portland Beavers Archive MILB</v>
      </c>
      <c r="C201" s="101" t="str">
        <f ca="1">PROPER(_xlfn.XLOOKUP($A201,Строчный!$A:$A,Строчный!C:C,"ERR",0))</f>
        <v>Бейсболки</v>
      </c>
      <c r="D201" s="101" t="str">
        <f ca="1">_xlfn.LET(_xlpm.DATA,(_xlfn.XLOOKUP($A201,Строчный!$A:$A,Строчный!D:D,"ERR",0)),UPPER(MID(_xlpm.DATA,1,1))&amp;LOWER(MID(_xlpm.DATA,2,LEN(_xlpm.DATA)-1)))</f>
        <v>Бейсболка</v>
      </c>
      <c r="E201" s="101" t="str">
        <f ca="1">PROPER(_xlfn.XLOOKUP($A201,Строчный!$A:$A,Строчный!E:E,"ERR",0))</f>
        <v>Sport</v>
      </c>
      <c r="F201" s="101" t="str">
        <f ca="1">LOWER(_xlfn.XLOOKUP($A201,Строчный!$A:$A,Строчный!F:F,"ERR",0))</f>
        <v>всесезон</v>
      </c>
      <c r="G201" s="101" t="str">
        <f ca="1">UPPER(_xlfn.XLOOKUP($A201,Строчный!$A:$A,Строчный!G:G,"ERR",0))</f>
        <v>AMERICAN NEEDLE</v>
      </c>
      <c r="H201" s="101" t="str">
        <f ca="1">LOWER(_xlfn.XLOOKUP($A201,Строчный!$A:$A,Строчный!H:H,"ERR",0))</f>
        <v>navy</v>
      </c>
      <c r="I201" s="101" t="str">
        <f ca="1">LOWER(_xlfn.XLOOKUP($A201,Строчный!$A:$A,Строчный!I:I,"ERR",0))</f>
        <v>темно-синий</v>
      </c>
      <c r="J201" s="101" t="str">
        <f ca="1">SUBSTITUTE(LOWER(_xlfn.XLOOKUP($A201,Строчный!$A:$A,Строчный!J:J,"ERR",0)),"подклад","Подклад")</f>
        <v>100% хлопок</v>
      </c>
      <c r="K201" s="101" t="str">
        <f ca="1">_xlfn.LET(_xlpm.RES,_xlfn.XLOOKUP($A201,Строчный!$A:$A,Строчный!R:R,"ERR",0),IF(_xlpm.RES="","",_xlpm.RES))</f>
        <v>MILB</v>
      </c>
      <c r="L201" s="101" t="str">
        <f ca="1">_xlfn.LET(_xlpm.RES,_xlfn.XLOOKUP($A201,Строчный!$A:$A,Строчный!S:S,"ERR",0),IF(_xlpm.RES="","",_xlpm.RES))</f>
        <v>Portland Beavers</v>
      </c>
      <c r="M201" s="101" t="str">
        <f ca="1">LOWER(_xlfn.XLOOKUP($A201,Строчный!$A:$A,Строчный!K:K,"ERR",0))</f>
        <v>хлопковые</v>
      </c>
      <c r="N201" s="101" t="str">
        <f ca="1">PROPER(_xlfn.XLOOKUP($A201,Строчный!$A:$A,Строчный!L:L,"ERR",0))</f>
        <v>Унисекс</v>
      </c>
      <c r="O201" s="101" t="str">
        <f ca="1">PROPER(_xlfn.XLOOKUP($A201,Строчный!$A:$A,Строчный!M:M,"ERR",0))</f>
        <v>Бангладеш</v>
      </c>
      <c r="P201" s="110">
        <f ca="1">VALUE(_xlfn.XLOOKUP($A201,Строчный!$A:$A,Строчный!N:N,"ERR",0))</f>
        <v>861.91130434782622</v>
      </c>
      <c r="Q201" s="109" t="str">
        <f ca="1">_xlfn.XLOOKUP($G201,Фабрика!A:A,Фабрика!B:B,"ERR",0)</f>
        <v>American Needle, Inc; 1275 Busch Parkway, Buffalo Grove, IL 60089, USA</v>
      </c>
      <c r="R201" s="100" t="str">
        <f ca="1">_xlfn.XLOOKUP($A201,Строчный!$A:$A,Строчный!P:P,"ERR",0)</f>
        <v>ONE</v>
      </c>
      <c r="S201" s="100">
        <f ca="1">VALUE(_xlfn.XLOOKUP($A201,Строчный!$A:$A,Строчный!Q:Q,"ERR",0))</f>
        <v>46</v>
      </c>
      <c r="T201" s="14" t="s">
        <v>283</v>
      </c>
      <c r="U201" s="122" t="str">
        <f t="shared" ca="1" si="24"/>
        <v>Бейсболка AMERICAN NEEDLE арт. 44747A-POB Portland Beavers Archive MILB (темно-синий)</v>
      </c>
      <c r="V201" s="121" t="str">
        <f t="shared" ca="1" si="25"/>
        <v>Бейсболка AMERICAN NEEDLE арт. 44747A-POB Portland Beavers Archive MILB (темно-синий) {navy}</v>
      </c>
      <c r="W201" s="18" t="str">
        <f t="shared" ca="1" si="26"/>
        <v>синий</v>
      </c>
      <c r="X201" s="18" t="str">
        <f t="shared" ca="1" si="27"/>
        <v>синий</v>
      </c>
      <c r="Y201" s="119" t="str">
        <f ca="1">IF(ISERROR(AT201),IFERROR(MID(I201,FIND("-",I201)+1,LEN(I201)),IFERROR(MID(I201,1,FIND("/",I201)-2),I201)),VLOOKUP(A201,'Цвета артикулов'!B:C,2,0))</f>
        <v>синий</v>
      </c>
      <c r="Z201" s="93" t="str">
        <f t="shared" ca="1" si="28"/>
        <v>06-097-16-00</v>
      </c>
      <c r="AA201" s="95" t="str">
        <f ca="1">VLOOKUP(C201,Группа!A:B,2,FALSE)</f>
        <v>Бейсболка</v>
      </c>
      <c r="AB201" s="117" t="str">
        <f ca="1">IFERROR(VLOOKUP(R201,Размеры!A:C,3,FALSE),"")</f>
        <v>ONE</v>
      </c>
      <c r="AC201" s="117" t="str">
        <f ca="1">VLOOKUP(I201,ЦветПолный!A:B,2,FALSE)</f>
        <v>16</v>
      </c>
      <c r="AD201" s="117" t="str">
        <f ca="1">IFERROR(VLOOKUP(R201,Размеры!A:D,4,FALSE),"")</f>
        <v>00</v>
      </c>
      <c r="AE201" s="117">
        <f ca="1">IF(LEFT(IFERROR(VLOOKUP(LOOKUP(2,1/SEARCH(B201,Товары!A:A),Товары!A:A),Товары!A:B,2,0),""),6)=MID(Z201,1,6),1,0)</f>
        <v>1</v>
      </c>
      <c r="AG201" s="117">
        <f ca="1">SUMIF(Группа!A:A,C201,Группа!C:C)</f>
        <v>1</v>
      </c>
      <c r="AH201" s="117">
        <f ca="1">SUMIF(Группа!B:B,AA201,Группа!C:C)</f>
        <v>1</v>
      </c>
      <c r="AI201" s="117">
        <f ca="1">SUMIF(Формы!A:A,D201,Формы!B:B)</f>
        <v>1</v>
      </c>
      <c r="AJ201" s="117">
        <f ca="1">SUMIF(Материал!A:A,M201,Материал!B:B)</f>
        <v>1</v>
      </c>
      <c r="AK201" s="117">
        <f ca="1">SUMIF(Размеры!A:A,R201,Размеры!E:E)</f>
        <v>1</v>
      </c>
      <c r="AL201" s="117">
        <f ca="1">SUMIF(Сезон!A:A,F201,Сезон!B:B)</f>
        <v>1</v>
      </c>
      <c r="AM201" s="117">
        <f ca="1">SUMIF(Состав!A:A,J201,Состав!B:B)</f>
        <v>1</v>
      </c>
      <c r="AN201" s="117">
        <f ca="1">SUMIF(ЦветПолный!A:A,I201,ЦветПолный!C:C)</f>
        <v>8</v>
      </c>
      <c r="AO201" s="117">
        <f ca="1">SUMIF(Цвет!A:A,Y201,Цвет!B:B)</f>
        <v>1</v>
      </c>
      <c r="AP201" s="117">
        <f ca="1">SUMIF(Пол!B:B,N201,Пол!C:C)</f>
        <v>1</v>
      </c>
      <c r="AQ201" s="117">
        <f ca="1">SUMIF(Марка!A:A,G201,Марка!B:B)</f>
        <v>1</v>
      </c>
      <c r="AR201" s="117">
        <f ca="1">SUMIF(Страна!A:A,O201,Страна!B:B)</f>
        <v>1</v>
      </c>
      <c r="AS201" s="83" t="str">
        <f ca="1">IF(VLOOKUP(V201,Товары!A:B,2,FALSE)=A201,"Есть в 1С","ERR")</f>
        <v>Есть в 1С</v>
      </c>
      <c r="AT201" s="84" t="str">
        <f ca="1">IF(VLOOKUP(A201,Товары!B:B,1,FALSE)=A201,"Есть в 1С","ERR")</f>
        <v>Есть в 1С</v>
      </c>
      <c r="AU201" s="116" t="str">
        <f ca="1">VLOOKUP(V201,Товары!A:B,2,FALSE)</f>
        <v>06-097-16</v>
      </c>
      <c r="AV201" s="114" t="str">
        <f ca="1">VLOOKUP(V201,Товары!A:B,1,FALSE)</f>
        <v>Бейсболка AMERICAN NEEDLE арт. 44747A-POB Portland Beavers Archive MILB (темно-синий) {navy}</v>
      </c>
    </row>
    <row r="202" spans="1:48" x14ac:dyDescent="0.25">
      <c r="A202" s="133" t="str">
        <f ca="1"/>
        <v>06-096-05</v>
      </c>
      <c r="B202" s="128" t="str">
        <f ca="1">_xlfn.XLOOKUP($A202,Строчный!$A:$A,Строчный!B:B,"ERR",0)</f>
        <v>44747A-MML Minneapolis Millers Archive MILB</v>
      </c>
      <c r="C202" s="101" t="str">
        <f ca="1">PROPER(_xlfn.XLOOKUP($A202,Строчный!$A:$A,Строчный!C:C,"ERR",0))</f>
        <v>Бейсболки</v>
      </c>
      <c r="D202" s="101" t="str">
        <f ca="1">_xlfn.LET(_xlpm.DATA,(_xlfn.XLOOKUP($A202,Строчный!$A:$A,Строчный!D:D,"ERR",0)),UPPER(MID(_xlpm.DATA,1,1))&amp;LOWER(MID(_xlpm.DATA,2,LEN(_xlpm.DATA)-1)))</f>
        <v>Бейсболка</v>
      </c>
      <c r="E202" s="101" t="str">
        <f ca="1">PROPER(_xlfn.XLOOKUP($A202,Строчный!$A:$A,Строчный!E:E,"ERR",0))</f>
        <v>Sport</v>
      </c>
      <c r="F202" s="101" t="str">
        <f ca="1">LOWER(_xlfn.XLOOKUP($A202,Строчный!$A:$A,Строчный!F:F,"ERR",0))</f>
        <v>всесезон</v>
      </c>
      <c r="G202" s="101" t="str">
        <f ca="1">UPPER(_xlfn.XLOOKUP($A202,Строчный!$A:$A,Строчный!G:G,"ERR",0))</f>
        <v>AMERICAN NEEDLE</v>
      </c>
      <c r="H202" s="101" t="str">
        <f ca="1">LOWER(_xlfn.XLOOKUP($A202,Строчный!$A:$A,Строчный!H:H,"ERR",0))</f>
        <v>blor</v>
      </c>
      <c r="I202" s="101" t="str">
        <f ca="1">LOWER(_xlfn.XLOOKUP($A202,Строчный!$A:$A,Строчный!I:I,"ERR",0))</f>
        <v>темно-серый</v>
      </c>
      <c r="J202" s="101" t="str">
        <f ca="1">SUBSTITUTE(LOWER(_xlfn.XLOOKUP($A202,Строчный!$A:$A,Строчный!J:J,"ERR",0)),"подклад","Подклад")</f>
        <v>100% хлопок</v>
      </c>
      <c r="K202" s="101" t="str">
        <f ca="1">_xlfn.LET(_xlpm.RES,_xlfn.XLOOKUP($A202,Строчный!$A:$A,Строчный!R:R,"ERR",0),IF(_xlpm.RES="","",_xlpm.RES))</f>
        <v>MILB</v>
      </c>
      <c r="L202" s="101" t="str">
        <f ca="1">_xlfn.LET(_xlpm.RES,_xlfn.XLOOKUP($A202,Строчный!$A:$A,Строчный!S:S,"ERR",0),IF(_xlpm.RES="","",_xlpm.RES))</f>
        <v>Minneapolis Millers</v>
      </c>
      <c r="M202" s="101" t="str">
        <f ca="1">LOWER(_xlfn.XLOOKUP($A202,Строчный!$A:$A,Строчный!K:K,"ERR",0))</f>
        <v>хлопковые</v>
      </c>
      <c r="N202" s="101" t="str">
        <f ca="1">PROPER(_xlfn.XLOOKUP($A202,Строчный!$A:$A,Строчный!L:L,"ERR",0))</f>
        <v>Унисекс</v>
      </c>
      <c r="O202" s="101" t="str">
        <f ca="1">PROPER(_xlfn.XLOOKUP($A202,Строчный!$A:$A,Строчный!M:M,"ERR",0))</f>
        <v>Бангладеш</v>
      </c>
      <c r="P202" s="110">
        <f ca="1">VALUE(_xlfn.XLOOKUP($A202,Строчный!$A:$A,Строчный!N:N,"ERR",0))</f>
        <v>861.90530612244902</v>
      </c>
      <c r="Q202" s="109" t="str">
        <f ca="1">_xlfn.XLOOKUP($G202,Фабрика!A:A,Фабрика!B:B,"ERR",0)</f>
        <v>American Needle, Inc; 1275 Busch Parkway, Buffalo Grove, IL 60089, USA</v>
      </c>
      <c r="R202" s="100" t="str">
        <f ca="1">_xlfn.XLOOKUP($A202,Строчный!$A:$A,Строчный!P:P,"ERR",0)</f>
        <v>ONE</v>
      </c>
      <c r="S202" s="100">
        <f ca="1">VALUE(_xlfn.XLOOKUP($A202,Строчный!$A:$A,Строчный!Q:Q,"ERR",0))</f>
        <v>49</v>
      </c>
      <c r="T202" s="14" t="s">
        <v>283</v>
      </c>
      <c r="U202" s="122" t="str">
        <f t="shared" ca="1" si="24"/>
        <v>Бейсболка AMERICAN NEEDLE арт. 44747A-MML Minneapolis Millers Archive MILB (темно-серый)</v>
      </c>
      <c r="V202" s="121" t="str">
        <f t="shared" ca="1" si="25"/>
        <v>Бейсболка AMERICAN NEEDLE арт. 44747A-MML Minneapolis Millers Archive MILB (темно-серый) {blor}</v>
      </c>
      <c r="W202" s="18" t="str">
        <f t="shared" ca="1" si="26"/>
        <v>серый</v>
      </c>
      <c r="X202" s="18" t="str">
        <f t="shared" ca="1" si="27"/>
        <v>серый</v>
      </c>
      <c r="Y202" s="119" t="str">
        <f ca="1">IF(ISERROR(AT202),IFERROR(MID(I202,FIND("-",I202)+1,LEN(I202)),IFERROR(MID(I202,1,FIND("/",I202)-2),I202)),VLOOKUP(A202,'Цвета артикулов'!B:C,2,0))</f>
        <v>серый</v>
      </c>
      <c r="Z202" s="93" t="str">
        <f t="shared" ca="1" si="28"/>
        <v>06-096-05-00</v>
      </c>
      <c r="AA202" s="95" t="str">
        <f ca="1">VLOOKUP(C202,Группа!A:B,2,FALSE)</f>
        <v>Бейсболка</v>
      </c>
      <c r="AB202" s="117" t="str">
        <f ca="1">IFERROR(VLOOKUP(R202,Размеры!A:C,3,FALSE),"")</f>
        <v>ONE</v>
      </c>
      <c r="AC202" s="117" t="str">
        <f ca="1">VLOOKUP(I202,ЦветПолный!A:B,2,FALSE)</f>
        <v>05</v>
      </c>
      <c r="AD202" s="117" t="str">
        <f ca="1">IFERROR(VLOOKUP(R202,Размеры!A:D,4,FALSE),"")</f>
        <v>00</v>
      </c>
      <c r="AE202" s="117">
        <f ca="1">IF(LEFT(IFERROR(VLOOKUP(LOOKUP(2,1/SEARCH(B202,Товары!A:A),Товары!A:A),Товары!A:B,2,0),""),6)=MID(Z202,1,6),1,0)</f>
        <v>1</v>
      </c>
      <c r="AG202" s="117">
        <f ca="1">SUMIF(Группа!A:A,C202,Группа!C:C)</f>
        <v>1</v>
      </c>
      <c r="AH202" s="117">
        <f ca="1">SUMIF(Группа!B:B,AA202,Группа!C:C)</f>
        <v>1</v>
      </c>
      <c r="AI202" s="117">
        <f ca="1">SUMIF(Формы!A:A,D202,Формы!B:B)</f>
        <v>1</v>
      </c>
      <c r="AJ202" s="117">
        <f ca="1">SUMIF(Материал!A:A,M202,Материал!B:B)</f>
        <v>1</v>
      </c>
      <c r="AK202" s="117">
        <f ca="1">SUMIF(Размеры!A:A,R202,Размеры!E:E)</f>
        <v>1</v>
      </c>
      <c r="AL202" s="117">
        <f ca="1">SUMIF(Сезон!A:A,F202,Сезон!B:B)</f>
        <v>1</v>
      </c>
      <c r="AM202" s="117">
        <f ca="1">SUMIF(Состав!A:A,J202,Состав!B:B)</f>
        <v>1</v>
      </c>
      <c r="AN202" s="117">
        <f ca="1">SUMIF(ЦветПолный!A:A,I202,ЦветПолный!C:C)</f>
        <v>6</v>
      </c>
      <c r="AO202" s="117">
        <f ca="1">SUMIF(Цвет!A:A,Y202,Цвет!B:B)</f>
        <v>1</v>
      </c>
      <c r="AP202" s="117">
        <f ca="1">SUMIF(Пол!B:B,N202,Пол!C:C)</f>
        <v>1</v>
      </c>
      <c r="AQ202" s="117">
        <f ca="1">SUMIF(Марка!A:A,G202,Марка!B:B)</f>
        <v>1</v>
      </c>
      <c r="AR202" s="117">
        <f ca="1">SUMIF(Страна!A:A,O202,Страна!B:B)</f>
        <v>1</v>
      </c>
      <c r="AS202" s="83" t="str">
        <f ca="1">IF(VLOOKUP(V202,Товары!A:B,2,FALSE)=A202,"Есть в 1С","ERR")</f>
        <v>Есть в 1С</v>
      </c>
      <c r="AT202" s="84" t="str">
        <f ca="1">IF(VLOOKUP(A202,Товары!B:B,1,FALSE)=A202,"Есть в 1С","ERR")</f>
        <v>Есть в 1С</v>
      </c>
      <c r="AU202" s="116" t="str">
        <f ca="1">VLOOKUP(V202,Товары!A:B,2,FALSE)</f>
        <v>06-096-05</v>
      </c>
      <c r="AV202" s="114" t="str">
        <f ca="1">VLOOKUP(V202,Товары!A:B,1,FALSE)</f>
        <v>Бейсболка AMERICAN NEEDLE арт. 44747A-MML Minneapolis Millers Archive MILB (темно-серый) {blor}</v>
      </c>
    </row>
    <row r="203" spans="1:48" x14ac:dyDescent="0.25">
      <c r="A203" s="133" t="str">
        <f ca="1"/>
        <v>06-095-16</v>
      </c>
      <c r="B203" s="128" t="str">
        <f ca="1">_xlfn.XLOOKUP($A203,Строчный!$A:$A,Строчный!B:B,"ERR",0)</f>
        <v>44747A-CNT Cincinnati Tigers Archive NL</v>
      </c>
      <c r="C203" s="101" t="str">
        <f ca="1">PROPER(_xlfn.XLOOKUP($A203,Строчный!$A:$A,Строчный!C:C,"ERR",0))</f>
        <v>Бейсболки</v>
      </c>
      <c r="D203" s="101" t="str">
        <f ca="1">_xlfn.LET(_xlpm.DATA,(_xlfn.XLOOKUP($A203,Строчный!$A:$A,Строчный!D:D,"ERR",0)),UPPER(MID(_xlpm.DATA,1,1))&amp;LOWER(MID(_xlpm.DATA,2,LEN(_xlpm.DATA)-1)))</f>
        <v>Бейсболка</v>
      </c>
      <c r="E203" s="101" t="str">
        <f ca="1">PROPER(_xlfn.XLOOKUP($A203,Строчный!$A:$A,Строчный!E:E,"ERR",0))</f>
        <v>Sport</v>
      </c>
      <c r="F203" s="101" t="str">
        <f ca="1">LOWER(_xlfn.XLOOKUP($A203,Строчный!$A:$A,Строчный!F:F,"ERR",0))</f>
        <v>всесезон</v>
      </c>
      <c r="G203" s="101" t="str">
        <f ca="1">UPPER(_xlfn.XLOOKUP($A203,Строчный!$A:$A,Строчный!G:G,"ERR",0))</f>
        <v>AMERICAN NEEDLE</v>
      </c>
      <c r="H203" s="101" t="str">
        <f ca="1">LOWER(_xlfn.XLOOKUP($A203,Строчный!$A:$A,Строчный!H:H,"ERR",0))</f>
        <v>navy</v>
      </c>
      <c r="I203" s="101" t="str">
        <f ca="1">LOWER(_xlfn.XLOOKUP($A203,Строчный!$A:$A,Строчный!I:I,"ERR",0))</f>
        <v>темно-синий</v>
      </c>
      <c r="J203" s="101" t="str">
        <f ca="1">SUBSTITUTE(LOWER(_xlfn.XLOOKUP($A203,Строчный!$A:$A,Строчный!J:J,"ERR",0)),"подклад","Подклад")</f>
        <v>100% хлопок</v>
      </c>
      <c r="K203" s="101" t="str">
        <f ca="1">_xlfn.LET(_xlpm.RES,_xlfn.XLOOKUP($A203,Строчный!$A:$A,Строчный!R:R,"ERR",0),IF(_xlpm.RES="","",_xlpm.RES))</f>
        <v>NL</v>
      </c>
      <c r="L203" s="101" t="str">
        <f ca="1">_xlfn.LET(_xlpm.RES,_xlfn.XLOOKUP($A203,Строчный!$A:$A,Строчный!S:S,"ERR",0),IF(_xlpm.RES="","",_xlpm.RES))</f>
        <v>Cincinnati Tigers</v>
      </c>
      <c r="M203" s="101" t="str">
        <f ca="1">LOWER(_xlfn.XLOOKUP($A203,Строчный!$A:$A,Строчный!K:K,"ERR",0))</f>
        <v>хлопковые</v>
      </c>
      <c r="N203" s="101" t="str">
        <f ca="1">PROPER(_xlfn.XLOOKUP($A203,Строчный!$A:$A,Строчный!L:L,"ERR",0))</f>
        <v>Унисекс</v>
      </c>
      <c r="O203" s="101" t="str">
        <f ca="1">PROPER(_xlfn.XLOOKUP($A203,Строчный!$A:$A,Строчный!M:M,"ERR",0))</f>
        <v>Бангладеш</v>
      </c>
      <c r="P203" s="110">
        <f ca="1">VALUE(_xlfn.XLOOKUP($A203,Строчный!$A:$A,Строчный!N:N,"ERR",0))</f>
        <v>861.92888888888899</v>
      </c>
      <c r="Q203" s="109" t="str">
        <f ca="1">_xlfn.XLOOKUP($G203,Фабрика!A:A,Фабрика!B:B,"ERR",0)</f>
        <v>American Needle, Inc; 1275 Busch Parkway, Buffalo Grove, IL 60089, USA</v>
      </c>
      <c r="R203" s="100" t="str">
        <f ca="1">_xlfn.XLOOKUP($A203,Строчный!$A:$A,Строчный!P:P,"ERR",0)</f>
        <v>ONE</v>
      </c>
      <c r="S203" s="100">
        <f ca="1">VALUE(_xlfn.XLOOKUP($A203,Строчный!$A:$A,Строчный!Q:Q,"ERR",0))</f>
        <v>18</v>
      </c>
      <c r="T203" s="14" t="s">
        <v>283</v>
      </c>
      <c r="U203" s="122" t="str">
        <f t="shared" ca="1" si="24"/>
        <v>Бейсболка AMERICAN NEEDLE арт. 44747A-CNT Cincinnati Tigers Archive NL (темно-синий)</v>
      </c>
      <c r="V203" s="121" t="str">
        <f t="shared" ca="1" si="25"/>
        <v>Бейсболка AMERICAN NEEDLE арт. 44747A-CNT Cincinnati Tigers Archive NL (темно-синий) {navy}</v>
      </c>
      <c r="W203" s="18" t="str">
        <f t="shared" ca="1" si="26"/>
        <v>синий</v>
      </c>
      <c r="X203" s="18" t="str">
        <f t="shared" ca="1" si="27"/>
        <v>синий</v>
      </c>
      <c r="Y203" s="119" t="str">
        <f ca="1">IF(ISERROR(AT203),IFERROR(MID(I203,FIND("-",I203)+1,LEN(I203)),IFERROR(MID(I203,1,FIND("/",I203)-2),I203)),VLOOKUP(A203,'Цвета артикулов'!B:C,2,0))</f>
        <v>синий</v>
      </c>
      <c r="Z203" s="93" t="str">
        <f t="shared" ca="1" si="28"/>
        <v>06-095-16-00</v>
      </c>
      <c r="AA203" s="95" t="str">
        <f ca="1">VLOOKUP(C203,Группа!A:B,2,FALSE)</f>
        <v>Бейсболка</v>
      </c>
      <c r="AB203" s="117" t="str">
        <f ca="1">IFERROR(VLOOKUP(R203,Размеры!A:C,3,FALSE),"")</f>
        <v>ONE</v>
      </c>
      <c r="AC203" s="117" t="str">
        <f ca="1">VLOOKUP(I203,ЦветПолный!A:B,2,FALSE)</f>
        <v>16</v>
      </c>
      <c r="AD203" s="117" t="str">
        <f ca="1">IFERROR(VLOOKUP(R203,Размеры!A:D,4,FALSE),"")</f>
        <v>00</v>
      </c>
      <c r="AE203" s="117">
        <f ca="1">IF(LEFT(IFERROR(VLOOKUP(LOOKUP(2,1/SEARCH(B203,Товары!A:A),Товары!A:A),Товары!A:B,2,0),""),6)=MID(Z203,1,6),1,0)</f>
        <v>1</v>
      </c>
      <c r="AG203" s="117">
        <f ca="1">SUMIF(Группа!A:A,C203,Группа!C:C)</f>
        <v>1</v>
      </c>
      <c r="AH203" s="117">
        <f ca="1">SUMIF(Группа!B:B,AA203,Группа!C:C)</f>
        <v>1</v>
      </c>
      <c r="AI203" s="117">
        <f ca="1">SUMIF(Формы!A:A,D203,Формы!B:B)</f>
        <v>1</v>
      </c>
      <c r="AJ203" s="117">
        <f ca="1">SUMIF(Материал!A:A,M203,Материал!B:B)</f>
        <v>1</v>
      </c>
      <c r="AK203" s="117">
        <f ca="1">SUMIF(Размеры!A:A,R203,Размеры!E:E)</f>
        <v>1</v>
      </c>
      <c r="AL203" s="117">
        <f ca="1">SUMIF(Сезон!A:A,F203,Сезон!B:B)</f>
        <v>1</v>
      </c>
      <c r="AM203" s="117">
        <f ca="1">SUMIF(Состав!A:A,J203,Состав!B:B)</f>
        <v>1</v>
      </c>
      <c r="AN203" s="117">
        <f ca="1">SUMIF(ЦветПолный!A:A,I203,ЦветПолный!C:C)</f>
        <v>8</v>
      </c>
      <c r="AO203" s="117">
        <f ca="1">SUMIF(Цвет!A:A,Y203,Цвет!B:B)</f>
        <v>1</v>
      </c>
      <c r="AP203" s="117">
        <f ca="1">SUMIF(Пол!B:B,N203,Пол!C:C)</f>
        <v>1</v>
      </c>
      <c r="AQ203" s="117">
        <f ca="1">SUMIF(Марка!A:A,G203,Марка!B:B)</f>
        <v>1</v>
      </c>
      <c r="AR203" s="117">
        <f ca="1">SUMIF(Страна!A:A,O203,Страна!B:B)</f>
        <v>1</v>
      </c>
      <c r="AS203" s="83" t="str">
        <f ca="1">IF(VLOOKUP(V203,Товары!A:B,2,FALSE)=A203,"Есть в 1С","ERR")</f>
        <v>Есть в 1С</v>
      </c>
      <c r="AT203" s="84" t="str">
        <f ca="1">IF(VLOOKUP(A203,Товары!B:B,1,FALSE)=A203,"Есть в 1С","ERR")</f>
        <v>Есть в 1С</v>
      </c>
      <c r="AU203" s="116" t="str">
        <f ca="1">VLOOKUP(V203,Товары!A:B,2,FALSE)</f>
        <v>06-095-16</v>
      </c>
      <c r="AV203" s="114" t="str">
        <f ca="1">VLOOKUP(V203,Товары!A:B,1,FALSE)</f>
        <v>Бейсболка AMERICAN NEEDLE арт. 44747A-CNT Cincinnati Tigers Archive NL (темно-синий) {navy}</v>
      </c>
    </row>
    <row r="204" spans="1:48" x14ac:dyDescent="0.25">
      <c r="A204" s="133" t="str">
        <f ca="1"/>
        <v>06-094-09</v>
      </c>
      <c r="B204" s="128" t="str">
        <f ca="1">_xlfn.XLOOKUP($A204,Строчный!$A:$A,Строчный!B:B,"ERR",0)</f>
        <v>44742A-OAS Oakland Seals Archive NHL</v>
      </c>
      <c r="C204" s="101" t="str">
        <f ca="1">PROPER(_xlfn.XLOOKUP($A204,Строчный!$A:$A,Строчный!C:C,"ERR",0))</f>
        <v>Бейсболки</v>
      </c>
      <c r="D204" s="101" t="str">
        <f ca="1">_xlfn.LET(_xlpm.DATA,(_xlfn.XLOOKUP($A204,Строчный!$A:$A,Строчный!D:D,"ERR",0)),UPPER(MID(_xlpm.DATA,1,1))&amp;LOWER(MID(_xlpm.DATA,2,LEN(_xlpm.DATA)-1)))</f>
        <v>Бейсболка</v>
      </c>
      <c r="E204" s="101" t="str">
        <f ca="1">PROPER(_xlfn.XLOOKUP($A204,Строчный!$A:$A,Строчный!E:E,"ERR",0))</f>
        <v>Sport</v>
      </c>
      <c r="F204" s="101" t="str">
        <f ca="1">LOWER(_xlfn.XLOOKUP($A204,Строчный!$A:$A,Строчный!F:F,"ERR",0))</f>
        <v>всесезон</v>
      </c>
      <c r="G204" s="101" t="str">
        <f ca="1">UPPER(_xlfn.XLOOKUP($A204,Строчный!$A:$A,Строчный!G:G,"ERR",0))</f>
        <v>AMERICAN NEEDLE</v>
      </c>
      <c r="H204" s="101" t="str">
        <f ca="1">LOWER(_xlfn.XLOOKUP($A204,Строчный!$A:$A,Строчный!H:H,"ERR",0))</f>
        <v>blk</v>
      </c>
      <c r="I204" s="101" t="str">
        <f ca="1">LOWER(_xlfn.XLOOKUP($A204,Строчный!$A:$A,Строчный!I:I,"ERR",0))</f>
        <v>черный</v>
      </c>
      <c r="J204" s="101" t="str">
        <f ca="1">SUBSTITUTE(LOWER(_xlfn.XLOOKUP($A204,Строчный!$A:$A,Строчный!J:J,"ERR",0)),"подклад","Подклад")</f>
        <v>100% хлопок</v>
      </c>
      <c r="K204" s="101" t="str">
        <f ca="1">_xlfn.LET(_xlpm.RES,_xlfn.XLOOKUP($A204,Строчный!$A:$A,Строчный!R:R,"ERR",0),IF(_xlpm.RES="","",_xlpm.RES))</f>
        <v>NHL</v>
      </c>
      <c r="L204" s="101" t="str">
        <f ca="1">_xlfn.LET(_xlpm.RES,_xlfn.XLOOKUP($A204,Строчный!$A:$A,Строчный!S:S,"ERR",0),IF(_xlpm.RES="","",_xlpm.RES))</f>
        <v>Oakland Seals</v>
      </c>
      <c r="M204" s="101" t="str">
        <f ca="1">LOWER(_xlfn.XLOOKUP($A204,Строчный!$A:$A,Строчный!K:K,"ERR",0))</f>
        <v>хлопковые</v>
      </c>
      <c r="N204" s="101" t="str">
        <f ca="1">PROPER(_xlfn.XLOOKUP($A204,Строчный!$A:$A,Строчный!L:L,"ERR",0))</f>
        <v>Унисекс</v>
      </c>
      <c r="O204" s="101" t="str">
        <f ca="1">PROPER(_xlfn.XLOOKUP($A204,Строчный!$A:$A,Строчный!M:M,"ERR",0))</f>
        <v>Бангладеш</v>
      </c>
      <c r="P204" s="110">
        <f ca="1">VALUE(_xlfn.XLOOKUP($A204,Строчный!$A:$A,Строчный!N:N,"ERR",0))</f>
        <v>861.98666666666657</v>
      </c>
      <c r="Q204" s="109" t="str">
        <f ca="1">_xlfn.XLOOKUP($G204,Фабрика!A:A,Фабрика!B:B,"ERR",0)</f>
        <v>American Needle, Inc; 1275 Busch Parkway, Buffalo Grove, IL 60089, USA</v>
      </c>
      <c r="R204" s="100" t="str">
        <f ca="1">_xlfn.XLOOKUP($A204,Строчный!$A:$A,Строчный!P:P,"ERR",0)</f>
        <v>ONE</v>
      </c>
      <c r="S204" s="100">
        <f ca="1">VALUE(_xlfn.XLOOKUP($A204,Строчный!$A:$A,Строчный!Q:Q,"ERR",0))</f>
        <v>6</v>
      </c>
      <c r="T204" s="14" t="s">
        <v>283</v>
      </c>
      <c r="U204" s="122" t="str">
        <f t="shared" ca="1" si="24"/>
        <v>Бейсболка AMERICAN NEEDLE арт. 44742A-OAS Oakland Seals Archive NHL (черный)</v>
      </c>
      <c r="V204" s="121" t="str">
        <f t="shared" ca="1" si="25"/>
        <v>Бейсболка AMERICAN NEEDLE арт. 44742A-OAS Oakland Seals Archive NHL (черный) {blk}</v>
      </c>
      <c r="W204" s="18" t="str">
        <f t="shared" ca="1" si="26"/>
        <v>черный</v>
      </c>
      <c r="X204" s="18" t="str">
        <f t="shared" ca="1" si="27"/>
        <v>черный</v>
      </c>
      <c r="Y204" s="119" t="str">
        <f ca="1">IF(ISERROR(AT204),IFERROR(MID(I204,FIND("-",I204)+1,LEN(I204)),IFERROR(MID(I204,1,FIND("/",I204)-2),I204)),VLOOKUP(A204,'Цвета артикулов'!B:C,2,0))</f>
        <v>черный</v>
      </c>
      <c r="Z204" s="93" t="str">
        <f t="shared" ca="1" si="28"/>
        <v>06-094-09-00</v>
      </c>
      <c r="AA204" s="95" t="str">
        <f ca="1">VLOOKUP(C204,Группа!A:B,2,FALSE)</f>
        <v>Бейсболка</v>
      </c>
      <c r="AB204" s="117" t="str">
        <f ca="1">IFERROR(VLOOKUP(R204,Размеры!A:C,3,FALSE),"")</f>
        <v>ONE</v>
      </c>
      <c r="AC204" s="117" t="str">
        <f ca="1">VLOOKUP(I204,ЦветПолный!A:B,2,FALSE)</f>
        <v>09</v>
      </c>
      <c r="AD204" s="117" t="str">
        <f ca="1">IFERROR(VLOOKUP(R204,Размеры!A:D,4,FALSE),"")</f>
        <v>00</v>
      </c>
      <c r="AE204" s="117">
        <f ca="1">IF(LEFT(IFERROR(VLOOKUP(LOOKUP(2,1/SEARCH(B204,Товары!A:A),Товары!A:A),Товары!A:B,2,0),""),6)=MID(Z204,1,6),1,0)</f>
        <v>1</v>
      </c>
      <c r="AG204" s="117">
        <f ca="1">SUMIF(Группа!A:A,C204,Группа!C:C)</f>
        <v>1</v>
      </c>
      <c r="AH204" s="117">
        <f ca="1">SUMIF(Группа!B:B,AA204,Группа!C:C)</f>
        <v>1</v>
      </c>
      <c r="AI204" s="117">
        <f ca="1">SUMIF(Формы!A:A,D204,Формы!B:B)</f>
        <v>1</v>
      </c>
      <c r="AJ204" s="117">
        <f ca="1">SUMIF(Материал!A:A,M204,Материал!B:B)</f>
        <v>1</v>
      </c>
      <c r="AK204" s="117">
        <f ca="1">SUMIF(Размеры!A:A,R204,Размеры!E:E)</f>
        <v>1</v>
      </c>
      <c r="AL204" s="117">
        <f ca="1">SUMIF(Сезон!A:A,F204,Сезон!B:B)</f>
        <v>1</v>
      </c>
      <c r="AM204" s="117">
        <f ca="1">SUMIF(Состав!A:A,J204,Состав!B:B)</f>
        <v>1</v>
      </c>
      <c r="AN204" s="117">
        <f ca="1">SUMIF(ЦветПолный!A:A,I204,ЦветПолный!C:C)</f>
        <v>11</v>
      </c>
      <c r="AO204" s="117">
        <f ca="1">SUMIF(Цвет!A:A,Y204,Цвет!B:B)</f>
        <v>1</v>
      </c>
      <c r="AP204" s="117">
        <f ca="1">SUMIF(Пол!B:B,N204,Пол!C:C)</f>
        <v>1</v>
      </c>
      <c r="AQ204" s="117">
        <f ca="1">SUMIF(Марка!A:A,G204,Марка!B:B)</f>
        <v>1</v>
      </c>
      <c r="AR204" s="117">
        <f ca="1">SUMIF(Страна!A:A,O204,Страна!B:B)</f>
        <v>1</v>
      </c>
      <c r="AS204" s="83" t="str">
        <f ca="1">IF(VLOOKUP(V204,Товары!A:B,2,FALSE)=A204,"Есть в 1С","ERR")</f>
        <v>Есть в 1С</v>
      </c>
      <c r="AT204" s="84" t="str">
        <f ca="1">IF(VLOOKUP(A204,Товары!B:B,1,FALSE)=A204,"Есть в 1С","ERR")</f>
        <v>Есть в 1С</v>
      </c>
      <c r="AU204" s="116" t="str">
        <f ca="1">VLOOKUP(V204,Товары!A:B,2,FALSE)</f>
        <v>06-094-09</v>
      </c>
      <c r="AV204" s="114" t="str">
        <f ca="1">VLOOKUP(V204,Товары!A:B,1,FALSE)</f>
        <v>Бейсболка AMERICAN NEEDLE арт. 44742A-OAS Oakland Seals Archive NHL (черный) {blk}</v>
      </c>
    </row>
    <row r="205" spans="1:48" x14ac:dyDescent="0.25">
      <c r="A205" s="133" t="str">
        <f ca="1"/>
        <v>06-092-16</v>
      </c>
      <c r="B205" s="128" t="str">
        <f ca="1">_xlfn.XLOOKUP($A205,Строчный!$A:$A,Строчный!B:B,"ERR",0)</f>
        <v>44740A-WHA Chicago Whales Archive MILB</v>
      </c>
      <c r="C205" s="101" t="str">
        <f ca="1">PROPER(_xlfn.XLOOKUP($A205,Строчный!$A:$A,Строчный!C:C,"ERR",0))</f>
        <v>Бейсболки</v>
      </c>
      <c r="D205" s="101" t="str">
        <f ca="1">_xlfn.LET(_xlpm.DATA,(_xlfn.XLOOKUP($A205,Строчный!$A:$A,Строчный!D:D,"ERR",0)),UPPER(MID(_xlpm.DATA,1,1))&amp;LOWER(MID(_xlpm.DATA,2,LEN(_xlpm.DATA)-1)))</f>
        <v>Бейсболка</v>
      </c>
      <c r="E205" s="101" t="str">
        <f ca="1">PROPER(_xlfn.XLOOKUP($A205,Строчный!$A:$A,Строчный!E:E,"ERR",0))</f>
        <v>Sport</v>
      </c>
      <c r="F205" s="101" t="str">
        <f ca="1">LOWER(_xlfn.XLOOKUP($A205,Строчный!$A:$A,Строчный!F:F,"ERR",0))</f>
        <v>всесезон</v>
      </c>
      <c r="G205" s="101" t="str">
        <f ca="1">UPPER(_xlfn.XLOOKUP($A205,Строчный!$A:$A,Строчный!G:G,"ERR",0))</f>
        <v>AMERICAN NEEDLE</v>
      </c>
      <c r="H205" s="101" t="str">
        <f ca="1">LOWER(_xlfn.XLOOKUP($A205,Строчный!$A:$A,Строчный!H:H,"ERR",0))</f>
        <v>navb</v>
      </c>
      <c r="I205" s="101" t="str">
        <f ca="1">LOWER(_xlfn.XLOOKUP($A205,Строчный!$A:$A,Строчный!I:I,"ERR",0))</f>
        <v>темно-синий</v>
      </c>
      <c r="J205" s="101" t="str">
        <f ca="1">SUBSTITUTE(LOWER(_xlfn.XLOOKUP($A205,Строчный!$A:$A,Строчный!J:J,"ERR",0)),"подклад","Подклад")</f>
        <v>100% хлопок</v>
      </c>
      <c r="K205" s="101" t="str">
        <f ca="1">_xlfn.LET(_xlpm.RES,_xlfn.XLOOKUP($A205,Строчный!$A:$A,Строчный!R:R,"ERR",0),IF(_xlpm.RES="","",_xlpm.RES))</f>
        <v>MILB</v>
      </c>
      <c r="L205" s="101" t="str">
        <f ca="1">_xlfn.LET(_xlpm.RES,_xlfn.XLOOKUP($A205,Строчный!$A:$A,Строчный!S:S,"ERR",0),IF(_xlpm.RES="","",_xlpm.RES))</f>
        <v>Chicago Whales</v>
      </c>
      <c r="M205" s="101" t="str">
        <f ca="1">LOWER(_xlfn.XLOOKUP($A205,Строчный!$A:$A,Строчный!K:K,"ERR",0))</f>
        <v>хлопковые</v>
      </c>
      <c r="N205" s="101" t="str">
        <f ca="1">PROPER(_xlfn.XLOOKUP($A205,Строчный!$A:$A,Строчный!L:L,"ERR",0))</f>
        <v>Унисекс</v>
      </c>
      <c r="O205" s="101" t="str">
        <f ca="1">PROPER(_xlfn.XLOOKUP($A205,Строчный!$A:$A,Строчный!M:M,"ERR",0))</f>
        <v>Бангладеш</v>
      </c>
      <c r="P205" s="110">
        <f ca="1">VALUE(_xlfn.XLOOKUP($A205,Строчный!$A:$A,Строчный!N:N,"ERR",0))</f>
        <v>861.9</v>
      </c>
      <c r="Q205" s="109" t="str">
        <f ca="1">_xlfn.XLOOKUP($G205,Фабрика!A:A,Фабрика!B:B,"ERR",0)</f>
        <v>American Needle, Inc; 1275 Busch Parkway, Buffalo Grove, IL 60089, USA</v>
      </c>
      <c r="R205" s="100" t="str">
        <f ca="1">_xlfn.XLOOKUP($A205,Строчный!$A:$A,Строчный!P:P,"ERR",0)</f>
        <v>ONE</v>
      </c>
      <c r="S205" s="100">
        <f ca="1">VALUE(_xlfn.XLOOKUP($A205,Строчный!$A:$A,Строчный!Q:Q,"ERR",0))</f>
        <v>12</v>
      </c>
      <c r="T205" s="14" t="s">
        <v>283</v>
      </c>
      <c r="U205" s="122" t="str">
        <f t="shared" ca="1" si="24"/>
        <v>Бейсболка AMERICAN NEEDLE арт. 44740A-WHA Chicago Whales Archive MILB (темно-синий)</v>
      </c>
      <c r="V205" s="121" t="str">
        <f t="shared" ca="1" si="25"/>
        <v>Бейсболка AMERICAN NEEDLE арт. 44740A-WHA Chicago Whales Archive MILB (темно-синий) {navb}</v>
      </c>
      <c r="W205" s="18" t="str">
        <f t="shared" ca="1" si="26"/>
        <v>синий</v>
      </c>
      <c r="X205" s="18" t="str">
        <f t="shared" ca="1" si="27"/>
        <v>синий</v>
      </c>
      <c r="Y205" s="119" t="str">
        <f ca="1">IF(ISERROR(AT205),IFERROR(MID(I205,FIND("-",I205)+1,LEN(I205)),IFERROR(MID(I205,1,FIND("/",I205)-2),I205)),VLOOKUP(A205,'Цвета артикулов'!B:C,2,0))</f>
        <v>синий</v>
      </c>
      <c r="Z205" s="93" t="str">
        <f t="shared" ca="1" si="28"/>
        <v>06-092-16-00</v>
      </c>
      <c r="AA205" s="95" t="str">
        <f ca="1">VLOOKUP(C205,Группа!A:B,2,FALSE)</f>
        <v>Бейсболка</v>
      </c>
      <c r="AB205" s="117" t="str">
        <f ca="1">IFERROR(VLOOKUP(R205,Размеры!A:C,3,FALSE),"")</f>
        <v>ONE</v>
      </c>
      <c r="AC205" s="117" t="str">
        <f ca="1">VLOOKUP(I205,ЦветПолный!A:B,2,FALSE)</f>
        <v>16</v>
      </c>
      <c r="AD205" s="117" t="str">
        <f ca="1">IFERROR(VLOOKUP(R205,Размеры!A:D,4,FALSE),"")</f>
        <v>00</v>
      </c>
      <c r="AE205" s="117">
        <f ca="1">IF(LEFT(IFERROR(VLOOKUP(LOOKUP(2,1/SEARCH(B205,Товары!A:A),Товары!A:A),Товары!A:B,2,0),""),6)=MID(Z205,1,6),1,0)</f>
        <v>1</v>
      </c>
      <c r="AG205" s="117">
        <f ca="1">SUMIF(Группа!A:A,C205,Группа!C:C)</f>
        <v>1</v>
      </c>
      <c r="AH205" s="117">
        <f ca="1">SUMIF(Группа!B:B,AA205,Группа!C:C)</f>
        <v>1</v>
      </c>
      <c r="AI205" s="117">
        <f ca="1">SUMIF(Формы!A:A,D205,Формы!B:B)</f>
        <v>1</v>
      </c>
      <c r="AJ205" s="117">
        <f ca="1">SUMIF(Материал!A:A,M205,Материал!B:B)</f>
        <v>1</v>
      </c>
      <c r="AK205" s="117">
        <f ca="1">SUMIF(Размеры!A:A,R205,Размеры!E:E)</f>
        <v>1</v>
      </c>
      <c r="AL205" s="117">
        <f ca="1">SUMIF(Сезон!A:A,F205,Сезон!B:B)</f>
        <v>1</v>
      </c>
      <c r="AM205" s="117">
        <f ca="1">SUMIF(Состав!A:A,J205,Состав!B:B)</f>
        <v>1</v>
      </c>
      <c r="AN205" s="117">
        <f ca="1">SUMIF(ЦветПолный!A:A,I205,ЦветПолный!C:C)</f>
        <v>8</v>
      </c>
      <c r="AO205" s="117">
        <f ca="1">SUMIF(Цвет!A:A,Y205,Цвет!B:B)</f>
        <v>1</v>
      </c>
      <c r="AP205" s="117">
        <f ca="1">SUMIF(Пол!B:B,N205,Пол!C:C)</f>
        <v>1</v>
      </c>
      <c r="AQ205" s="117">
        <f ca="1">SUMIF(Марка!A:A,G205,Марка!B:B)</f>
        <v>1</v>
      </c>
      <c r="AR205" s="117">
        <f ca="1">SUMIF(Страна!A:A,O205,Страна!B:B)</f>
        <v>1</v>
      </c>
      <c r="AS205" s="83" t="str">
        <f ca="1">IF(VLOOKUP(V205,Товары!A:B,2,FALSE)=A205,"Есть в 1С","ERR")</f>
        <v>Есть в 1С</v>
      </c>
      <c r="AT205" s="84" t="str">
        <f ca="1">IF(VLOOKUP(A205,Товары!B:B,1,FALSE)=A205,"Есть в 1С","ERR")</f>
        <v>Есть в 1С</v>
      </c>
      <c r="AU205" s="116" t="str">
        <f ca="1">VLOOKUP(V205,Товары!A:B,2,FALSE)</f>
        <v>06-092-16</v>
      </c>
      <c r="AV205" s="114" t="str">
        <f ca="1">VLOOKUP(V205,Товары!A:B,1,FALSE)</f>
        <v>Бейсболка AMERICAN NEEDLE арт. 44740A-WHA Chicago Whales Archive MILB (темно-синий) {navb}</v>
      </c>
    </row>
    <row r="206" spans="1:48" x14ac:dyDescent="0.25">
      <c r="A206" s="133" t="str">
        <f ca="1"/>
        <v>06-089-16</v>
      </c>
      <c r="B206" s="128" t="str">
        <f ca="1">_xlfn.XLOOKUP($A206,Строчный!$A:$A,Строчный!B:B,"ERR",0)</f>
        <v>44740A-KCK Kansas City Katz Archive MILB</v>
      </c>
      <c r="C206" s="101" t="str">
        <f ca="1">PROPER(_xlfn.XLOOKUP($A206,Строчный!$A:$A,Строчный!C:C,"ERR",0))</f>
        <v>Бейсболки</v>
      </c>
      <c r="D206" s="101" t="str">
        <f ca="1">_xlfn.LET(_xlpm.DATA,(_xlfn.XLOOKUP($A206,Строчный!$A:$A,Строчный!D:D,"ERR",0)),UPPER(MID(_xlpm.DATA,1,1))&amp;LOWER(MID(_xlpm.DATA,2,LEN(_xlpm.DATA)-1)))</f>
        <v>Бейсболка</v>
      </c>
      <c r="E206" s="101" t="str">
        <f ca="1">PROPER(_xlfn.XLOOKUP($A206,Строчный!$A:$A,Строчный!E:E,"ERR",0))</f>
        <v>Sport</v>
      </c>
      <c r="F206" s="101" t="str">
        <f ca="1">LOWER(_xlfn.XLOOKUP($A206,Строчный!$A:$A,Строчный!F:F,"ERR",0))</f>
        <v>всесезон</v>
      </c>
      <c r="G206" s="101" t="str">
        <f ca="1">UPPER(_xlfn.XLOOKUP($A206,Строчный!$A:$A,Строчный!G:G,"ERR",0))</f>
        <v>AMERICAN NEEDLE</v>
      </c>
      <c r="H206" s="101" t="str">
        <f ca="1">LOWER(_xlfn.XLOOKUP($A206,Строчный!$A:$A,Строчный!H:H,"ERR",0))</f>
        <v>navy</v>
      </c>
      <c r="I206" s="101" t="str">
        <f ca="1">LOWER(_xlfn.XLOOKUP($A206,Строчный!$A:$A,Строчный!I:I,"ERR",0))</f>
        <v>темно-синий</v>
      </c>
      <c r="J206" s="101" t="str">
        <f ca="1">SUBSTITUTE(LOWER(_xlfn.XLOOKUP($A206,Строчный!$A:$A,Строчный!J:J,"ERR",0)),"подклад","Подклад")</f>
        <v>100% хлопок</v>
      </c>
      <c r="K206" s="101" t="str">
        <f ca="1">_xlfn.LET(_xlpm.RES,_xlfn.XLOOKUP($A206,Строчный!$A:$A,Строчный!R:R,"ERR",0),IF(_xlpm.RES="","",_xlpm.RES))</f>
        <v>MILB</v>
      </c>
      <c r="L206" s="101" t="str">
        <f ca="1">_xlfn.LET(_xlpm.RES,_xlfn.XLOOKUP($A206,Строчный!$A:$A,Строчный!S:S,"ERR",0),IF(_xlpm.RES="","",_xlpm.RES))</f>
        <v>Kansas City Katz</v>
      </c>
      <c r="M206" s="101" t="str">
        <f ca="1">LOWER(_xlfn.XLOOKUP($A206,Строчный!$A:$A,Строчный!K:K,"ERR",0))</f>
        <v>хлопковые</v>
      </c>
      <c r="N206" s="101" t="str">
        <f ca="1">PROPER(_xlfn.XLOOKUP($A206,Строчный!$A:$A,Строчный!L:L,"ERR",0))</f>
        <v>Унисекс</v>
      </c>
      <c r="O206" s="101" t="str">
        <f ca="1">PROPER(_xlfn.XLOOKUP($A206,Строчный!$A:$A,Строчный!M:M,"ERR",0))</f>
        <v>Бангладеш</v>
      </c>
      <c r="P206" s="110">
        <f ca="1">VALUE(_xlfn.XLOOKUP($A206,Строчный!$A:$A,Строчный!N:N,"ERR",0))</f>
        <v>861.90896551724154</v>
      </c>
      <c r="Q206" s="109" t="str">
        <f ca="1">_xlfn.XLOOKUP($G206,Фабрика!A:A,Фабрика!B:B,"ERR",0)</f>
        <v>American Needle, Inc; 1275 Busch Parkway, Buffalo Grove, IL 60089, USA</v>
      </c>
      <c r="R206" s="100" t="str">
        <f ca="1">_xlfn.XLOOKUP($A206,Строчный!$A:$A,Строчный!P:P,"ERR",0)</f>
        <v>ONE</v>
      </c>
      <c r="S206" s="100">
        <f ca="1">VALUE(_xlfn.XLOOKUP($A206,Строчный!$A:$A,Строчный!Q:Q,"ERR",0))</f>
        <v>58</v>
      </c>
      <c r="T206" s="14" t="s">
        <v>283</v>
      </c>
      <c r="U206" s="122" t="str">
        <f t="shared" ca="1" si="24"/>
        <v>Бейсболка AMERICAN NEEDLE арт. 44740A-KCK Kansas City Katz Archive MILB (темно-синий)</v>
      </c>
      <c r="V206" s="121" t="str">
        <f t="shared" ca="1" si="25"/>
        <v>Бейсболка AMERICAN NEEDLE арт. 44740A-KCK Kansas City Katz Archive MILB (темно-синий) {navy}</v>
      </c>
      <c r="W206" s="18" t="str">
        <f t="shared" ca="1" si="26"/>
        <v>синий</v>
      </c>
      <c r="X206" s="18" t="str">
        <f t="shared" ca="1" si="27"/>
        <v>синий</v>
      </c>
      <c r="Y206" s="119" t="str">
        <f ca="1">IF(ISERROR(AT206),IFERROR(MID(I206,FIND("-",I206)+1,LEN(I206)),IFERROR(MID(I206,1,FIND("/",I206)-2),I206)),VLOOKUP(A206,'Цвета артикулов'!B:C,2,0))</f>
        <v>синий</v>
      </c>
      <c r="Z206" s="93" t="str">
        <f t="shared" ca="1" si="28"/>
        <v>06-089-16-00</v>
      </c>
      <c r="AA206" s="95" t="str">
        <f ca="1">VLOOKUP(C206,Группа!A:B,2,FALSE)</f>
        <v>Бейсболка</v>
      </c>
      <c r="AB206" s="117" t="str">
        <f ca="1">IFERROR(VLOOKUP(R206,Размеры!A:C,3,FALSE),"")</f>
        <v>ONE</v>
      </c>
      <c r="AC206" s="117" t="str">
        <f ca="1">VLOOKUP(I206,ЦветПолный!A:B,2,FALSE)</f>
        <v>16</v>
      </c>
      <c r="AD206" s="117" t="str">
        <f ca="1">IFERROR(VLOOKUP(R206,Размеры!A:D,4,FALSE),"")</f>
        <v>00</v>
      </c>
      <c r="AE206" s="117">
        <f ca="1">IF(LEFT(IFERROR(VLOOKUP(LOOKUP(2,1/SEARCH(B206,Товары!A:A),Товары!A:A),Товары!A:B,2,0),""),6)=MID(Z206,1,6),1,0)</f>
        <v>1</v>
      </c>
      <c r="AG206" s="117">
        <f ca="1">SUMIF(Группа!A:A,C206,Группа!C:C)</f>
        <v>1</v>
      </c>
      <c r="AH206" s="117">
        <f ca="1">SUMIF(Группа!B:B,AA206,Группа!C:C)</f>
        <v>1</v>
      </c>
      <c r="AI206" s="117">
        <f ca="1">SUMIF(Формы!A:A,D206,Формы!B:B)</f>
        <v>1</v>
      </c>
      <c r="AJ206" s="117">
        <f ca="1">SUMIF(Материал!A:A,M206,Материал!B:B)</f>
        <v>1</v>
      </c>
      <c r="AK206" s="117">
        <f ca="1">SUMIF(Размеры!A:A,R206,Размеры!E:E)</f>
        <v>1</v>
      </c>
      <c r="AL206" s="117">
        <f ca="1">SUMIF(Сезон!A:A,F206,Сезон!B:B)</f>
        <v>1</v>
      </c>
      <c r="AM206" s="117">
        <f ca="1">SUMIF(Состав!A:A,J206,Состав!B:B)</f>
        <v>1</v>
      </c>
      <c r="AN206" s="117">
        <f ca="1">SUMIF(ЦветПолный!A:A,I206,ЦветПолный!C:C)</f>
        <v>8</v>
      </c>
      <c r="AO206" s="117">
        <f ca="1">SUMIF(Цвет!A:A,Y206,Цвет!B:B)</f>
        <v>1</v>
      </c>
      <c r="AP206" s="117">
        <f ca="1">SUMIF(Пол!B:B,N206,Пол!C:C)</f>
        <v>1</v>
      </c>
      <c r="AQ206" s="117">
        <f ca="1">SUMIF(Марка!A:A,G206,Марка!B:B)</f>
        <v>1</v>
      </c>
      <c r="AR206" s="117">
        <f ca="1">SUMIF(Страна!A:A,O206,Страна!B:B)</f>
        <v>1</v>
      </c>
      <c r="AS206" s="83" t="str">
        <f ca="1">IF(VLOOKUP(V206,Товары!A:B,2,FALSE)=A206,"Есть в 1С","ERR")</f>
        <v>Есть в 1С</v>
      </c>
      <c r="AT206" s="84" t="str">
        <f ca="1">IF(VLOOKUP(A206,Товары!B:B,1,FALSE)=A206,"Есть в 1С","ERR")</f>
        <v>Есть в 1С</v>
      </c>
      <c r="AU206" s="116" t="str">
        <f ca="1">VLOOKUP(V206,Товары!A:B,2,FALSE)</f>
        <v>06-089-16</v>
      </c>
      <c r="AV206" s="114" t="str">
        <f ca="1">VLOOKUP(V206,Товары!A:B,1,FALSE)</f>
        <v>Бейсболка AMERICAN NEEDLE арт. 44740A-KCK Kansas City Katz Archive MILB (темно-синий) {navy}</v>
      </c>
    </row>
    <row r="207" spans="1:48" x14ac:dyDescent="0.25">
      <c r="A207" s="133" t="str">
        <f ca="1"/>
        <v>06-086-11</v>
      </c>
      <c r="B207" s="128" t="str">
        <f ca="1">_xlfn.XLOOKUP($A207,Строчный!$A:$A,Строчный!B:B,"ERR",0)</f>
        <v>44740A-BSH Boston Shamrocks Archive MILB</v>
      </c>
      <c r="C207" s="101" t="str">
        <f ca="1">PROPER(_xlfn.XLOOKUP($A207,Строчный!$A:$A,Строчный!C:C,"ERR",0))</f>
        <v>Бейсболки</v>
      </c>
      <c r="D207" s="101" t="str">
        <f ca="1">_xlfn.LET(_xlpm.DATA,(_xlfn.XLOOKUP($A207,Строчный!$A:$A,Строчный!D:D,"ERR",0)),UPPER(MID(_xlpm.DATA,1,1))&amp;LOWER(MID(_xlpm.DATA,2,LEN(_xlpm.DATA)-1)))</f>
        <v>Бейсболка</v>
      </c>
      <c r="E207" s="101" t="str">
        <f ca="1">PROPER(_xlfn.XLOOKUP($A207,Строчный!$A:$A,Строчный!E:E,"ERR",0))</f>
        <v>Sport</v>
      </c>
      <c r="F207" s="101" t="str">
        <f ca="1">LOWER(_xlfn.XLOOKUP($A207,Строчный!$A:$A,Строчный!F:F,"ERR",0))</f>
        <v>всесезон</v>
      </c>
      <c r="G207" s="101" t="str">
        <f ca="1">UPPER(_xlfn.XLOOKUP($A207,Строчный!$A:$A,Строчный!G:G,"ERR",0))</f>
        <v>AMERICAN NEEDLE</v>
      </c>
      <c r="H207" s="101" t="str">
        <f ca="1">LOWER(_xlfn.XLOOKUP($A207,Строчный!$A:$A,Строчный!H:H,"ERR",0))</f>
        <v>dgrn</v>
      </c>
      <c r="I207" s="101" t="str">
        <f ca="1">LOWER(_xlfn.XLOOKUP($A207,Строчный!$A:$A,Строчный!I:I,"ERR",0))</f>
        <v>зеленый</v>
      </c>
      <c r="J207" s="101" t="str">
        <f ca="1">SUBSTITUTE(LOWER(_xlfn.XLOOKUP($A207,Строчный!$A:$A,Строчный!J:J,"ERR",0)),"подклад","Подклад")</f>
        <v>100% хлопок</v>
      </c>
      <c r="K207" s="101" t="str">
        <f ca="1">_xlfn.LET(_xlpm.RES,_xlfn.XLOOKUP($A207,Строчный!$A:$A,Строчный!R:R,"ERR",0),IF(_xlpm.RES="","",_xlpm.RES))</f>
        <v>MILB</v>
      </c>
      <c r="L207" s="101" t="str">
        <f ca="1">_xlfn.LET(_xlpm.RES,_xlfn.XLOOKUP($A207,Строчный!$A:$A,Строчный!S:S,"ERR",0),IF(_xlpm.RES="","",_xlpm.RES))</f>
        <v>Boston Shamrocks</v>
      </c>
      <c r="M207" s="101" t="str">
        <f ca="1">LOWER(_xlfn.XLOOKUP($A207,Строчный!$A:$A,Строчный!K:K,"ERR",0))</f>
        <v>хлопковые</v>
      </c>
      <c r="N207" s="101" t="str">
        <f ca="1">PROPER(_xlfn.XLOOKUP($A207,Строчный!$A:$A,Строчный!L:L,"ERR",0))</f>
        <v>Унисекс</v>
      </c>
      <c r="O207" s="101" t="str">
        <f ca="1">PROPER(_xlfn.XLOOKUP($A207,Строчный!$A:$A,Строчный!M:M,"ERR",0))</f>
        <v>Бангладеш</v>
      </c>
      <c r="P207" s="110">
        <f ca="1">VALUE(_xlfn.XLOOKUP($A207,Строчный!$A:$A,Строчный!N:N,"ERR",0))</f>
        <v>861.9</v>
      </c>
      <c r="Q207" s="109" t="str">
        <f ca="1">_xlfn.XLOOKUP($G207,Фабрика!A:A,Фабрика!B:B,"ERR",0)</f>
        <v>American Needle, Inc; 1275 Busch Parkway, Buffalo Grove, IL 60089, USA</v>
      </c>
      <c r="R207" s="100" t="str">
        <f ca="1">_xlfn.XLOOKUP($A207,Строчный!$A:$A,Строчный!P:P,"ERR",0)</f>
        <v>ONE</v>
      </c>
      <c r="S207" s="100">
        <f ca="1">VALUE(_xlfn.XLOOKUP($A207,Строчный!$A:$A,Строчный!Q:Q,"ERR",0))</f>
        <v>64</v>
      </c>
      <c r="T207" s="14" t="s">
        <v>283</v>
      </c>
      <c r="U207" s="122" t="str">
        <f t="shared" ca="1" si="24"/>
        <v>Бейсболка AMERICAN NEEDLE арт. 44740A-BSH Boston Shamrocks Archive MILB (зеленый)</v>
      </c>
      <c r="V207" s="121" t="str">
        <f t="shared" ca="1" si="25"/>
        <v>Бейсболка AMERICAN NEEDLE арт. 44740A-BSH Boston Shamrocks Archive MILB (зеленый) {dgrn}</v>
      </c>
      <c r="W207" s="18" t="str">
        <f t="shared" ca="1" si="26"/>
        <v>зеленый</v>
      </c>
      <c r="X207" s="18" t="str">
        <f t="shared" ca="1" si="27"/>
        <v>зеленый</v>
      </c>
      <c r="Y207" s="119" t="str">
        <f ca="1">IF(ISERROR(AT207),IFERROR(MID(I207,FIND("-",I207)+1,LEN(I207)),IFERROR(MID(I207,1,FIND("/",I207)-2),I207)),VLOOKUP(A207,'Цвета артикулов'!B:C,2,0))</f>
        <v>зеленый</v>
      </c>
      <c r="Z207" s="93" t="str">
        <f t="shared" ca="1" si="28"/>
        <v>06-086-11-00</v>
      </c>
      <c r="AA207" s="95" t="str">
        <f ca="1">VLOOKUP(C207,Группа!A:B,2,FALSE)</f>
        <v>Бейсболка</v>
      </c>
      <c r="AB207" s="117" t="str">
        <f ca="1">IFERROR(VLOOKUP(R207,Размеры!A:C,3,FALSE),"")</f>
        <v>ONE</v>
      </c>
      <c r="AC207" s="117" t="str">
        <f ca="1">VLOOKUP(I207,ЦветПолный!A:B,2,FALSE)</f>
        <v>11</v>
      </c>
      <c r="AD207" s="117" t="str">
        <f ca="1">IFERROR(VLOOKUP(R207,Размеры!A:D,4,FALSE),"")</f>
        <v>00</v>
      </c>
      <c r="AE207" s="117">
        <f ca="1">IF(LEFT(IFERROR(VLOOKUP(LOOKUP(2,1/SEARCH(B207,Товары!A:A),Товары!A:A),Товары!A:B,2,0),""),6)=MID(Z207,1,6),1,0)</f>
        <v>1</v>
      </c>
      <c r="AG207" s="117">
        <f ca="1">SUMIF(Группа!A:A,C207,Группа!C:C)</f>
        <v>1</v>
      </c>
      <c r="AH207" s="117">
        <f ca="1">SUMIF(Группа!B:B,AA207,Группа!C:C)</f>
        <v>1</v>
      </c>
      <c r="AI207" s="117">
        <f ca="1">SUMIF(Формы!A:A,D207,Формы!B:B)</f>
        <v>1</v>
      </c>
      <c r="AJ207" s="117">
        <f ca="1">SUMIF(Материал!A:A,M207,Материал!B:B)</f>
        <v>1</v>
      </c>
      <c r="AK207" s="117">
        <f ca="1">SUMIF(Размеры!A:A,R207,Размеры!E:E)</f>
        <v>1</v>
      </c>
      <c r="AL207" s="117">
        <f ca="1">SUMIF(Сезон!A:A,F207,Сезон!B:B)</f>
        <v>1</v>
      </c>
      <c r="AM207" s="117">
        <f ca="1">SUMIF(Состав!A:A,J207,Состав!B:B)</f>
        <v>1</v>
      </c>
      <c r="AN207" s="117">
        <f ca="1">SUMIF(ЦветПолный!A:A,I207,ЦветПолный!C:C)</f>
        <v>6</v>
      </c>
      <c r="AO207" s="117">
        <f ca="1">SUMIF(Цвет!A:A,Y207,Цвет!B:B)</f>
        <v>1</v>
      </c>
      <c r="AP207" s="117">
        <f ca="1">SUMIF(Пол!B:B,N207,Пол!C:C)</f>
        <v>1</v>
      </c>
      <c r="AQ207" s="117">
        <f ca="1">SUMIF(Марка!A:A,G207,Марка!B:B)</f>
        <v>1</v>
      </c>
      <c r="AR207" s="117">
        <f ca="1">SUMIF(Страна!A:A,O207,Страна!B:B)</f>
        <v>1</v>
      </c>
      <c r="AS207" s="83" t="str">
        <f ca="1">IF(VLOOKUP(V207,Товары!A:B,2,FALSE)=A207,"Есть в 1С","ERR")</f>
        <v>Есть в 1С</v>
      </c>
      <c r="AT207" s="84" t="str">
        <f ca="1">IF(VLOOKUP(A207,Товары!B:B,1,FALSE)=A207,"Есть в 1С","ERR")</f>
        <v>Есть в 1С</v>
      </c>
      <c r="AU207" s="116" t="str">
        <f ca="1">VLOOKUP(V207,Товары!A:B,2,FALSE)</f>
        <v>06-086-11</v>
      </c>
      <c r="AV207" s="114" t="str">
        <f ca="1">VLOOKUP(V207,Товары!A:B,1,FALSE)</f>
        <v>Бейсболка AMERICAN NEEDLE арт. 44740A-BSH Boston Shamrocks Archive MILB (зеленый) {dgrn}</v>
      </c>
    </row>
    <row r="208" spans="1:48" x14ac:dyDescent="0.25">
      <c r="A208" s="133" t="str">
        <f ca="1"/>
        <v>06-084-72</v>
      </c>
      <c r="B208" s="128" t="str">
        <f ca="1">_xlfn.XLOOKUP($A208,Строчный!$A:$A,Строчный!B:B,"ERR",0)</f>
        <v>44740A-ANA Anaheim Aces Archive MILB</v>
      </c>
      <c r="C208" s="101" t="str">
        <f ca="1">PROPER(_xlfn.XLOOKUP($A208,Строчный!$A:$A,Строчный!C:C,"ERR",0))</f>
        <v>Бейсболки</v>
      </c>
      <c r="D208" s="101" t="str">
        <f ca="1">_xlfn.LET(_xlpm.DATA,(_xlfn.XLOOKUP($A208,Строчный!$A:$A,Строчный!D:D,"ERR",0)),UPPER(MID(_xlpm.DATA,1,1))&amp;LOWER(MID(_xlpm.DATA,2,LEN(_xlpm.DATA)-1)))</f>
        <v>Бейсболка</v>
      </c>
      <c r="E208" s="101" t="str">
        <f ca="1">PROPER(_xlfn.XLOOKUP($A208,Строчный!$A:$A,Строчный!E:E,"ERR",0))</f>
        <v>Sport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AMERICAN NEEDLE</v>
      </c>
      <c r="H208" s="101" t="str">
        <f ca="1">LOWER(_xlfn.XLOOKUP($A208,Строчный!$A:$A,Строчный!H:H,"ERR",0))</f>
        <v>bldr</v>
      </c>
      <c r="I208" s="101" t="str">
        <f ca="1">LOWER(_xlfn.XLOOKUP($A208,Строчный!$A:$A,Строчный!I:I,"ERR",0))</f>
        <v>черный / красный</v>
      </c>
      <c r="J208" s="101" t="str">
        <f ca="1">SUBSTITUTE(LOWER(_xlfn.XLOOKUP($A208,Строчный!$A:$A,Строчный!J:J,"ERR",0)),"подклад","Подклад")</f>
        <v>100% хлопок</v>
      </c>
      <c r="K208" s="101" t="str">
        <f ca="1">_xlfn.LET(_xlpm.RES,_xlfn.XLOOKUP($A208,Строчный!$A:$A,Строчный!R:R,"ERR",0),IF(_xlpm.RES="","",_xlpm.RES))</f>
        <v>MILB</v>
      </c>
      <c r="L208" s="101" t="str">
        <f ca="1">_xlfn.LET(_xlpm.RES,_xlfn.XLOOKUP($A208,Строчный!$A:$A,Строчный!S:S,"ERR",0),IF(_xlpm.RES="","",_xlpm.RES))</f>
        <v>Anaheim Aces</v>
      </c>
      <c r="M208" s="101" t="str">
        <f ca="1">LOWER(_xlfn.XLOOKUP($A208,Строчный!$A:$A,Строчный!K:K,"ERR",0))</f>
        <v>хлопковые</v>
      </c>
      <c r="N208" s="101" t="str">
        <f ca="1">PROPER(_xlfn.XLOOKUP($A208,Строчный!$A:$A,Строчный!L:L,"ERR",0))</f>
        <v>Унисекс</v>
      </c>
      <c r="O208" s="101" t="str">
        <f ca="1">PROPER(_xlfn.XLOOKUP($A208,Строчный!$A:$A,Строчный!M:M,"ERR",0))</f>
        <v>Бангладеш</v>
      </c>
      <c r="P208" s="110">
        <f ca="1">VALUE(_xlfn.XLOOKUP($A208,Строчный!$A:$A,Строчный!N:N,"ERR",0))</f>
        <v>861.9</v>
      </c>
      <c r="Q208" s="109" t="str">
        <f ca="1">_xlfn.XLOOKUP($G208,Фабрика!A:A,Фабрика!B:B,"ERR",0)</f>
        <v>American Needle, Inc; 1275 Busch Parkway, Buffalo Grove, IL 60089, USA</v>
      </c>
      <c r="R208" s="100" t="str">
        <f ca="1">_xlfn.XLOOKUP($A208,Строчный!$A:$A,Строчный!P:P,"ERR",0)</f>
        <v>ONE</v>
      </c>
      <c r="S208" s="100">
        <f ca="1">VALUE(_xlfn.XLOOKUP($A208,Строчный!$A:$A,Строчный!Q:Q,"ERR",0))</f>
        <v>76</v>
      </c>
      <c r="T208" s="14" t="s">
        <v>283</v>
      </c>
      <c r="U208" s="122" t="str">
        <f t="shared" ca="1" si="24"/>
        <v>Бейсболка AMERICAN NEEDLE арт. 44740A-ANA Anaheim Aces Archive MILB (черный / красный)</v>
      </c>
      <c r="V208" s="121" t="str">
        <f t="shared" ca="1" si="25"/>
        <v>Бейсболка AMERICAN NEEDLE арт. 44740A-ANA Anaheim Aces Archive MILB (черный / красный) {bldr}</v>
      </c>
      <c r="W208" s="18" t="str">
        <f t="shared" ca="1" si="26"/>
        <v>черный</v>
      </c>
      <c r="X208" s="18" t="str">
        <f t="shared" ca="1" si="27"/>
        <v>красный</v>
      </c>
      <c r="Y208" s="119" t="str">
        <f ca="1">IF(ISERROR(AT208),IFERROR(MID(I208,FIND("-",I208)+1,LEN(I208)),IFERROR(MID(I208,1,FIND("/",I208)-2),I208)),VLOOKUP(A208,'Цвета артикулов'!B:C,2,0))</f>
        <v>черный</v>
      </c>
      <c r="Z208" s="93" t="str">
        <f t="shared" ca="1" si="28"/>
        <v>06-084-72-00</v>
      </c>
      <c r="AA208" s="95" t="str">
        <f ca="1">VLOOKUP(C208,Группа!A:B,2,FALSE)</f>
        <v>Бейсболка</v>
      </c>
      <c r="AB208" s="117" t="str">
        <f ca="1">IFERROR(VLOOKUP(R208,Размеры!A:C,3,FALSE),"")</f>
        <v>ONE</v>
      </c>
      <c r="AC208" s="117" t="str">
        <f ca="1">VLOOKUP(I208,ЦветПолный!A:B,2,FALSE)</f>
        <v>72</v>
      </c>
      <c r="AD208" s="117" t="str">
        <f ca="1">IFERROR(VLOOKUP(R208,Размеры!A:D,4,FALSE),"")</f>
        <v>00</v>
      </c>
      <c r="AE208" s="117">
        <f ca="1">IF(LEFT(IFERROR(VLOOKUP(LOOKUP(2,1/SEARCH(B208,Товары!A:A),Товары!A:A),Товары!A:B,2,0),""),6)=MID(Z208,1,6),1,0)</f>
        <v>1</v>
      </c>
      <c r="AG208" s="117">
        <f ca="1">SUMIF(Группа!A:A,C208,Группа!C:C)</f>
        <v>1</v>
      </c>
      <c r="AH208" s="117">
        <f ca="1">SUMIF(Группа!B:B,AA208,Группа!C:C)</f>
        <v>1</v>
      </c>
      <c r="AI208" s="117">
        <f ca="1">SUMIF(Формы!A:A,D208,Формы!B:B)</f>
        <v>1</v>
      </c>
      <c r="AJ208" s="117">
        <f ca="1">SUMIF(Материал!A:A,M208,Материал!B:B)</f>
        <v>1</v>
      </c>
      <c r="AK208" s="117">
        <f ca="1">SUMIF(Размеры!A:A,R208,Размеры!E:E)</f>
        <v>1</v>
      </c>
      <c r="AL208" s="117">
        <f ca="1">SUMIF(Сезон!A:A,F208,Сезон!B:B)</f>
        <v>1</v>
      </c>
      <c r="AM208" s="117">
        <f ca="1">SUMIF(Состав!A:A,J208,Состав!B:B)</f>
        <v>1</v>
      </c>
      <c r="AN208" s="117">
        <f ca="1">SUMIF(ЦветПолный!A:A,I208,ЦветПолный!C:C)</f>
        <v>3</v>
      </c>
      <c r="AO208" s="117">
        <f ca="1">SUMIF(Цвет!A:A,Y208,Цвет!B:B)</f>
        <v>1</v>
      </c>
      <c r="AP208" s="117">
        <f ca="1">SUMIF(Пол!B:B,N208,Пол!C:C)</f>
        <v>1</v>
      </c>
      <c r="AQ208" s="117">
        <f ca="1">SUMIF(Марка!A:A,G208,Марка!B:B)</f>
        <v>1</v>
      </c>
      <c r="AR208" s="117">
        <f ca="1">SUMIF(Страна!A:A,O208,Страна!B:B)</f>
        <v>1</v>
      </c>
      <c r="AS208" s="83" t="str">
        <f ca="1">IF(VLOOKUP(V208,Товары!A:B,2,FALSE)=A208,"Есть в 1С","ERR")</f>
        <v>Есть в 1С</v>
      </c>
      <c r="AT208" s="84" t="str">
        <f ca="1">IF(VLOOKUP(A208,Товары!B:B,1,FALSE)=A208,"Есть в 1С","ERR")</f>
        <v>Есть в 1С</v>
      </c>
      <c r="AU208" s="116" t="str">
        <f ca="1">VLOOKUP(V208,Товары!A:B,2,FALSE)</f>
        <v>06-084-72</v>
      </c>
      <c r="AV208" s="114" t="str">
        <f ca="1">VLOOKUP(V208,Товары!A:B,1,FALSE)</f>
        <v>Бейсболка AMERICAN NEEDLE арт. 44740A-ANA Anaheim Aces Archive MILB (черный / красный) {bldr}</v>
      </c>
    </row>
    <row r="209" spans="1:48" x14ac:dyDescent="0.25">
      <c r="A209" s="133" t="str">
        <f ca="1"/>
        <v>06-077-56</v>
      </c>
      <c r="B209" s="128" t="str">
        <f ca="1">_xlfn.XLOOKUP($A209,Строчный!$A:$A,Строчный!B:B,"ERR",0)</f>
        <v>43910A-CALI California</v>
      </c>
      <c r="C209" s="101" t="str">
        <f ca="1">PROPER(_xlfn.XLOOKUP($A209,Строчный!$A:$A,Строчный!C:C,"ERR",0))</f>
        <v>Бейсболки</v>
      </c>
      <c r="D209" s="101" t="str">
        <f ca="1">_xlfn.LET(_xlpm.DATA,(_xlfn.XLOOKUP($A209,Строчный!$A:$A,Строчный!D:D,"ERR",0)),UPPER(MID(_xlpm.DATA,1,1))&amp;LOWER(MID(_xlpm.DATA,2,LEN(_xlpm.DATA)-1)))</f>
        <v>Бейсболка</v>
      </c>
      <c r="E209" s="101" t="str">
        <f ca="1">PROPER(_xlfn.XLOOKUP($A209,Строчный!$A:$A,Строчный!E:E,"ERR",0))</f>
        <v>State</v>
      </c>
      <c r="F209" s="101" t="str">
        <f ca="1">LOWER(_xlfn.XLOOKUP($A209,Строчный!$A:$A,Строчный!F:F,"ERR",0))</f>
        <v>всесезон</v>
      </c>
      <c r="G209" s="101" t="str">
        <f ca="1">UPPER(_xlfn.XLOOKUP($A209,Строчный!$A:$A,Строчный!G:G,"ERR",0))</f>
        <v>AMERICAN NEEDLE</v>
      </c>
      <c r="H209" s="101" t="str">
        <f ca="1">LOWER(_xlfn.XLOOKUP($A209,Строчный!$A:$A,Строчный!H:H,"ERR",0))</f>
        <v>camo</v>
      </c>
      <c r="I209" s="101" t="str">
        <f ca="1">LOWER(_xlfn.XLOOKUP($A209,Строчный!$A:$A,Строчный!I:I,"ERR",0))</f>
        <v>хаки</v>
      </c>
      <c r="J209" s="101" t="str">
        <f ca="1">SUBSTITUTE(LOWER(_xlfn.XLOOKUP($A209,Строчный!$A:$A,Строчный!J:J,"ERR",0)),"подклад","Подклад")</f>
        <v>100% хлопок</v>
      </c>
      <c r="K209" s="101" t="str">
        <f ca="1">_xlfn.LET(_xlpm.RES,_xlfn.XLOOKUP($A209,Строчный!$A:$A,Строчный!R:R,"ERR",0),IF(_xlpm.RES="","",_xlpm.RES))</f>
        <v/>
      </c>
      <c r="L209" s="101" t="str">
        <f ca="1">_xlfn.LET(_xlpm.RES,_xlfn.XLOOKUP($A209,Строчный!$A:$A,Строчный!S:S,"ERR",0),IF(_xlpm.RES="","",_xlpm.RES))</f>
        <v>California</v>
      </c>
      <c r="M209" s="101" t="str">
        <f ca="1">LOWER(_xlfn.XLOOKUP($A209,Строчный!$A:$A,Строчный!K:K,"ERR",0))</f>
        <v>хлопковые</v>
      </c>
      <c r="N209" s="101" t="str">
        <f ca="1">PROPER(_xlfn.XLOOKUP($A209,Строчный!$A:$A,Строчный!L:L,"ERR",0))</f>
        <v>Унисекс</v>
      </c>
      <c r="O209" s="101" t="str">
        <f ca="1">PROPER(_xlfn.XLOOKUP($A209,Строчный!$A:$A,Строчный!M:M,"ERR",0))</f>
        <v>Китай</v>
      </c>
      <c r="P209" s="110">
        <f ca="1">VALUE(_xlfn.XLOOKUP($A209,Строчный!$A:$A,Строчный!N:N,"ERR",0))</f>
        <v>928.23058823529414</v>
      </c>
      <c r="Q209" s="109" t="str">
        <f ca="1">_xlfn.XLOOKUP($G209,Фабрика!A:A,Фабрика!B:B,"ERR",0)</f>
        <v>American Needle, Inc; 1275 Busch Parkway, Buffalo Grove, IL 60089, USA</v>
      </c>
      <c r="R209" s="100" t="str">
        <f ca="1">_xlfn.XLOOKUP($A209,Строчный!$A:$A,Строчный!P:P,"ERR",0)</f>
        <v>ONE</v>
      </c>
      <c r="S209" s="100">
        <f ca="1">VALUE(_xlfn.XLOOKUP($A209,Строчный!$A:$A,Строчный!Q:Q,"ERR",0))</f>
        <v>17</v>
      </c>
      <c r="T209" s="14" t="s">
        <v>283</v>
      </c>
      <c r="U209" s="122" t="str">
        <f t="shared" ca="1" si="24"/>
        <v>Бейсболка AMERICAN NEEDLE арт. 43910A-CALI California (хаки)</v>
      </c>
      <c r="V209" s="121" t="str">
        <f t="shared" ca="1" si="25"/>
        <v>Бейсболка AMERICAN NEEDLE арт. 43910A-CALI California (хаки) {camo}</v>
      </c>
      <c r="W209" s="18" t="str">
        <f t="shared" ca="1" si="26"/>
        <v>хаки</v>
      </c>
      <c r="X209" s="18" t="str">
        <f t="shared" ca="1" si="27"/>
        <v>хаки</v>
      </c>
      <c r="Y209" s="119" t="str">
        <f ca="1">IF(ISERROR(AT209),IFERROR(MID(I209,FIND("-",I209)+1,LEN(I209)),IFERROR(MID(I209,1,FIND("/",I209)-2),I209)),VLOOKUP(A209,'Цвета артикулов'!B:C,2,0))</f>
        <v>оливковый</v>
      </c>
      <c r="Z209" s="93" t="str">
        <f t="shared" ca="1" si="28"/>
        <v>06-077-56-00</v>
      </c>
      <c r="AA209" s="95" t="str">
        <f ca="1">VLOOKUP(C209,Группа!A:B,2,FALSE)</f>
        <v>Бейсболка</v>
      </c>
      <c r="AB209" s="117" t="str">
        <f ca="1">IFERROR(VLOOKUP(R209,Размеры!A:C,3,FALSE),"")</f>
        <v>ONE</v>
      </c>
      <c r="AC209" s="117" t="str">
        <f ca="1">VLOOKUP(I209,ЦветПолный!A:B,2,FALSE)</f>
        <v>56</v>
      </c>
      <c r="AD209" s="117" t="str">
        <f ca="1">IFERROR(VLOOKUP(R209,Размеры!A:D,4,FALSE),"")</f>
        <v>00</v>
      </c>
      <c r="AE209" s="117">
        <f ca="1">IF(LEFT(IFERROR(VLOOKUP(LOOKUP(2,1/SEARCH(B209,Товары!A:A),Товары!A:A),Товары!A:B,2,0),""),6)=MID(Z209,1,6),1,0)</f>
        <v>1</v>
      </c>
      <c r="AG209" s="117">
        <f ca="1">SUMIF(Группа!A:A,C209,Группа!C:C)</f>
        <v>1</v>
      </c>
      <c r="AH209" s="117">
        <f ca="1">SUMIF(Группа!B:B,AA209,Группа!C:C)</f>
        <v>1</v>
      </c>
      <c r="AI209" s="117">
        <f ca="1">SUMIF(Формы!A:A,D209,Формы!B:B)</f>
        <v>1</v>
      </c>
      <c r="AJ209" s="117">
        <f ca="1">SUMIF(Материал!A:A,M209,Материал!B:B)</f>
        <v>1</v>
      </c>
      <c r="AK209" s="117">
        <f ca="1">SUMIF(Размеры!A:A,R209,Размеры!E:E)</f>
        <v>1</v>
      </c>
      <c r="AL209" s="117">
        <f ca="1">SUMIF(Сезон!A:A,F209,Сезон!B:B)</f>
        <v>1</v>
      </c>
      <c r="AM209" s="117">
        <f ca="1">SUMIF(Состав!A:A,J209,Состав!B:B)</f>
        <v>1</v>
      </c>
      <c r="AN209" s="117">
        <f ca="1">SUMIF(ЦветПолный!A:A,I209,ЦветПолный!C:C)</f>
        <v>3</v>
      </c>
      <c r="AO209" s="117">
        <f ca="1">SUMIF(Цвет!A:A,Y209,Цвет!B:B)</f>
        <v>1</v>
      </c>
      <c r="AP209" s="117">
        <f ca="1">SUMIF(Пол!B:B,N209,Пол!C:C)</f>
        <v>1</v>
      </c>
      <c r="AQ209" s="117">
        <f ca="1">SUMIF(Марка!A:A,G209,Марка!B:B)</f>
        <v>1</v>
      </c>
      <c r="AR209" s="117">
        <f ca="1">SUMIF(Страна!A:A,O209,Страна!B:B)</f>
        <v>1</v>
      </c>
      <c r="AS209" s="83" t="str">
        <f ca="1">IF(VLOOKUP(V209,Товары!A:B,2,FALSE)=A209,"Есть в 1С","ERR")</f>
        <v>Есть в 1С</v>
      </c>
      <c r="AT209" s="84" t="str">
        <f ca="1">IF(VLOOKUP(A209,Товары!B:B,1,FALSE)=A209,"Есть в 1С","ERR")</f>
        <v>Есть в 1С</v>
      </c>
      <c r="AU209" s="116" t="str">
        <f ca="1">VLOOKUP(V209,Товары!A:B,2,FALSE)</f>
        <v>06-077-56</v>
      </c>
      <c r="AV209" s="114" t="str">
        <f ca="1">VLOOKUP(V209,Товары!A:B,1,FALSE)</f>
        <v>Бейсболка AMERICAN NEEDLE арт. 43910A-CALI California (хаки) {camo}</v>
      </c>
    </row>
    <row r="210" spans="1:48" x14ac:dyDescent="0.25">
      <c r="A210" s="133" t="str">
        <f ca="1"/>
        <v>06-077-02</v>
      </c>
      <c r="B210" s="128" t="str">
        <f ca="1">_xlfn.XLOOKUP($A210,Строчный!$A:$A,Строчный!B:B,"ERR",0)</f>
        <v>43910A-CALI California</v>
      </c>
      <c r="C210" s="101" t="str">
        <f ca="1">PROPER(_xlfn.XLOOKUP($A210,Строчный!$A:$A,Строчный!C:C,"ERR",0))</f>
        <v>Бейсболки</v>
      </c>
      <c r="D210" s="101" t="str">
        <f ca="1">_xlfn.LET(_xlpm.DATA,(_xlfn.XLOOKUP($A210,Строчный!$A:$A,Строчный!D:D,"ERR",0)),UPPER(MID(_xlpm.DATA,1,1))&amp;LOWER(MID(_xlpm.DATA,2,LEN(_xlpm.DATA)-1)))</f>
        <v>Бейсболка</v>
      </c>
      <c r="E210" s="101" t="str">
        <f ca="1">PROPER(_xlfn.XLOOKUP($A210,Строчный!$A:$A,Строчный!E:E,"ERR",0))</f>
        <v>State</v>
      </c>
      <c r="F210" s="101" t="str">
        <f ca="1">LOWER(_xlfn.XLOOKUP($A210,Строчный!$A:$A,Строчный!F:F,"ERR",0))</f>
        <v>всесезон</v>
      </c>
      <c r="G210" s="101" t="str">
        <f ca="1">UPPER(_xlfn.XLOOKUP($A210,Строчный!$A:$A,Строчный!G:G,"ERR",0))</f>
        <v>AMERICAN NEEDLE</v>
      </c>
      <c r="H210" s="101" t="str">
        <f ca="1">LOWER(_xlfn.XLOOKUP($A210,Строчный!$A:$A,Строчный!H:H,"ERR",0))</f>
        <v>khaki</v>
      </c>
      <c r="I210" s="101" t="str">
        <f ca="1">LOWER(_xlfn.XLOOKUP($A210,Строчный!$A:$A,Строчный!I:I,"ERR",0))</f>
        <v>бежевый</v>
      </c>
      <c r="J210" s="101" t="str">
        <f ca="1">SUBSTITUTE(LOWER(_xlfn.XLOOKUP($A210,Строчный!$A:$A,Строчный!J:J,"ERR",0)),"подклад","Подклад")</f>
        <v>100% хлопок</v>
      </c>
      <c r="K210" s="101" t="str">
        <f ca="1">_xlfn.LET(_xlpm.RES,_xlfn.XLOOKUP($A210,Строчный!$A:$A,Строчный!R:R,"ERR",0),IF(_xlpm.RES="","",_xlpm.RES))</f>
        <v/>
      </c>
      <c r="L210" s="101" t="str">
        <f ca="1">_xlfn.LET(_xlpm.RES,_xlfn.XLOOKUP($A210,Строчный!$A:$A,Строчный!S:S,"ERR",0),IF(_xlpm.RES="","",_xlpm.RES))</f>
        <v>California</v>
      </c>
      <c r="M210" s="101" t="str">
        <f ca="1">LOWER(_xlfn.XLOOKUP($A210,Строчный!$A:$A,Строчный!K:K,"ERR",0))</f>
        <v>хлопковые</v>
      </c>
      <c r="N210" s="101" t="str">
        <f ca="1">PROPER(_xlfn.XLOOKUP($A210,Строчный!$A:$A,Строчный!L:L,"ERR",0))</f>
        <v>Унисекс</v>
      </c>
      <c r="O210" s="101" t="str">
        <f ca="1">PROPER(_xlfn.XLOOKUP($A210,Строчный!$A:$A,Строчный!M:M,"ERR",0))</f>
        <v>Китай</v>
      </c>
      <c r="P210" s="110">
        <f ca="1">VALUE(_xlfn.XLOOKUP($A210,Строчный!$A:$A,Строчный!N:N,"ERR",0))</f>
        <v>928.22260869565207</v>
      </c>
      <c r="Q210" s="109" t="str">
        <f ca="1">_xlfn.XLOOKUP($G210,Фабрика!A:A,Фабрика!B:B,"ERR",0)</f>
        <v>American Needle, Inc; 1275 Busch Parkway, Buffalo Grove, IL 60089, USA</v>
      </c>
      <c r="R210" s="100" t="str">
        <f ca="1">_xlfn.XLOOKUP($A210,Строчный!$A:$A,Строчный!P:P,"ERR",0)</f>
        <v>ONE</v>
      </c>
      <c r="S210" s="100">
        <f ca="1">VALUE(_xlfn.XLOOKUP($A210,Строчный!$A:$A,Строчный!Q:Q,"ERR",0))</f>
        <v>23</v>
      </c>
      <c r="T210" s="14" t="s">
        <v>283</v>
      </c>
      <c r="U210" s="122" t="str">
        <f t="shared" ca="1" si="24"/>
        <v>Бейсболка AMERICAN NEEDLE арт. 43910A-CALI California (бежевый)</v>
      </c>
      <c r="V210" s="121" t="str">
        <f t="shared" ca="1" si="25"/>
        <v>Бейсболка AMERICAN NEEDLE арт. 43910A-CALI California (бежевый) {khaki}</v>
      </c>
      <c r="W210" s="18" t="str">
        <f t="shared" ca="1" si="26"/>
        <v>бежевый</v>
      </c>
      <c r="X210" s="18" t="str">
        <f t="shared" ca="1" si="27"/>
        <v>бежевый</v>
      </c>
      <c r="Y210" s="119" t="str">
        <f ca="1">IF(ISERROR(AT210),IFERROR(MID(I210,FIND("-",I210)+1,LEN(I210)),IFERROR(MID(I210,1,FIND("/",I210)-2),I210)),VLOOKUP(A210,'Цвета артикулов'!B:C,2,0))</f>
        <v>бежевый</v>
      </c>
      <c r="Z210" s="93" t="str">
        <f t="shared" ca="1" si="28"/>
        <v>06-077-02-00</v>
      </c>
      <c r="AA210" s="95" t="str">
        <f ca="1">VLOOKUP(C210,Группа!A:B,2,FALSE)</f>
        <v>Бейсболка</v>
      </c>
      <c r="AB210" s="117" t="str">
        <f ca="1">IFERROR(VLOOKUP(R210,Размеры!A:C,3,FALSE),"")</f>
        <v>ONE</v>
      </c>
      <c r="AC210" s="117" t="str">
        <f ca="1">VLOOKUP(I210,ЦветПолный!A:B,2,FALSE)</f>
        <v>02</v>
      </c>
      <c r="AD210" s="117" t="str">
        <f ca="1">IFERROR(VLOOKUP(R210,Размеры!A:D,4,FALSE),"")</f>
        <v>00</v>
      </c>
      <c r="AE210" s="117">
        <f ca="1">IF(LEFT(IFERROR(VLOOKUP(LOOKUP(2,1/SEARCH(B210,Товары!A:A),Товары!A:A),Товары!A:B,2,0),""),6)=MID(Z210,1,6),1,0)</f>
        <v>1</v>
      </c>
      <c r="AG210" s="117">
        <f ca="1">SUMIF(Группа!A:A,C210,Группа!C:C)</f>
        <v>1</v>
      </c>
      <c r="AH210" s="117">
        <f ca="1">SUMIF(Группа!B:B,AA210,Группа!C:C)</f>
        <v>1</v>
      </c>
      <c r="AI210" s="117">
        <f ca="1">SUMIF(Формы!A:A,D210,Формы!B:B)</f>
        <v>1</v>
      </c>
      <c r="AJ210" s="117">
        <f ca="1">SUMIF(Материал!A:A,M210,Материал!B:B)</f>
        <v>1</v>
      </c>
      <c r="AK210" s="117">
        <f ca="1">SUMIF(Размеры!A:A,R210,Размеры!E:E)</f>
        <v>1</v>
      </c>
      <c r="AL210" s="117">
        <f ca="1">SUMIF(Сезон!A:A,F210,Сезон!B:B)</f>
        <v>1</v>
      </c>
      <c r="AM210" s="117">
        <f ca="1">SUMIF(Состав!A:A,J210,Состав!B:B)</f>
        <v>1</v>
      </c>
      <c r="AN210" s="117">
        <f ca="1">SUMIF(ЦветПолный!A:A,I210,ЦветПолный!C:C)</f>
        <v>12</v>
      </c>
      <c r="AO210" s="117">
        <f ca="1">SUMIF(Цвет!A:A,Y210,Цвет!B:B)</f>
        <v>1</v>
      </c>
      <c r="AP210" s="117">
        <f ca="1">SUMIF(Пол!B:B,N210,Пол!C:C)</f>
        <v>1</v>
      </c>
      <c r="AQ210" s="117">
        <f ca="1">SUMIF(Марка!A:A,G210,Марка!B:B)</f>
        <v>1</v>
      </c>
      <c r="AR210" s="117">
        <f ca="1">SUMIF(Страна!A:A,O210,Страна!B:B)</f>
        <v>1</v>
      </c>
      <c r="AS210" s="83" t="e">
        <f ca="1">IF(VLOOKUP(V210,Товары!A:B,2,FALSE)=A210,"Есть в 1С","ERR")</f>
        <v>#N/A</v>
      </c>
      <c r="AT210" s="84" t="e">
        <f ca="1">IF(VLOOKUP(A210,Товары!B:B,1,FALSE)=A210,"Есть в 1С","ERR")</f>
        <v>#N/A</v>
      </c>
      <c r="AU210" s="116" t="e">
        <f ca="1">VLOOKUP(V210,Товары!A:B,2,FALSE)</f>
        <v>#N/A</v>
      </c>
      <c r="AV210" s="114" t="e">
        <f ca="1">VLOOKUP(V210,Товары!A:B,1,FALSE)</f>
        <v>#N/A</v>
      </c>
    </row>
    <row r="211" spans="1:48" x14ac:dyDescent="0.25">
      <c r="A211" s="133" t="str">
        <f ca="1"/>
        <v>06-075-09</v>
      </c>
      <c r="B211" s="128" t="str">
        <f ca="1">_xlfn.XLOOKUP($A211,Строчный!$A:$A,Строчный!B:B,"ERR",0)</f>
        <v>43870A-NASA Space with NASA</v>
      </c>
      <c r="C211" s="101" t="str">
        <f ca="1">PROPER(_xlfn.XLOOKUP($A211,Строчный!$A:$A,Строчный!C:C,"ERR",0))</f>
        <v>Бейсболки</v>
      </c>
      <c r="D211" s="101" t="str">
        <f ca="1">_xlfn.LET(_xlpm.DATA,(_xlfn.XLOOKUP($A211,Строчный!$A:$A,Строчный!D:D,"ERR",0)),UPPER(MID(_xlpm.DATA,1,1))&amp;LOWER(MID(_xlpm.DATA,2,LEN(_xlpm.DATA)-1)))</f>
        <v>Бейсболка</v>
      </c>
      <c r="E211" s="101" t="str">
        <f ca="1">PROPER(_xlfn.XLOOKUP($A211,Строчный!$A:$A,Строчный!E:E,"ERR",0))</f>
        <v>Space</v>
      </c>
      <c r="F211" s="101" t="str">
        <f ca="1">LOWER(_xlfn.XLOOKUP($A211,Строчный!$A:$A,Строчный!F:F,"ERR",0))</f>
        <v>всесезон</v>
      </c>
      <c r="G211" s="101" t="str">
        <f ca="1">UPPER(_xlfn.XLOOKUP($A211,Строчный!$A:$A,Строчный!G:G,"ERR",0))</f>
        <v>AMERICAN NEEDLE</v>
      </c>
      <c r="H211" s="101" t="str">
        <f ca="1">LOWER(_xlfn.XLOOKUP($A211,Строчный!$A:$A,Строчный!H:H,"ERR",0))</f>
        <v>blk</v>
      </c>
      <c r="I211" s="101" t="str">
        <f ca="1">LOWER(_xlfn.XLOOKUP($A211,Строчный!$A:$A,Строчный!I:I,"ERR",0))</f>
        <v>черный</v>
      </c>
      <c r="J211" s="101" t="str">
        <f ca="1">SUBSTITUTE(LOWER(_xlfn.XLOOKUP($A211,Строчный!$A:$A,Строчный!J:J,"ERR",0)),"подклад","Подклад")</f>
        <v>100% хлопок</v>
      </c>
      <c r="K211" s="101" t="str">
        <f ca="1">_xlfn.LET(_xlpm.RES,_xlfn.XLOOKUP($A211,Строчный!$A:$A,Строчный!R:R,"ERR",0),IF(_xlpm.RES="","",_xlpm.RES))</f>
        <v/>
      </c>
      <c r="L211" s="101" t="str">
        <f ca="1">_xlfn.LET(_xlpm.RES,_xlfn.XLOOKUP($A211,Строчный!$A:$A,Строчный!S:S,"ERR",0),IF(_xlpm.RES="","",_xlpm.RES))</f>
        <v>Space with NASA</v>
      </c>
      <c r="M211" s="101" t="str">
        <f ca="1">LOWER(_xlfn.XLOOKUP($A211,Строчный!$A:$A,Строчный!K:K,"ERR",0))</f>
        <v>хлопковые</v>
      </c>
      <c r="N211" s="101" t="str">
        <f ca="1">PROPER(_xlfn.XLOOKUP($A211,Строчный!$A:$A,Строчный!L:L,"ERR",0))</f>
        <v>Унисекс</v>
      </c>
      <c r="O211" s="101" t="str">
        <f ca="1">PROPER(_xlfn.XLOOKUP($A211,Строчный!$A:$A,Строчный!M:M,"ERR",0))</f>
        <v>Китай</v>
      </c>
      <c r="P211" s="110">
        <f ca="1">VALUE(_xlfn.XLOOKUP($A211,Строчный!$A:$A,Строчный!N:N,"ERR",0))</f>
        <v>795.6</v>
      </c>
      <c r="Q211" s="109" t="str">
        <f ca="1">_xlfn.XLOOKUP($G211,Фабрика!A:A,Фабрика!B:B,"ERR",0)</f>
        <v>American Needle, Inc; 1275 Busch Parkway, Buffalo Grove, IL 60089, USA</v>
      </c>
      <c r="R211" s="100" t="str">
        <f ca="1">_xlfn.XLOOKUP($A211,Строчный!$A:$A,Строчный!P:P,"ERR",0)</f>
        <v>ONE</v>
      </c>
      <c r="S211" s="100">
        <f ca="1">VALUE(_xlfn.XLOOKUP($A211,Строчный!$A:$A,Строчный!Q:Q,"ERR",0))</f>
        <v>14</v>
      </c>
      <c r="T211" s="14" t="s">
        <v>283</v>
      </c>
      <c r="U211" s="122" t="str">
        <f t="shared" ca="1" si="24"/>
        <v>Бейсболка AMERICAN NEEDLE арт. 43870A-NASA Space with NASA (черный)</v>
      </c>
      <c r="V211" s="121" t="str">
        <f t="shared" ca="1" si="25"/>
        <v>Бейсболка AMERICAN NEEDLE арт. 43870A-NASA Space with NASA (черный) {blk}</v>
      </c>
      <c r="W211" s="18" t="str">
        <f t="shared" ca="1" si="26"/>
        <v>черный</v>
      </c>
      <c r="X211" s="18" t="str">
        <f t="shared" ca="1" si="27"/>
        <v>черный</v>
      </c>
      <c r="Y211" s="119" t="str">
        <f ca="1">IF(ISERROR(AT211),IFERROR(MID(I211,FIND("-",I211)+1,LEN(I211)),IFERROR(MID(I211,1,FIND("/",I211)-2),I211)),VLOOKUP(A211,'Цвета артикулов'!B:C,2,0))</f>
        <v>черный</v>
      </c>
      <c r="Z211" s="93" t="str">
        <f t="shared" ca="1" si="28"/>
        <v>06-075-09-00</v>
      </c>
      <c r="AA211" s="95" t="str">
        <f ca="1">VLOOKUP(C211,Группа!A:B,2,FALSE)</f>
        <v>Бейсболка</v>
      </c>
      <c r="AB211" s="117" t="str">
        <f ca="1">IFERROR(VLOOKUP(R211,Размеры!A:C,3,FALSE),"")</f>
        <v>ONE</v>
      </c>
      <c r="AC211" s="117" t="str">
        <f ca="1">VLOOKUP(I211,ЦветПолный!A:B,2,FALSE)</f>
        <v>09</v>
      </c>
      <c r="AD211" s="117" t="str">
        <f ca="1">IFERROR(VLOOKUP(R211,Размеры!A:D,4,FALSE),"")</f>
        <v>00</v>
      </c>
      <c r="AE211" s="117">
        <f ca="1">IF(LEFT(IFERROR(VLOOKUP(LOOKUP(2,1/SEARCH(B211,Товары!A:A),Товары!A:A),Товары!A:B,2,0),""),6)=MID(Z211,1,6),1,0)</f>
        <v>1</v>
      </c>
      <c r="AG211" s="117">
        <f ca="1">SUMIF(Группа!A:A,C211,Группа!C:C)</f>
        <v>1</v>
      </c>
      <c r="AH211" s="117">
        <f ca="1">SUMIF(Группа!B:B,AA211,Группа!C:C)</f>
        <v>1</v>
      </c>
      <c r="AI211" s="117">
        <f ca="1">SUMIF(Формы!A:A,D211,Формы!B:B)</f>
        <v>1</v>
      </c>
      <c r="AJ211" s="117">
        <f ca="1">SUMIF(Материал!A:A,M211,Материал!B:B)</f>
        <v>1</v>
      </c>
      <c r="AK211" s="117">
        <f ca="1">SUMIF(Размеры!A:A,R211,Размеры!E:E)</f>
        <v>1</v>
      </c>
      <c r="AL211" s="117">
        <f ca="1">SUMIF(Сезон!A:A,F211,Сезон!B:B)</f>
        <v>1</v>
      </c>
      <c r="AM211" s="117">
        <f ca="1">SUMIF(Состав!A:A,J211,Состав!B:B)</f>
        <v>1</v>
      </c>
      <c r="AN211" s="117">
        <f ca="1">SUMIF(ЦветПолный!A:A,I211,ЦветПолный!C:C)</f>
        <v>11</v>
      </c>
      <c r="AO211" s="117">
        <f ca="1">SUMIF(Цвет!A:A,Y211,Цвет!B:B)</f>
        <v>1</v>
      </c>
      <c r="AP211" s="117">
        <f ca="1">SUMIF(Пол!B:B,N211,Пол!C:C)</f>
        <v>1</v>
      </c>
      <c r="AQ211" s="117">
        <f ca="1">SUMIF(Марка!A:A,G211,Марка!B:B)</f>
        <v>1</v>
      </c>
      <c r="AR211" s="117">
        <f ca="1">SUMIF(Страна!A:A,O211,Страна!B:B)</f>
        <v>1</v>
      </c>
      <c r="AS211" s="83" t="str">
        <f ca="1">IF(VLOOKUP(V211,Товары!A:B,2,FALSE)=A211,"Есть в 1С","ERR")</f>
        <v>Есть в 1С</v>
      </c>
      <c r="AT211" s="84" t="str">
        <f ca="1">IF(VLOOKUP(A211,Товары!B:B,1,FALSE)=A211,"Есть в 1С","ERR")</f>
        <v>Есть в 1С</v>
      </c>
      <c r="AU211" s="116" t="str">
        <f ca="1">VLOOKUP(V211,Товары!A:B,2,FALSE)</f>
        <v>06-075-09</v>
      </c>
      <c r="AV211" s="114" t="str">
        <f ca="1">VLOOKUP(V211,Товары!A:B,1,FALSE)</f>
        <v>Бейсболка AMERICAN NEEDLE арт. 43870A-NASA Space with NASA (черный) {blk}</v>
      </c>
    </row>
    <row r="212" spans="1:48" x14ac:dyDescent="0.25">
      <c r="A212" s="133" t="str">
        <f ca="1"/>
        <v>06-074-09</v>
      </c>
      <c r="B212" s="128" t="str">
        <f ca="1">_xlfn.XLOOKUP($A212,Строчный!$A:$A,Строчный!B:B,"ERR",0)</f>
        <v>43870A-CALI California</v>
      </c>
      <c r="C212" s="101" t="str">
        <f ca="1">PROPER(_xlfn.XLOOKUP($A212,Строчный!$A:$A,Строчный!C:C,"ERR",0))</f>
        <v>Бейсболки</v>
      </c>
      <c r="D212" s="101" t="str">
        <f ca="1">_xlfn.LET(_xlpm.DATA,(_xlfn.XLOOKUP($A212,Строчный!$A:$A,Строчный!D:D,"ERR",0)),UPPER(MID(_xlpm.DATA,1,1))&amp;LOWER(MID(_xlpm.DATA,2,LEN(_xlpm.DATA)-1)))</f>
        <v>Бейсболка</v>
      </c>
      <c r="E212" s="101" t="str">
        <f ca="1">PROPER(_xlfn.XLOOKUP($A212,Строчный!$A:$A,Строчный!E:E,"ERR",0))</f>
        <v>State</v>
      </c>
      <c r="F212" s="101" t="str">
        <f ca="1">LOWER(_xlfn.XLOOKUP($A212,Строчный!$A:$A,Строчный!F:F,"ERR",0))</f>
        <v>всесезон</v>
      </c>
      <c r="G212" s="101" t="str">
        <f ca="1">UPPER(_xlfn.XLOOKUP($A212,Строчный!$A:$A,Строчный!G:G,"ERR",0))</f>
        <v>AMERICAN NEEDLE</v>
      </c>
      <c r="H212" s="101" t="str">
        <f ca="1">LOWER(_xlfn.XLOOKUP($A212,Строчный!$A:$A,Строчный!H:H,"ERR",0))</f>
        <v>blk</v>
      </c>
      <c r="I212" s="101" t="str">
        <f ca="1">LOWER(_xlfn.XLOOKUP($A212,Строчный!$A:$A,Строчный!I:I,"ERR",0))</f>
        <v>черный</v>
      </c>
      <c r="J212" s="101" t="str">
        <f ca="1">SUBSTITUTE(LOWER(_xlfn.XLOOKUP($A212,Строчный!$A:$A,Строчный!J:J,"ERR",0)),"подклад","Подклад")</f>
        <v>100% хлопок</v>
      </c>
      <c r="K212" s="101" t="str">
        <f ca="1">_xlfn.LET(_xlpm.RES,_xlfn.XLOOKUP($A212,Строчный!$A:$A,Строчный!R:R,"ERR",0),IF(_xlpm.RES="","",_xlpm.RES))</f>
        <v/>
      </c>
      <c r="L212" s="101" t="str">
        <f ca="1">_xlfn.LET(_xlpm.RES,_xlfn.XLOOKUP($A212,Строчный!$A:$A,Строчный!S:S,"ERR",0),IF(_xlpm.RES="","",_xlpm.RES))</f>
        <v>California</v>
      </c>
      <c r="M212" s="101" t="str">
        <f ca="1">LOWER(_xlfn.XLOOKUP($A212,Строчный!$A:$A,Строчный!K:K,"ERR",0))</f>
        <v>хлопковые</v>
      </c>
      <c r="N212" s="101" t="str">
        <f ca="1">PROPER(_xlfn.XLOOKUP($A212,Строчный!$A:$A,Строчный!L:L,"ERR",0))</f>
        <v>Унисекс</v>
      </c>
      <c r="O212" s="101" t="str">
        <f ca="1">PROPER(_xlfn.XLOOKUP($A212,Строчный!$A:$A,Строчный!M:M,"ERR",0))</f>
        <v>Китай</v>
      </c>
      <c r="P212" s="110">
        <f ca="1">VALUE(_xlfn.XLOOKUP($A212,Строчный!$A:$A,Строчный!N:N,"ERR",0))</f>
        <v>795.6</v>
      </c>
      <c r="Q212" s="109" t="str">
        <f ca="1">_xlfn.XLOOKUP($G212,Фабрика!A:A,Фабрика!B:B,"ERR",0)</f>
        <v>American Needle, Inc; 1275 Busch Parkway, Buffalo Grove, IL 60089, USA</v>
      </c>
      <c r="R212" s="100" t="str">
        <f ca="1">_xlfn.XLOOKUP($A212,Строчный!$A:$A,Строчный!P:P,"ERR",0)</f>
        <v>ONE</v>
      </c>
      <c r="S212" s="100">
        <f ca="1">VALUE(_xlfn.XLOOKUP($A212,Строчный!$A:$A,Строчный!Q:Q,"ERR",0))</f>
        <v>12</v>
      </c>
      <c r="T212" s="14" t="s">
        <v>283</v>
      </c>
      <c r="U212" s="122" t="str">
        <f t="shared" ca="1" si="24"/>
        <v>Бейсболка AMERICAN NEEDLE арт. 43870A-CALI California (черный)</v>
      </c>
      <c r="V212" s="121" t="str">
        <f t="shared" ca="1" si="25"/>
        <v>Бейсболка AMERICAN NEEDLE арт. 43870A-CALI California (черный) {blk}</v>
      </c>
      <c r="W212" s="18" t="str">
        <f t="shared" ca="1" si="26"/>
        <v>черный</v>
      </c>
      <c r="X212" s="18" t="str">
        <f t="shared" ca="1" si="27"/>
        <v>черный</v>
      </c>
      <c r="Y212" s="119" t="str">
        <f ca="1">IF(ISERROR(AT212),IFERROR(MID(I212,FIND("-",I212)+1,LEN(I212)),IFERROR(MID(I212,1,FIND("/",I212)-2),I212)),VLOOKUP(A212,'Цвета артикулов'!B:C,2,0))</f>
        <v>черный</v>
      </c>
      <c r="Z212" s="93" t="str">
        <f t="shared" ca="1" si="28"/>
        <v>06-074-09-00</v>
      </c>
      <c r="AA212" s="95" t="str">
        <f ca="1">VLOOKUP(C212,Группа!A:B,2,FALSE)</f>
        <v>Бейсболка</v>
      </c>
      <c r="AB212" s="117" t="str">
        <f ca="1">IFERROR(VLOOKUP(R212,Размеры!A:C,3,FALSE),"")</f>
        <v>ONE</v>
      </c>
      <c r="AC212" s="117" t="str">
        <f ca="1">VLOOKUP(I212,ЦветПолный!A:B,2,FALSE)</f>
        <v>09</v>
      </c>
      <c r="AD212" s="117" t="str">
        <f ca="1">IFERROR(VLOOKUP(R212,Размеры!A:D,4,FALSE),"")</f>
        <v>00</v>
      </c>
      <c r="AE212" s="117">
        <f ca="1">IF(LEFT(IFERROR(VLOOKUP(LOOKUP(2,1/SEARCH(B212,Товары!A:A),Товары!A:A),Товары!A:B,2,0),""),6)=MID(Z212,1,6),1,0)</f>
        <v>1</v>
      </c>
      <c r="AG212" s="117">
        <f ca="1">SUMIF(Группа!A:A,C212,Группа!C:C)</f>
        <v>1</v>
      </c>
      <c r="AH212" s="117">
        <f ca="1">SUMIF(Группа!B:B,AA212,Группа!C:C)</f>
        <v>1</v>
      </c>
      <c r="AI212" s="117">
        <f ca="1">SUMIF(Формы!A:A,D212,Формы!B:B)</f>
        <v>1</v>
      </c>
      <c r="AJ212" s="117">
        <f ca="1">SUMIF(Материал!A:A,M212,Материал!B:B)</f>
        <v>1</v>
      </c>
      <c r="AK212" s="117">
        <f ca="1">SUMIF(Размеры!A:A,R212,Размеры!E:E)</f>
        <v>1</v>
      </c>
      <c r="AL212" s="117">
        <f ca="1">SUMIF(Сезон!A:A,F212,Сезон!B:B)</f>
        <v>1</v>
      </c>
      <c r="AM212" s="117">
        <f ca="1">SUMIF(Состав!A:A,J212,Состав!B:B)</f>
        <v>1</v>
      </c>
      <c r="AN212" s="117">
        <f ca="1">SUMIF(ЦветПолный!A:A,I212,ЦветПолный!C:C)</f>
        <v>11</v>
      </c>
      <c r="AO212" s="117">
        <f ca="1">SUMIF(Цвет!A:A,Y212,Цвет!B:B)</f>
        <v>1</v>
      </c>
      <c r="AP212" s="117">
        <f ca="1">SUMIF(Пол!B:B,N212,Пол!C:C)</f>
        <v>1</v>
      </c>
      <c r="AQ212" s="117">
        <f ca="1">SUMIF(Марка!A:A,G212,Марка!B:B)</f>
        <v>1</v>
      </c>
      <c r="AR212" s="117">
        <f ca="1">SUMIF(Страна!A:A,O212,Страна!B:B)</f>
        <v>1</v>
      </c>
      <c r="AS212" s="83" t="str">
        <f ca="1">IF(VLOOKUP(V212,Товары!A:B,2,FALSE)=A212,"Есть в 1С","ERR")</f>
        <v>Есть в 1С</v>
      </c>
      <c r="AT212" s="84" t="str">
        <f ca="1">IF(VLOOKUP(A212,Товары!B:B,1,FALSE)=A212,"Есть в 1С","ERR")</f>
        <v>Есть в 1С</v>
      </c>
      <c r="AU212" s="116" t="str">
        <f ca="1">VLOOKUP(V212,Товары!A:B,2,FALSE)</f>
        <v>06-074-09</v>
      </c>
      <c r="AV212" s="114" t="str">
        <f ca="1">VLOOKUP(V212,Товары!A:B,1,FALSE)</f>
        <v>Бейсболка AMERICAN NEEDLE арт. 43870A-CALI California (черный) {blk}</v>
      </c>
    </row>
    <row r="213" spans="1:48" x14ac:dyDescent="0.25">
      <c r="A213" s="133" t="str">
        <f ca="1"/>
        <v>06-068-09</v>
      </c>
      <c r="B213" s="128" t="str">
        <f ca="1">_xlfn.XLOOKUP($A213,Строчный!$A:$A,Строчный!B:B,"ERR",0)</f>
        <v>43622A-VGK Vegas Golden Knights NHL</v>
      </c>
      <c r="C213" s="101" t="str">
        <f ca="1">PROPER(_xlfn.XLOOKUP($A213,Строчный!$A:$A,Строчный!C:C,"ERR",0))</f>
        <v>Бейсболки</v>
      </c>
      <c r="D213" s="101" t="str">
        <f ca="1">_xlfn.LET(_xlpm.DATA,(_xlfn.XLOOKUP($A213,Строчный!$A:$A,Строчный!D:D,"ERR",0)),UPPER(MID(_xlpm.DATA,1,1))&amp;LOWER(MID(_xlpm.DATA,2,LEN(_xlpm.DATA)-1)))</f>
        <v>Бейсболка</v>
      </c>
      <c r="E213" s="101" t="str">
        <f ca="1">PROPER(_xlfn.XLOOKUP($A213,Строчный!$A:$A,Строчный!E:E,"ERR",0))</f>
        <v>Sport</v>
      </c>
      <c r="F213" s="101" t="str">
        <f ca="1">LOWER(_xlfn.XLOOKUP($A213,Строчный!$A:$A,Строчный!F:F,"ERR",0))</f>
        <v>всесезон</v>
      </c>
      <c r="G213" s="101" t="str">
        <f ca="1">UPPER(_xlfn.XLOOKUP($A213,Строчный!$A:$A,Строчный!G:G,"ERR",0))</f>
        <v>AMERICAN NEEDLE</v>
      </c>
      <c r="H213" s="101" t="str">
        <f ca="1">LOWER(_xlfn.XLOOKUP($A213,Строчный!$A:$A,Строчный!H:H,"ERR",0))</f>
        <v>blk</v>
      </c>
      <c r="I213" s="101" t="str">
        <f ca="1">LOWER(_xlfn.XLOOKUP($A213,Строчный!$A:$A,Строчный!I:I,"ERR",0))</f>
        <v>черный</v>
      </c>
      <c r="J213" s="101" t="str">
        <f ca="1">SUBSTITUTE(LOWER(_xlfn.XLOOKUP($A213,Строчный!$A:$A,Строчный!J:J,"ERR",0)),"подклад","Подклад")</f>
        <v>100% хлопок</v>
      </c>
      <c r="K213" s="101" t="str">
        <f ca="1">_xlfn.LET(_xlpm.RES,_xlfn.XLOOKUP($A213,Строчный!$A:$A,Строчный!R:R,"ERR",0),IF(_xlpm.RES="","",_xlpm.RES))</f>
        <v>NHL</v>
      </c>
      <c r="L213" s="101" t="str">
        <f ca="1">_xlfn.LET(_xlpm.RES,_xlfn.XLOOKUP($A213,Строчный!$A:$A,Строчный!S:S,"ERR",0),IF(_xlpm.RES="","",_xlpm.RES))</f>
        <v>Vegas Golden Knights</v>
      </c>
      <c r="M213" s="101" t="str">
        <f ca="1">LOWER(_xlfn.XLOOKUP($A213,Строчный!$A:$A,Строчный!K:K,"ERR",0))</f>
        <v>хлопковые</v>
      </c>
      <c r="N213" s="101" t="str">
        <f ca="1">PROPER(_xlfn.XLOOKUP($A213,Строчный!$A:$A,Строчный!L:L,"ERR",0))</f>
        <v>Унисекс</v>
      </c>
      <c r="O213" s="101" t="str">
        <f ca="1">PROPER(_xlfn.XLOOKUP($A213,Строчный!$A:$A,Строчный!M:M,"ERR",0))</f>
        <v>Бангладеш</v>
      </c>
      <c r="P213" s="110">
        <f ca="1">VALUE(_xlfn.XLOOKUP($A213,Строчный!$A:$A,Строчный!N:N,"ERR",0))</f>
        <v>928.2</v>
      </c>
      <c r="Q213" s="109" t="str">
        <f ca="1">_xlfn.XLOOKUP($G213,Фабрика!A:A,Фабрика!B:B,"ERR",0)</f>
        <v>American Needle, Inc; 1275 Busch Parkway, Buffalo Grove, IL 60089, USA</v>
      </c>
      <c r="R213" s="100" t="str">
        <f ca="1">_xlfn.XLOOKUP($A213,Строчный!$A:$A,Строчный!P:P,"ERR",0)</f>
        <v>ONE</v>
      </c>
      <c r="S213" s="100">
        <f ca="1">VALUE(_xlfn.XLOOKUP($A213,Строчный!$A:$A,Строчный!Q:Q,"ERR",0))</f>
        <v>40</v>
      </c>
      <c r="T213" s="14" t="s">
        <v>283</v>
      </c>
      <c r="U213" s="122" t="str">
        <f t="shared" ca="1" si="24"/>
        <v>Бейсболка AMERICAN NEEDLE арт. 43622A-VGK Vegas Golden Knights NHL (черный)</v>
      </c>
      <c r="V213" s="121" t="str">
        <f t="shared" ca="1" si="25"/>
        <v>Бейсболка AMERICAN NEEDLE арт. 43622A-VGK Vegas Golden Knights NHL (черный) {blk}</v>
      </c>
      <c r="W213" s="18" t="str">
        <f t="shared" ca="1" si="26"/>
        <v>черный</v>
      </c>
      <c r="X213" s="18" t="str">
        <f t="shared" ca="1" si="27"/>
        <v>черный</v>
      </c>
      <c r="Y213" s="119" t="str">
        <f ca="1">IF(ISERROR(AT213),IFERROR(MID(I213,FIND("-",I213)+1,LEN(I213)),IFERROR(MID(I213,1,FIND("/",I213)-2),I213)),VLOOKUP(A213,'Цвета артикулов'!B:C,2,0))</f>
        <v>черный</v>
      </c>
      <c r="Z213" s="93" t="str">
        <f t="shared" ca="1" si="28"/>
        <v>06-068-09-00</v>
      </c>
      <c r="AA213" s="95" t="str">
        <f ca="1">VLOOKUP(C213,Группа!A:B,2,FALSE)</f>
        <v>Бейсболка</v>
      </c>
      <c r="AB213" s="117" t="str">
        <f ca="1">IFERROR(VLOOKUP(R213,Размеры!A:C,3,FALSE),"")</f>
        <v>ONE</v>
      </c>
      <c r="AC213" s="117" t="str">
        <f ca="1">VLOOKUP(I213,ЦветПолный!A:B,2,FALSE)</f>
        <v>09</v>
      </c>
      <c r="AD213" s="117" t="str">
        <f ca="1">IFERROR(VLOOKUP(R213,Размеры!A:D,4,FALSE),"")</f>
        <v>00</v>
      </c>
      <c r="AE213" s="117">
        <f ca="1">IF(LEFT(IFERROR(VLOOKUP(LOOKUP(2,1/SEARCH(B213,Товары!A:A),Товары!A:A),Товары!A:B,2,0),""),6)=MID(Z213,1,6),1,0)</f>
        <v>1</v>
      </c>
      <c r="AG213" s="117">
        <f ca="1">SUMIF(Группа!A:A,C213,Группа!C:C)</f>
        <v>1</v>
      </c>
      <c r="AH213" s="117">
        <f ca="1">SUMIF(Группа!B:B,AA213,Группа!C:C)</f>
        <v>1</v>
      </c>
      <c r="AI213" s="117">
        <f ca="1">SUMIF(Формы!A:A,D213,Формы!B:B)</f>
        <v>1</v>
      </c>
      <c r="AJ213" s="117">
        <f ca="1">SUMIF(Материал!A:A,M213,Материал!B:B)</f>
        <v>1</v>
      </c>
      <c r="AK213" s="117">
        <f ca="1">SUMIF(Размеры!A:A,R213,Размеры!E:E)</f>
        <v>1</v>
      </c>
      <c r="AL213" s="117">
        <f ca="1">SUMIF(Сезон!A:A,F213,Сезон!B:B)</f>
        <v>1</v>
      </c>
      <c r="AM213" s="117">
        <f ca="1">SUMIF(Состав!A:A,J213,Состав!B:B)</f>
        <v>1</v>
      </c>
      <c r="AN213" s="117">
        <f ca="1">SUMIF(ЦветПолный!A:A,I213,ЦветПолный!C:C)</f>
        <v>11</v>
      </c>
      <c r="AO213" s="117">
        <f ca="1">SUMIF(Цвет!A:A,Y213,Цвет!B:B)</f>
        <v>1</v>
      </c>
      <c r="AP213" s="117">
        <f ca="1">SUMIF(Пол!B:B,N213,Пол!C:C)</f>
        <v>1</v>
      </c>
      <c r="AQ213" s="117">
        <f ca="1">SUMIF(Марка!A:A,G213,Марка!B:B)</f>
        <v>1</v>
      </c>
      <c r="AR213" s="117">
        <f ca="1">SUMIF(Страна!A:A,O213,Страна!B:B)</f>
        <v>1</v>
      </c>
      <c r="AS213" s="83" t="str">
        <f ca="1">IF(VLOOKUP(V213,Товары!A:B,2,FALSE)=A213,"Есть в 1С","ERR")</f>
        <v>Есть в 1С</v>
      </c>
      <c r="AT213" s="84" t="str">
        <f ca="1">IF(VLOOKUP(A213,Товары!B:B,1,FALSE)=A213,"Есть в 1С","ERR")</f>
        <v>Есть в 1С</v>
      </c>
      <c r="AU213" s="116" t="str">
        <f ca="1">VLOOKUP(V213,Товары!A:B,2,FALSE)</f>
        <v>06-068-09</v>
      </c>
      <c r="AV213" s="114" t="str">
        <f ca="1">VLOOKUP(V213,Товары!A:B,1,FALSE)</f>
        <v>Бейсболка AMERICAN NEEDLE арт. 43622A-VGK Vegas Golden Knights NHL (черный) {blk}</v>
      </c>
    </row>
    <row r="214" spans="1:48" x14ac:dyDescent="0.25">
      <c r="A214" s="133" t="str">
        <f ca="1"/>
        <v>06-058-20</v>
      </c>
      <c r="B214" s="128" t="str">
        <f ca="1">_xlfn.XLOOKUP($A214,Строчный!$A:$A,Строчный!B:B,"ERR",0)</f>
        <v>43020A-HAWA Hawaii Ballpark</v>
      </c>
      <c r="C214" s="101" t="str">
        <f ca="1">PROPER(_xlfn.XLOOKUP($A214,Строчный!$A:$A,Строчный!C:C,"ERR",0))</f>
        <v>Бейсболки</v>
      </c>
      <c r="D214" s="101" t="str">
        <f ca="1">_xlfn.LET(_xlpm.DATA,(_xlfn.XLOOKUP($A214,Строчный!$A:$A,Строчный!D:D,"ERR",0)),UPPER(MID(_xlpm.DATA,1,1))&amp;LOWER(MID(_xlpm.DATA,2,LEN(_xlpm.DATA)-1)))</f>
        <v>Бейсболка</v>
      </c>
      <c r="E214" s="101" t="str">
        <f ca="1">PROPER(_xlfn.XLOOKUP($A214,Строчный!$A:$A,Строчный!E:E,"ERR",0))</f>
        <v>State</v>
      </c>
      <c r="F214" s="101" t="str">
        <f ca="1">LOWER(_xlfn.XLOOKUP($A214,Строчный!$A:$A,Строчный!F:F,"ERR",0))</f>
        <v>всесезон</v>
      </c>
      <c r="G214" s="101" t="str">
        <f ca="1">UPPER(_xlfn.XLOOKUP($A214,Строчный!$A:$A,Строчный!G:G,"ERR",0))</f>
        <v>AMERICAN NEEDLE</v>
      </c>
      <c r="H214" s="101" t="str">
        <f ca="1">LOWER(_xlfn.XLOOKUP($A214,Строчный!$A:$A,Строчный!H:H,"ERR",0))</f>
        <v>bsun</v>
      </c>
      <c r="I214" s="101" t="str">
        <f ca="1">LOWER(_xlfn.XLOOKUP($A214,Строчный!$A:$A,Строчный!I:I,"ERR",0))</f>
        <v>желтый</v>
      </c>
      <c r="J214" s="101" t="str">
        <f ca="1">SUBSTITUTE(LOWER(_xlfn.XLOOKUP($A214,Строчный!$A:$A,Строчный!J:J,"ERR",0)),"подклад","Подклад")</f>
        <v>100% хлопок</v>
      </c>
      <c r="K214" s="101" t="str">
        <f ca="1">_xlfn.LET(_xlpm.RES,_xlfn.XLOOKUP($A214,Строчный!$A:$A,Строчный!R:R,"ERR",0),IF(_xlpm.RES="","",_xlpm.RES))</f>
        <v/>
      </c>
      <c r="L214" s="101" t="str">
        <f ca="1">_xlfn.LET(_xlpm.RES,_xlfn.XLOOKUP($A214,Строчный!$A:$A,Строчный!S:S,"ERR",0),IF(_xlpm.RES="","",_xlpm.RES))</f>
        <v>Hawaii</v>
      </c>
      <c r="M214" s="101" t="str">
        <f ca="1">LOWER(_xlfn.XLOOKUP($A214,Строчный!$A:$A,Строчный!K:K,"ERR",0))</f>
        <v>хлопковые</v>
      </c>
      <c r="N214" s="101" t="str">
        <f ca="1">PROPER(_xlfn.XLOOKUP($A214,Строчный!$A:$A,Строчный!L:L,"ERR",0))</f>
        <v>Унисекс</v>
      </c>
      <c r="O214" s="101" t="str">
        <f ca="1">PROPER(_xlfn.XLOOKUP($A214,Строчный!$A:$A,Строчный!M:M,"ERR",0))</f>
        <v>Бангладеш</v>
      </c>
      <c r="P214" s="110">
        <f ca="1">VALUE(_xlfn.XLOOKUP($A214,Строчный!$A:$A,Строчный!N:N,"ERR",0))</f>
        <v>596.70000000000005</v>
      </c>
      <c r="Q214" s="109" t="str">
        <f ca="1">_xlfn.XLOOKUP($G214,Фабрика!A:A,Фабрика!B:B,"ERR",0)</f>
        <v>American Needle, Inc; 1275 Busch Parkway, Buffalo Grove, IL 60089, USA</v>
      </c>
      <c r="R214" s="100" t="str">
        <f ca="1">_xlfn.XLOOKUP($A214,Строчный!$A:$A,Строчный!P:P,"ERR",0)</f>
        <v>ONE</v>
      </c>
      <c r="S214" s="100">
        <f ca="1">VALUE(_xlfn.XLOOKUP($A214,Строчный!$A:$A,Строчный!Q:Q,"ERR",0))</f>
        <v>28</v>
      </c>
      <c r="T214" s="14" t="s">
        <v>283</v>
      </c>
      <c r="U214" s="122" t="str">
        <f t="shared" ca="1" si="24"/>
        <v>Бейсболка AMERICAN NEEDLE арт. 43020A-HAWA Hawaii Ballpark (желтый)</v>
      </c>
      <c r="V214" s="121" t="str">
        <f t="shared" ca="1" si="25"/>
        <v>Бейсболка AMERICAN NEEDLE арт. 43020A-HAWA Hawaii Ballpark (желтый) {bsun}</v>
      </c>
      <c r="W214" s="18" t="str">
        <f t="shared" ca="1" si="26"/>
        <v>желтый</v>
      </c>
      <c r="X214" s="18" t="str">
        <f t="shared" ca="1" si="27"/>
        <v>желтый</v>
      </c>
      <c r="Y214" s="119" t="str">
        <f ca="1">IF(ISERROR(AT214),IFERROR(MID(I214,FIND("-",I214)+1,LEN(I214)),IFERROR(MID(I214,1,FIND("/",I214)-2),I214)),VLOOKUP(A214,'Цвета артикулов'!B:C,2,0))</f>
        <v>желтый</v>
      </c>
      <c r="Z214" s="93" t="str">
        <f t="shared" ca="1" si="28"/>
        <v>06-058-20-00</v>
      </c>
      <c r="AA214" s="95" t="str">
        <f ca="1">VLOOKUP(C214,Группа!A:B,2,FALSE)</f>
        <v>Бейсболка</v>
      </c>
      <c r="AB214" s="117" t="str">
        <f ca="1">IFERROR(VLOOKUP(R214,Размеры!A:C,3,FALSE),"")</f>
        <v>ONE</v>
      </c>
      <c r="AC214" s="117" t="str">
        <f ca="1">VLOOKUP(I214,ЦветПолный!A:B,2,FALSE)</f>
        <v>20</v>
      </c>
      <c r="AD214" s="117" t="str">
        <f ca="1">IFERROR(VLOOKUP(R214,Размеры!A:D,4,FALSE),"")</f>
        <v>00</v>
      </c>
      <c r="AE214" s="117">
        <f ca="1">IF(LEFT(IFERROR(VLOOKUP(LOOKUP(2,1/SEARCH(B214,Товары!A:A),Товары!A:A),Товары!A:B,2,0),""),6)=MID(Z214,1,6),1,0)</f>
        <v>1</v>
      </c>
      <c r="AG214" s="117">
        <f ca="1">SUMIF(Группа!A:A,C214,Группа!C:C)</f>
        <v>1</v>
      </c>
      <c r="AH214" s="117">
        <f ca="1">SUMIF(Группа!B:B,AA214,Группа!C:C)</f>
        <v>1</v>
      </c>
      <c r="AI214" s="117">
        <f ca="1">SUMIF(Формы!A:A,D214,Формы!B:B)</f>
        <v>1</v>
      </c>
      <c r="AJ214" s="117">
        <f ca="1">SUMIF(Материал!A:A,M214,Материал!B:B)</f>
        <v>1</v>
      </c>
      <c r="AK214" s="117">
        <f ca="1">SUMIF(Размеры!A:A,R214,Размеры!E:E)</f>
        <v>1</v>
      </c>
      <c r="AL214" s="117">
        <f ca="1">SUMIF(Сезон!A:A,F214,Сезон!B:B)</f>
        <v>1</v>
      </c>
      <c r="AM214" s="117">
        <f ca="1">SUMIF(Состав!A:A,J214,Состав!B:B)</f>
        <v>1</v>
      </c>
      <c r="AN214" s="117">
        <f ca="1">SUMIF(ЦветПолный!A:A,I214,ЦветПолный!C:C)</f>
        <v>3</v>
      </c>
      <c r="AO214" s="117">
        <f ca="1">SUMIF(Цвет!A:A,Y214,Цвет!B:B)</f>
        <v>1</v>
      </c>
      <c r="AP214" s="117">
        <f ca="1">SUMIF(Пол!B:B,N214,Пол!C:C)</f>
        <v>1</v>
      </c>
      <c r="AQ214" s="117">
        <f ca="1">SUMIF(Марка!A:A,G214,Марка!B:B)</f>
        <v>1</v>
      </c>
      <c r="AR214" s="117">
        <f ca="1">SUMIF(Страна!A:A,O214,Страна!B:B)</f>
        <v>1</v>
      </c>
      <c r="AS214" s="83" t="str">
        <f ca="1">IF(VLOOKUP(V214,Товары!A:B,2,FALSE)=A214,"Есть в 1С","ERR")</f>
        <v>Есть в 1С</v>
      </c>
      <c r="AT214" s="84" t="str">
        <f ca="1">IF(VLOOKUP(A214,Товары!B:B,1,FALSE)=A214,"Есть в 1С","ERR")</f>
        <v>Есть в 1С</v>
      </c>
      <c r="AU214" s="116" t="str">
        <f ca="1">VLOOKUP(V214,Товары!A:B,2,FALSE)</f>
        <v>06-058-20</v>
      </c>
      <c r="AV214" s="114" t="str">
        <f ca="1">VLOOKUP(V214,Товары!A:B,1,FALSE)</f>
        <v>Бейсболка AMERICAN NEEDLE арт. 43020A-HAWA Hawaii Ballpark (желтый) {bsun}</v>
      </c>
    </row>
    <row r="215" spans="1:48" x14ac:dyDescent="0.25">
      <c r="A215" s="133" t="str">
        <f ca="1"/>
        <v>06-057-09</v>
      </c>
      <c r="B215" s="128" t="str">
        <f ca="1">_xlfn.XLOOKUP($A215,Строчный!$A:$A,Строчный!B:B,"ERR",0)</f>
        <v>42960B-CALI California Valin</v>
      </c>
      <c r="C215" s="101" t="str">
        <f ca="1">PROPER(_xlfn.XLOOKUP($A215,Строчный!$A:$A,Строчный!C:C,"ERR",0))</f>
        <v>Бейсболки</v>
      </c>
      <c r="D215" s="101" t="str">
        <f ca="1">_xlfn.LET(_xlpm.DATA,(_xlfn.XLOOKUP($A215,Строчный!$A:$A,Строчный!D:D,"ERR",0)),UPPER(MID(_xlpm.DATA,1,1))&amp;LOWER(MID(_xlpm.DATA,2,LEN(_xlpm.DATA)-1)))</f>
        <v>Бейсболка с сеточкой</v>
      </c>
      <c r="E215" s="101" t="str">
        <f ca="1">PROPER(_xlfn.XLOOKUP($A215,Строчный!$A:$A,Строчный!E:E,"ERR",0))</f>
        <v>State</v>
      </c>
      <c r="F215" s="101" t="str">
        <f ca="1">LOWER(_xlfn.XLOOKUP($A215,Строчный!$A:$A,Строчный!F:F,"ERR",0))</f>
        <v>всесезон</v>
      </c>
      <c r="G215" s="101" t="str">
        <f ca="1">UPPER(_xlfn.XLOOKUP($A215,Строчный!$A:$A,Строчный!G:G,"ERR",0))</f>
        <v>AMERICAN NEEDLE</v>
      </c>
      <c r="H215" s="101" t="str">
        <f ca="1">LOWER(_xlfn.XLOOKUP($A215,Строчный!$A:$A,Строчный!H:H,"ERR",0))</f>
        <v>iblk</v>
      </c>
      <c r="I215" s="101" t="str">
        <f ca="1">LOWER(_xlfn.XLOOKUP($A215,Строчный!$A:$A,Строчный!I:I,"ERR",0))</f>
        <v>черный</v>
      </c>
      <c r="J215" s="101" t="str">
        <f ca="1">SUBSTITUTE(LOWER(_xlfn.XLOOKUP($A215,Строчный!$A:$A,Строчный!J:J,"ERR",0)),"подклад","Подклад")</f>
        <v>100% хлопок / сетка 100% полиэстер</v>
      </c>
      <c r="K215" s="101" t="str">
        <f ca="1">_xlfn.LET(_xlpm.RES,_xlfn.XLOOKUP($A215,Строчный!$A:$A,Строчный!R:R,"ERR",0),IF(_xlpm.RES="","",_xlpm.RES))</f>
        <v/>
      </c>
      <c r="L215" s="101" t="str">
        <f ca="1">_xlfn.LET(_xlpm.RES,_xlfn.XLOOKUP($A215,Строчный!$A:$A,Строчный!S:S,"ERR",0),IF(_xlpm.RES="","",_xlpm.RES))</f>
        <v>California</v>
      </c>
      <c r="M215" s="101" t="str">
        <f ca="1">LOWER(_xlfn.XLOOKUP($A215,Строчный!$A:$A,Строчный!K:K,"ERR",0))</f>
        <v>хлопковые</v>
      </c>
      <c r="N215" s="101" t="str">
        <f ca="1">PROPER(_xlfn.XLOOKUP($A215,Строчный!$A:$A,Строчный!L:L,"ERR",0))</f>
        <v>Унисекс</v>
      </c>
      <c r="O215" s="101" t="str">
        <f ca="1">PROPER(_xlfn.XLOOKUP($A215,Строчный!$A:$A,Строчный!M:M,"ERR",0))</f>
        <v>Китай</v>
      </c>
      <c r="P215" s="110">
        <f ca="1">VALUE(_xlfn.XLOOKUP($A215,Строчный!$A:$A,Строчный!N:N,"ERR",0))</f>
        <v>751.40000000000009</v>
      </c>
      <c r="Q215" s="109" t="str">
        <f ca="1">_xlfn.XLOOKUP($G215,Фабрика!A:A,Фабрика!B:B,"ERR",0)</f>
        <v>American Needle, Inc; 1275 Busch Parkway, Buffalo Grove, IL 60089, USA</v>
      </c>
      <c r="R215" s="100" t="str">
        <f ca="1">_xlfn.XLOOKUP($A215,Строчный!$A:$A,Строчный!P:P,"ERR",0)</f>
        <v>ONE</v>
      </c>
      <c r="S215" s="100">
        <f ca="1">VALUE(_xlfn.XLOOKUP($A215,Строчный!$A:$A,Строчный!Q:Q,"ERR",0))</f>
        <v>18</v>
      </c>
      <c r="T215" s="14" t="s">
        <v>283</v>
      </c>
      <c r="U215" s="122" t="str">
        <f t="shared" ca="1" si="24"/>
        <v>Бейсболка AMERICAN NEEDLE арт. 42960B-CALI California Valin (черный)</v>
      </c>
      <c r="V215" s="121" t="str">
        <f t="shared" ca="1" si="25"/>
        <v>Бейсболка AMERICAN NEEDLE арт. 42960B-CALI California Valin (черный) {iblk}</v>
      </c>
      <c r="W215" s="18" t="str">
        <f t="shared" ca="1" si="26"/>
        <v>черный</v>
      </c>
      <c r="X215" s="18" t="str">
        <f t="shared" ca="1" si="27"/>
        <v>черный</v>
      </c>
      <c r="Y215" s="119" t="str">
        <f ca="1">IF(ISERROR(AT215),IFERROR(MID(I215,FIND("-",I215)+1,LEN(I215)),IFERROR(MID(I215,1,FIND("/",I215)-2),I215)),VLOOKUP(A215,'Цвета артикулов'!B:C,2,0))</f>
        <v>черный</v>
      </c>
      <c r="Z215" s="93" t="str">
        <f t="shared" ca="1" si="28"/>
        <v>06-057-09-00</v>
      </c>
      <c r="AA215" s="95" t="str">
        <f ca="1">VLOOKUP(C215,Группа!A:B,2,FALSE)</f>
        <v>Бейсболка</v>
      </c>
      <c r="AB215" s="117" t="str">
        <f ca="1">IFERROR(VLOOKUP(R215,Размеры!A:C,3,FALSE),"")</f>
        <v>ONE</v>
      </c>
      <c r="AC215" s="117" t="str">
        <f ca="1">VLOOKUP(I215,ЦветПолный!A:B,2,FALSE)</f>
        <v>09</v>
      </c>
      <c r="AD215" s="117" t="str">
        <f ca="1">IFERROR(VLOOKUP(R215,Размеры!A:D,4,FALSE),"")</f>
        <v>00</v>
      </c>
      <c r="AE215" s="117">
        <f ca="1">IF(LEFT(IFERROR(VLOOKUP(LOOKUP(2,1/SEARCH(B215,Товары!A:A),Товары!A:A),Товары!A:B,2,0),""),6)=MID(Z215,1,6),1,0)</f>
        <v>1</v>
      </c>
      <c r="AG215" s="117">
        <f ca="1">SUMIF(Группа!A:A,C215,Группа!C:C)</f>
        <v>1</v>
      </c>
      <c r="AH215" s="117">
        <f ca="1">SUMIF(Группа!B:B,AA215,Группа!C:C)</f>
        <v>1</v>
      </c>
      <c r="AI215" s="117">
        <f ca="1">SUMIF(Формы!A:A,D215,Формы!B:B)</f>
        <v>1</v>
      </c>
      <c r="AJ215" s="117">
        <f ca="1">SUMIF(Материал!A:A,M215,Материал!B:B)</f>
        <v>1</v>
      </c>
      <c r="AK215" s="117">
        <f ca="1">SUMIF(Размеры!A:A,R215,Размеры!E:E)</f>
        <v>1</v>
      </c>
      <c r="AL215" s="117">
        <f ca="1">SUMIF(Сезон!A:A,F215,Сезон!B:B)</f>
        <v>1</v>
      </c>
      <c r="AM215" s="117">
        <f ca="1">SUMIF(Состав!A:A,J215,Состав!B:B)</f>
        <v>0</v>
      </c>
      <c r="AN215" s="117">
        <f ca="1">SUMIF(ЦветПолный!A:A,I215,ЦветПолный!C:C)</f>
        <v>11</v>
      </c>
      <c r="AO215" s="117">
        <f ca="1">SUMIF(Цвет!A:A,Y215,Цвет!B:B)</f>
        <v>1</v>
      </c>
      <c r="AP215" s="117">
        <f ca="1">SUMIF(Пол!B:B,N215,Пол!C:C)</f>
        <v>1</v>
      </c>
      <c r="AQ215" s="117">
        <f ca="1">SUMIF(Марка!A:A,G215,Марка!B:B)</f>
        <v>1</v>
      </c>
      <c r="AR215" s="117">
        <f ca="1">SUMIF(Страна!A:A,O215,Страна!B:B)</f>
        <v>1</v>
      </c>
      <c r="AS215" s="83" t="str">
        <f ca="1">IF(VLOOKUP(V215,Товары!A:B,2,FALSE)=A215,"Есть в 1С","ERR")</f>
        <v>Есть в 1С</v>
      </c>
      <c r="AT215" s="84" t="str">
        <f ca="1">IF(VLOOKUP(A215,Товары!B:B,1,FALSE)=A215,"Есть в 1С","ERR")</f>
        <v>Есть в 1С</v>
      </c>
      <c r="AU215" s="116" t="str">
        <f ca="1">VLOOKUP(V215,Товары!A:B,2,FALSE)</f>
        <v>06-057-09</v>
      </c>
      <c r="AV215" s="114" t="str">
        <f ca="1">VLOOKUP(V215,Товары!A:B,1,FALSE)</f>
        <v>Бейсболка AMERICAN NEEDLE арт. 42960B-CALI California Valin (черный) {iblk}</v>
      </c>
    </row>
    <row r="216" spans="1:48" x14ac:dyDescent="0.25">
      <c r="A216" s="133" t="str">
        <f ca="1"/>
        <v>06-055-09</v>
      </c>
      <c r="B216" s="128" t="str">
        <f ca="1">_xlfn.XLOOKUP($A216,Строчный!$A:$A,Строчный!B:B,"ERR",0)</f>
        <v>42960A-LOSA Los Angeles Valin</v>
      </c>
      <c r="C216" s="101" t="str">
        <f ca="1">PROPER(_xlfn.XLOOKUP($A216,Строчный!$A:$A,Строчный!C:C,"ERR",0))</f>
        <v>Бейсболки</v>
      </c>
      <c r="D216" s="101" t="str">
        <f ca="1">_xlfn.LET(_xlpm.DATA,(_xlfn.XLOOKUP($A216,Строчный!$A:$A,Строчный!D:D,"ERR",0)),UPPER(MID(_xlpm.DATA,1,1))&amp;LOWER(MID(_xlpm.DATA,2,LEN(_xlpm.DATA)-1)))</f>
        <v>Бейсболка с сеточкой</v>
      </c>
      <c r="E216" s="101" t="str">
        <f ca="1">PROPER(_xlfn.XLOOKUP($A216,Строчный!$A:$A,Строчный!E:E,"ERR",0))</f>
        <v>State</v>
      </c>
      <c r="F216" s="101" t="str">
        <f ca="1">LOWER(_xlfn.XLOOKUP($A216,Строчный!$A:$A,Строчный!F:F,"ERR",0))</f>
        <v>всесезон</v>
      </c>
      <c r="G216" s="101" t="str">
        <f ca="1">UPPER(_xlfn.XLOOKUP($A216,Строчный!$A:$A,Строчный!G:G,"ERR",0))</f>
        <v>AMERICAN NEEDLE</v>
      </c>
      <c r="H216" s="101" t="str">
        <f ca="1">LOWER(_xlfn.XLOOKUP($A216,Строчный!$A:$A,Строчный!H:H,"ERR",0))</f>
        <v>blk</v>
      </c>
      <c r="I216" s="101" t="str">
        <f ca="1">LOWER(_xlfn.XLOOKUP($A216,Строчный!$A:$A,Строчный!I:I,"ERR",0))</f>
        <v>черный</v>
      </c>
      <c r="J216" s="101" t="str">
        <f ca="1">SUBSTITUTE(LOWER(_xlfn.XLOOKUP($A216,Строчный!$A:$A,Строчный!J:J,"ERR",0)),"подклад","Подклад")</f>
        <v>100% хлопок / сетка 100% полиэстер</v>
      </c>
      <c r="K216" s="101" t="str">
        <f ca="1">_xlfn.LET(_xlpm.RES,_xlfn.XLOOKUP($A216,Строчный!$A:$A,Строчный!R:R,"ERR",0),IF(_xlpm.RES="","",_xlpm.RES))</f>
        <v/>
      </c>
      <c r="L216" s="101" t="str">
        <f ca="1">_xlfn.LET(_xlpm.RES,_xlfn.XLOOKUP($A216,Строчный!$A:$A,Строчный!S:S,"ERR",0),IF(_xlpm.RES="","",_xlpm.RES))</f>
        <v>Los Angeles</v>
      </c>
      <c r="M216" s="101" t="str">
        <f ca="1">LOWER(_xlfn.XLOOKUP($A216,Строчный!$A:$A,Строчный!K:K,"ERR",0))</f>
        <v>хлопковые</v>
      </c>
      <c r="N216" s="101" t="str">
        <f ca="1">PROPER(_xlfn.XLOOKUP($A216,Строчный!$A:$A,Строчный!L:L,"ERR",0))</f>
        <v>Унисекс</v>
      </c>
      <c r="O216" s="101" t="str">
        <f ca="1">PROPER(_xlfn.XLOOKUP($A216,Строчный!$A:$A,Строчный!M:M,"ERR",0))</f>
        <v>Китай</v>
      </c>
      <c r="P216" s="110">
        <f ca="1">VALUE(_xlfn.XLOOKUP($A216,Строчный!$A:$A,Строчный!N:N,"ERR",0))</f>
        <v>685.08266666666668</v>
      </c>
      <c r="Q216" s="109" t="str">
        <f ca="1">_xlfn.XLOOKUP($G216,Фабрика!A:A,Фабрика!B:B,"ERR",0)</f>
        <v>American Needle, Inc; 1275 Busch Parkway, Buffalo Grove, IL 60089, USA</v>
      </c>
      <c r="R216" s="100" t="str">
        <f ca="1">_xlfn.XLOOKUP($A216,Строчный!$A:$A,Строчный!P:P,"ERR",0)</f>
        <v>ONE</v>
      </c>
      <c r="S216" s="100">
        <f ca="1">VALUE(_xlfn.XLOOKUP($A216,Строчный!$A:$A,Строчный!Q:Q,"ERR",0))</f>
        <v>15</v>
      </c>
      <c r="T216" s="14" t="s">
        <v>283</v>
      </c>
      <c r="U216" s="122" t="str">
        <f t="shared" ca="1" si="24"/>
        <v>Бейсболка AMERICAN NEEDLE арт. 42960A-LOSA Los Angeles Valin (черный)</v>
      </c>
      <c r="V216" s="121" t="str">
        <f t="shared" ca="1" si="25"/>
        <v>Бейсболка AMERICAN NEEDLE арт. 42960A-LOSA Los Angeles Valin (черный) {blk}</v>
      </c>
      <c r="W216" s="18" t="str">
        <f t="shared" ca="1" si="26"/>
        <v>черный</v>
      </c>
      <c r="X216" s="18" t="str">
        <f t="shared" ca="1" si="27"/>
        <v>черный</v>
      </c>
      <c r="Y216" s="119" t="str">
        <f ca="1">IF(ISERROR(AT216),IFERROR(MID(I216,FIND("-",I216)+1,LEN(I216)),IFERROR(MID(I216,1,FIND("/",I216)-2),I216)),VLOOKUP(A216,'Цвета артикулов'!B:C,2,0))</f>
        <v>черный</v>
      </c>
      <c r="Z216" s="93" t="str">
        <f t="shared" ca="1" si="28"/>
        <v>06-055-09-00</v>
      </c>
      <c r="AA216" s="95" t="str">
        <f ca="1">VLOOKUP(C216,Группа!A:B,2,FALSE)</f>
        <v>Бейсболка</v>
      </c>
      <c r="AB216" s="117" t="str">
        <f ca="1">IFERROR(VLOOKUP(R216,Размеры!A:C,3,FALSE),"")</f>
        <v>ONE</v>
      </c>
      <c r="AC216" s="117" t="str">
        <f ca="1">VLOOKUP(I216,ЦветПолный!A:B,2,FALSE)</f>
        <v>09</v>
      </c>
      <c r="AD216" s="117" t="str">
        <f ca="1">IFERROR(VLOOKUP(R216,Размеры!A:D,4,FALSE),"")</f>
        <v>00</v>
      </c>
      <c r="AE216" s="117">
        <f ca="1">IF(LEFT(IFERROR(VLOOKUP(LOOKUP(2,1/SEARCH(B216,Товары!A:A),Товары!A:A),Товары!A:B,2,0),""),6)=MID(Z216,1,6),1,0)</f>
        <v>1</v>
      </c>
      <c r="AG216" s="117">
        <f ca="1">SUMIF(Группа!A:A,C216,Группа!C:C)</f>
        <v>1</v>
      </c>
      <c r="AH216" s="117">
        <f ca="1">SUMIF(Группа!B:B,AA216,Группа!C:C)</f>
        <v>1</v>
      </c>
      <c r="AI216" s="117">
        <f ca="1">SUMIF(Формы!A:A,D216,Формы!B:B)</f>
        <v>1</v>
      </c>
      <c r="AJ216" s="117">
        <f ca="1">SUMIF(Материал!A:A,M216,Материал!B:B)</f>
        <v>1</v>
      </c>
      <c r="AK216" s="117">
        <f ca="1">SUMIF(Размеры!A:A,R216,Размеры!E:E)</f>
        <v>1</v>
      </c>
      <c r="AL216" s="117">
        <f ca="1">SUMIF(Сезон!A:A,F216,Сезон!B:B)</f>
        <v>1</v>
      </c>
      <c r="AM216" s="117">
        <f ca="1">SUMIF(Состав!A:A,J216,Состав!B:B)</f>
        <v>0</v>
      </c>
      <c r="AN216" s="117">
        <f ca="1">SUMIF(ЦветПолный!A:A,I216,ЦветПолный!C:C)</f>
        <v>11</v>
      </c>
      <c r="AO216" s="117">
        <f ca="1">SUMIF(Цвет!A:A,Y216,Цвет!B:B)</f>
        <v>1</v>
      </c>
      <c r="AP216" s="117">
        <f ca="1">SUMIF(Пол!B:B,N216,Пол!C:C)</f>
        <v>1</v>
      </c>
      <c r="AQ216" s="117">
        <f ca="1">SUMIF(Марка!A:A,G216,Марка!B:B)</f>
        <v>1</v>
      </c>
      <c r="AR216" s="117">
        <f ca="1">SUMIF(Страна!A:A,O216,Страна!B:B)</f>
        <v>1</v>
      </c>
      <c r="AS216" s="83" t="str">
        <f ca="1">IF(VLOOKUP(V216,Товары!A:B,2,FALSE)=A216,"Есть в 1С","ERR")</f>
        <v>Есть в 1С</v>
      </c>
      <c r="AT216" s="84" t="str">
        <f ca="1">IF(VLOOKUP(A216,Товары!B:B,1,FALSE)=A216,"Есть в 1С","ERR")</f>
        <v>Есть в 1С</v>
      </c>
      <c r="AU216" s="116" t="str">
        <f ca="1">VLOOKUP(V216,Товары!A:B,2,FALSE)</f>
        <v>06-055-09</v>
      </c>
      <c r="AV216" s="114" t="str">
        <f ca="1">VLOOKUP(V216,Товары!A:B,1,FALSE)</f>
        <v>Бейсболка AMERICAN NEEDLE арт. 42960A-LOSA Los Angeles Valin (черный) {blk}</v>
      </c>
    </row>
    <row r="217" spans="1:48" x14ac:dyDescent="0.25">
      <c r="A217" s="133" t="str">
        <f ca="1"/>
        <v>06-054-09</v>
      </c>
      <c r="B217" s="128" t="str">
        <f ca="1">_xlfn.XLOOKUP($A217,Строчный!$A:$A,Строчный!B:B,"ERR",0)</f>
        <v>42960A-CALI California Valin</v>
      </c>
      <c r="C217" s="101" t="str">
        <f ca="1">PROPER(_xlfn.XLOOKUP($A217,Строчный!$A:$A,Строчный!C:C,"ERR",0))</f>
        <v>Бейсболки</v>
      </c>
      <c r="D217" s="101" t="str">
        <f ca="1">_xlfn.LET(_xlpm.DATA,(_xlfn.XLOOKUP($A217,Строчный!$A:$A,Строчный!D:D,"ERR",0)),UPPER(MID(_xlpm.DATA,1,1))&amp;LOWER(MID(_xlpm.DATA,2,LEN(_xlpm.DATA)-1)))</f>
        <v>Бейсболка</v>
      </c>
      <c r="E217" s="101" t="str">
        <f ca="1">PROPER(_xlfn.XLOOKUP($A217,Строчный!$A:$A,Строчный!E:E,"ERR",0))</f>
        <v>State</v>
      </c>
      <c r="F217" s="101" t="str">
        <f ca="1">LOWER(_xlfn.XLOOKUP($A217,Строчный!$A:$A,Строчный!F:F,"ERR",0))</f>
        <v>всесезон</v>
      </c>
      <c r="G217" s="101" t="str">
        <f ca="1">UPPER(_xlfn.XLOOKUP($A217,Строчный!$A:$A,Строчный!G:G,"ERR",0))</f>
        <v>AMERICAN NEEDLE</v>
      </c>
      <c r="H217" s="101" t="str">
        <f ca="1">LOWER(_xlfn.XLOOKUP($A217,Строчный!$A:$A,Строчный!H:H,"ERR",0))</f>
        <v>blk</v>
      </c>
      <c r="I217" s="101" t="str">
        <f ca="1">LOWER(_xlfn.XLOOKUP($A217,Строчный!$A:$A,Строчный!I:I,"ERR",0))</f>
        <v>черный</v>
      </c>
      <c r="J217" s="101" t="str">
        <f ca="1">SUBSTITUTE(LOWER(_xlfn.XLOOKUP($A217,Строчный!$A:$A,Строчный!J:J,"ERR",0)),"подклад","Подклад")</f>
        <v>100% хлопок / сетка 100% полиэстер</v>
      </c>
      <c r="K217" s="101" t="str">
        <f ca="1">_xlfn.LET(_xlpm.RES,_xlfn.XLOOKUP($A217,Строчный!$A:$A,Строчный!R:R,"ERR",0),IF(_xlpm.RES="","",_xlpm.RES))</f>
        <v/>
      </c>
      <c r="L217" s="101" t="str">
        <f ca="1">_xlfn.LET(_xlpm.RES,_xlfn.XLOOKUP($A217,Строчный!$A:$A,Строчный!S:S,"ERR",0),IF(_xlpm.RES="","",_xlpm.RES))</f>
        <v>California</v>
      </c>
      <c r="M217" s="101" t="str">
        <f ca="1">LOWER(_xlfn.XLOOKUP($A217,Строчный!$A:$A,Строчный!K:K,"ERR",0))</f>
        <v>хлопковые</v>
      </c>
      <c r="N217" s="101" t="str">
        <f ca="1">PROPER(_xlfn.XLOOKUP($A217,Строчный!$A:$A,Строчный!L:L,"ERR",0))</f>
        <v>Унисекс</v>
      </c>
      <c r="O217" s="101" t="str">
        <f ca="1">PROPER(_xlfn.XLOOKUP($A217,Строчный!$A:$A,Строчный!M:M,"ERR",0))</f>
        <v>Китай</v>
      </c>
      <c r="P217" s="110">
        <f ca="1">VALUE(_xlfn.XLOOKUP($A217,Строчный!$A:$A,Строчный!N:N,"ERR",0))</f>
        <v>751.40000000000009</v>
      </c>
      <c r="Q217" s="109" t="str">
        <f ca="1">_xlfn.XLOOKUP($G217,Фабрика!A:A,Фабрика!B:B,"ERR",0)</f>
        <v>American Needle, Inc; 1275 Busch Parkway, Buffalo Grove, IL 60089, USA</v>
      </c>
      <c r="R217" s="100" t="str">
        <f ca="1">_xlfn.XLOOKUP($A217,Строчный!$A:$A,Строчный!P:P,"ERR",0)</f>
        <v>ONE</v>
      </c>
      <c r="S217" s="100">
        <f ca="1">VALUE(_xlfn.XLOOKUP($A217,Строчный!$A:$A,Строчный!Q:Q,"ERR",0))</f>
        <v>28</v>
      </c>
      <c r="T217" s="14" t="s">
        <v>283</v>
      </c>
      <c r="U217" s="122" t="str">
        <f t="shared" ca="1" si="24"/>
        <v>Бейсболка AMERICAN NEEDLE арт. 42960A-CALI California Valin (черный)</v>
      </c>
      <c r="V217" s="121" t="str">
        <f t="shared" ca="1" si="25"/>
        <v>Бейсболка AMERICAN NEEDLE арт. 42960A-CALI California Valin (черный) {blk}</v>
      </c>
      <c r="W217" s="18" t="str">
        <f t="shared" ca="1" si="26"/>
        <v>черный</v>
      </c>
      <c r="X217" s="18" t="str">
        <f t="shared" ca="1" si="27"/>
        <v>черный</v>
      </c>
      <c r="Y217" s="119" t="str">
        <f ca="1">IF(ISERROR(AT217),IFERROR(MID(I217,FIND("-",I217)+1,LEN(I217)),IFERROR(MID(I217,1,FIND("/",I217)-2),I217)),VLOOKUP(A217,'Цвета артикулов'!B:C,2,0))</f>
        <v>черный</v>
      </c>
      <c r="Z217" s="93" t="str">
        <f t="shared" ca="1" si="28"/>
        <v>06-054-09-00</v>
      </c>
      <c r="AA217" s="95" t="str">
        <f ca="1">VLOOKUP(C217,Группа!A:B,2,FALSE)</f>
        <v>Бейсболка</v>
      </c>
      <c r="AB217" s="117" t="str">
        <f ca="1">IFERROR(VLOOKUP(R217,Размеры!A:C,3,FALSE),"")</f>
        <v>ONE</v>
      </c>
      <c r="AC217" s="117" t="str">
        <f ca="1">VLOOKUP(I217,ЦветПолный!A:B,2,FALSE)</f>
        <v>09</v>
      </c>
      <c r="AD217" s="117" t="str">
        <f ca="1">IFERROR(VLOOKUP(R217,Размеры!A:D,4,FALSE),"")</f>
        <v>00</v>
      </c>
      <c r="AE217" s="117">
        <f ca="1">IF(LEFT(IFERROR(VLOOKUP(LOOKUP(2,1/SEARCH(B217,Товары!A:A),Товары!A:A),Товары!A:B,2,0),""),6)=MID(Z217,1,6),1,0)</f>
        <v>1</v>
      </c>
      <c r="AG217" s="117">
        <f ca="1">SUMIF(Группа!A:A,C217,Группа!C:C)</f>
        <v>1</v>
      </c>
      <c r="AH217" s="117">
        <f ca="1">SUMIF(Группа!B:B,AA217,Группа!C:C)</f>
        <v>1</v>
      </c>
      <c r="AI217" s="117">
        <f ca="1">SUMIF(Формы!A:A,D217,Формы!B:B)</f>
        <v>1</v>
      </c>
      <c r="AJ217" s="117">
        <f ca="1">SUMIF(Материал!A:A,M217,Материал!B:B)</f>
        <v>1</v>
      </c>
      <c r="AK217" s="117">
        <f ca="1">SUMIF(Размеры!A:A,R217,Размеры!E:E)</f>
        <v>1</v>
      </c>
      <c r="AL217" s="117">
        <f ca="1">SUMIF(Сезон!A:A,F217,Сезон!B:B)</f>
        <v>1</v>
      </c>
      <c r="AM217" s="117">
        <f ca="1">SUMIF(Состав!A:A,J217,Состав!B:B)</f>
        <v>0</v>
      </c>
      <c r="AN217" s="117">
        <f ca="1">SUMIF(ЦветПолный!A:A,I217,ЦветПолный!C:C)</f>
        <v>11</v>
      </c>
      <c r="AO217" s="117">
        <f ca="1">SUMIF(Цвет!A:A,Y217,Цвет!B:B)</f>
        <v>1</v>
      </c>
      <c r="AP217" s="117">
        <f ca="1">SUMIF(Пол!B:B,N217,Пол!C:C)</f>
        <v>1</v>
      </c>
      <c r="AQ217" s="117">
        <f ca="1">SUMIF(Марка!A:A,G217,Марка!B:B)</f>
        <v>1</v>
      </c>
      <c r="AR217" s="117">
        <f ca="1">SUMIF(Страна!A:A,O217,Страна!B:B)</f>
        <v>1</v>
      </c>
      <c r="AS217" s="83" t="str">
        <f ca="1">IF(VLOOKUP(V217,Товары!A:B,2,FALSE)=A217,"Есть в 1С","ERR")</f>
        <v>Есть в 1С</v>
      </c>
      <c r="AT217" s="84" t="str">
        <f ca="1">IF(VLOOKUP(A217,Товары!B:B,1,FALSE)=A217,"Есть в 1С","ERR")</f>
        <v>Есть в 1С</v>
      </c>
      <c r="AU217" s="116" t="str">
        <f ca="1">VLOOKUP(V217,Товары!A:B,2,FALSE)</f>
        <v>06-054-09</v>
      </c>
      <c r="AV217" s="114" t="str">
        <f ca="1">VLOOKUP(V217,Товары!A:B,1,FALSE)</f>
        <v>Бейсболка AMERICAN NEEDLE арт. 42960A-CALI California Valin (черный) {blk}</v>
      </c>
    </row>
    <row r="218" spans="1:48" x14ac:dyDescent="0.25">
      <c r="A218" s="133" t="str">
        <f ca="1"/>
        <v>06-053-48</v>
      </c>
      <c r="B218" s="128" t="str">
        <f ca="1">_xlfn.XLOOKUP($A218,Строчный!$A:$A,Строчный!B:B,"ERR",0)</f>
        <v>42810A-CALI California</v>
      </c>
      <c r="C218" s="101" t="str">
        <f ca="1">PROPER(_xlfn.XLOOKUP($A218,Строчный!$A:$A,Строчный!C:C,"ERR",0))</f>
        <v>Шапки</v>
      </c>
      <c r="D218" s="101" t="str">
        <f ca="1">_xlfn.LET(_xlpm.DATA,(_xlfn.XLOOKUP($A218,Строчный!$A:$A,Строчный!D:D,"ERR",0)),UPPER(MID(_xlpm.DATA,1,1))&amp;LOWER(MID(_xlpm.DATA,2,LEN(_xlpm.DATA)-1)))</f>
        <v>Шапка с помпоном</v>
      </c>
      <c r="E218" s="101" t="str">
        <f ca="1">PROPER(_xlfn.XLOOKUP($A218,Строчный!$A:$A,Строчный!E:E,"ERR",0))</f>
        <v>State</v>
      </c>
      <c r="F218" s="101" t="str">
        <f ca="1">LOWER(_xlfn.XLOOKUP($A218,Строчный!$A:$A,Строчный!F:F,"ERR",0))</f>
        <v>зимний</v>
      </c>
      <c r="G218" s="101" t="str">
        <f ca="1">UPPER(_xlfn.XLOOKUP($A218,Строчный!$A:$A,Строчный!G:G,"ERR",0))</f>
        <v>AMERICAN NEEDLE</v>
      </c>
      <c r="H218" s="101" t="str">
        <f ca="1">LOWER(_xlfn.XLOOKUP($A218,Строчный!$A:$A,Строчный!H:H,"ERR",0))</f>
        <v>blir</v>
      </c>
      <c r="I218" s="101" t="str">
        <f ca="1">LOWER(_xlfn.XLOOKUP($A218,Строчный!$A:$A,Строчный!I:I,"ERR",0))</f>
        <v>черный / белый</v>
      </c>
      <c r="J218" s="101" t="str">
        <f ca="1">SUBSTITUTE(LOWER(_xlfn.XLOOKUP($A218,Строчный!$A:$A,Строчный!J:J,"ERR",0)),"подклад","Подклад")</f>
        <v>100% акрил</v>
      </c>
      <c r="K218" s="101" t="str">
        <f ca="1">_xlfn.LET(_xlpm.RES,_xlfn.XLOOKUP($A218,Строчный!$A:$A,Строчный!R:R,"ERR",0),IF(_xlpm.RES="","",_xlpm.RES))</f>
        <v/>
      </c>
      <c r="L218" s="101" t="str">
        <f ca="1">_xlfn.LET(_xlpm.RES,_xlfn.XLOOKUP($A218,Строчный!$A:$A,Строчный!S:S,"ERR",0),IF(_xlpm.RES="","",_xlpm.RES))</f>
        <v>California</v>
      </c>
      <c r="M218" s="101" t="str">
        <f ca="1">LOWER(_xlfn.XLOOKUP($A218,Строчный!$A:$A,Строчный!K:K,"ERR",0))</f>
        <v/>
      </c>
      <c r="N218" s="101" t="str">
        <f ca="1">PROPER(_xlfn.XLOOKUP($A218,Строчный!$A:$A,Строчный!L:L,"ERR",0))</f>
        <v>Унисекс</v>
      </c>
      <c r="O218" s="101" t="str">
        <f ca="1">PROPER(_xlfn.XLOOKUP($A218,Строчный!$A:$A,Строчный!M:M,"ERR",0))</f>
        <v>Корея, Республика</v>
      </c>
      <c r="P218" s="110">
        <f ca="1">VALUE(_xlfn.XLOOKUP($A218,Строчный!$A:$A,Строчный!N:N,"ERR",0))</f>
        <v>729.31368421052639</v>
      </c>
      <c r="Q218" s="109" t="str">
        <f ca="1">_xlfn.XLOOKUP($G218,Фабрика!A:A,Фабрика!B:B,"ERR",0)</f>
        <v>American Needle, Inc; 1275 Busch Parkway, Buffalo Grove, IL 60089, USA</v>
      </c>
      <c r="R218" s="100" t="str">
        <f ca="1">_xlfn.XLOOKUP($A218,Строчный!$A:$A,Строчный!P:P,"ERR",0)</f>
        <v>ONE</v>
      </c>
      <c r="S218" s="100">
        <f ca="1">VALUE(_xlfn.XLOOKUP($A218,Строчный!$A:$A,Строчный!Q:Q,"ERR",0))</f>
        <v>19</v>
      </c>
      <c r="T218" s="14" t="s">
        <v>283</v>
      </c>
      <c r="U218" s="122" t="str">
        <f t="shared" ca="1" si="24"/>
        <v>Шапка AMERICAN NEEDLE арт. 42810A-CALI California (черный / белый)</v>
      </c>
      <c r="V218" s="121" t="str">
        <f t="shared" ca="1" si="25"/>
        <v>Шапка AMERICAN NEEDLE арт. 42810A-CALI California (черный / белый) {blir}</v>
      </c>
      <c r="W218" s="18" t="str">
        <f t="shared" ca="1" si="26"/>
        <v>черный</v>
      </c>
      <c r="X218" s="18" t="str">
        <f t="shared" ca="1" si="27"/>
        <v>белый</v>
      </c>
      <c r="Y218" s="119" t="str">
        <f ca="1">IF(ISERROR(AT218),IFERROR(MID(I218,FIND("-",I218)+1,LEN(I218)),IFERROR(MID(I218,1,FIND("/",I218)-2),I218)),VLOOKUP(A218,'Цвета артикулов'!B:C,2,0))</f>
        <v>черный</v>
      </c>
      <c r="Z218" s="93" t="str">
        <f t="shared" ca="1" si="28"/>
        <v>06-053-48-00</v>
      </c>
      <c r="AA218" s="95" t="str">
        <f ca="1">VLOOKUP(C218,Группа!A:B,2,FALSE)</f>
        <v>Шапка</v>
      </c>
      <c r="AB218" s="117" t="str">
        <f ca="1">IFERROR(VLOOKUP(R218,Размеры!A:C,3,FALSE),"")</f>
        <v>ONE</v>
      </c>
      <c r="AC218" s="117" t="str">
        <f ca="1">VLOOKUP(I218,ЦветПолный!A:B,2,FALSE)</f>
        <v>72</v>
      </c>
      <c r="AD218" s="117" t="str">
        <f ca="1">IFERROR(VLOOKUP(R218,Размеры!A:D,4,FALSE),"")</f>
        <v>00</v>
      </c>
      <c r="AE218" s="117">
        <f ca="1">IF(LEFT(IFERROR(VLOOKUP(LOOKUP(2,1/SEARCH(B218,Товары!A:A),Товары!A:A),Товары!A:B,2,0),""),6)=MID(Z218,1,6),1,0)</f>
        <v>1</v>
      </c>
      <c r="AG218" s="117">
        <f ca="1">SUMIF(Группа!A:A,C218,Группа!C:C)</f>
        <v>1</v>
      </c>
      <c r="AH218" s="117">
        <f ca="1">SUMIF(Группа!B:B,AA218,Группа!C:C)</f>
        <v>1</v>
      </c>
      <c r="AI218" s="117">
        <f ca="1">SUMIF(Формы!A:A,D218,Формы!B:B)</f>
        <v>1</v>
      </c>
      <c r="AJ218" s="117">
        <f ca="1">SUMIF(Материал!A:A,M218,Материал!B:B)</f>
        <v>0</v>
      </c>
      <c r="AK218" s="117">
        <f ca="1">SUMIF(Размеры!A:A,R218,Размеры!E:E)</f>
        <v>1</v>
      </c>
      <c r="AL218" s="117">
        <f ca="1">SUMIF(Сезон!A:A,F218,Сезон!B:B)</f>
        <v>1</v>
      </c>
      <c r="AM218" s="117">
        <f ca="1">SUMIF(Состав!A:A,J218,Состав!B:B)</f>
        <v>1</v>
      </c>
      <c r="AN218" s="117">
        <f ca="1">SUMIF(ЦветПолный!A:A,I218,ЦветПолный!C:C)</f>
        <v>3</v>
      </c>
      <c r="AO218" s="117">
        <f ca="1">SUMIF(Цвет!A:A,Y218,Цвет!B:B)</f>
        <v>1</v>
      </c>
      <c r="AP218" s="117">
        <f ca="1">SUMIF(Пол!B:B,N218,Пол!C:C)</f>
        <v>1</v>
      </c>
      <c r="AQ218" s="117">
        <f ca="1">SUMIF(Марка!A:A,G218,Марка!B:B)</f>
        <v>1</v>
      </c>
      <c r="AR218" s="117">
        <f ca="1">SUMIF(Страна!A:A,O218,Страна!B:B)</f>
        <v>1</v>
      </c>
      <c r="AS218" s="83" t="str">
        <f ca="1">IF(VLOOKUP(V218,Товары!A:B,2,FALSE)=A218,"Есть в 1С","ERR")</f>
        <v>Есть в 1С</v>
      </c>
      <c r="AT218" s="84" t="str">
        <f ca="1">IF(VLOOKUP(A218,Товары!B:B,1,FALSE)=A218,"Есть в 1С","ERR")</f>
        <v>Есть в 1С</v>
      </c>
      <c r="AU218" s="116" t="str">
        <f ca="1">VLOOKUP(V218,Товары!A:B,2,FALSE)</f>
        <v>06-053-48</v>
      </c>
      <c r="AV218" s="114" t="str">
        <f ca="1">VLOOKUP(V218,Товары!A:B,1,FALSE)</f>
        <v>Шапка AMERICAN NEEDLE арт. 42810A-CALI California (черный / белый) {blir}</v>
      </c>
    </row>
    <row r="219" spans="1:48" x14ac:dyDescent="0.25">
      <c r="A219" s="133" t="str">
        <f ca="1"/>
        <v>06-051-16</v>
      </c>
      <c r="B219" s="128" t="str">
        <f ca="1">_xlfn.XLOOKUP($A219,Строчный!$A:$A,Строчный!B:B,"ERR",0)</f>
        <v>42050A-YNP Yellowstone National Park Pillow</v>
      </c>
      <c r="C219" s="101" t="str">
        <f ca="1">PROPER(_xlfn.XLOOKUP($A219,Строчный!$A:$A,Строчный!C:C,"ERR",0))</f>
        <v>Шапки</v>
      </c>
      <c r="D219" s="101" t="str">
        <f ca="1">_xlfn.LET(_xlpm.DATA,(_xlfn.XLOOKUP($A219,Строчный!$A:$A,Строчный!D:D,"ERR",0)),UPPER(MID(_xlpm.DATA,1,1))&amp;LOWER(MID(_xlpm.DATA,2,LEN(_xlpm.DATA)-1)))</f>
        <v>Шапка с помпоном</v>
      </c>
      <c r="E219" s="101" t="str">
        <f ca="1">PROPER(_xlfn.XLOOKUP($A219,Строчный!$A:$A,Строчный!E:E,"ERR",0))</f>
        <v>State</v>
      </c>
      <c r="F219" s="101" t="str">
        <f ca="1">LOWER(_xlfn.XLOOKUP($A219,Строчный!$A:$A,Строчный!F:F,"ERR",0))</f>
        <v>зимний</v>
      </c>
      <c r="G219" s="101" t="str">
        <f ca="1">UPPER(_xlfn.XLOOKUP($A219,Строчный!$A:$A,Строчный!G:G,"ERR",0))</f>
        <v>AMERICAN NEEDLE</v>
      </c>
      <c r="H219" s="101" t="str">
        <f ca="1">LOWER(_xlfn.XLOOKUP($A219,Строчный!$A:$A,Строчный!H:H,"ERR",0))</f>
        <v>niog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100% акрил</v>
      </c>
      <c r="K219" s="101" t="str">
        <f ca="1">_xlfn.LET(_xlpm.RES,_xlfn.XLOOKUP($A219,Строчный!$A:$A,Строчный!R:R,"ERR",0),IF(_xlpm.RES="","",_xlpm.RES))</f>
        <v/>
      </c>
      <c r="L219" s="101" t="str">
        <f ca="1">_xlfn.LET(_xlpm.RES,_xlfn.XLOOKUP($A219,Строчный!$A:$A,Строчный!S:S,"ERR",0),IF(_xlpm.RES="","",_xlpm.RES))</f>
        <v>Yellowstone</v>
      </c>
      <c r="M219" s="101" t="str">
        <f ca="1">LOWER(_xlfn.XLOOKUP($A219,Строчный!$A:$A,Строчный!K:K,"ERR",0))</f>
        <v/>
      </c>
      <c r="N219" s="101" t="str">
        <f ca="1">PROPER(_xlfn.XLOOKUP($A219,Строчный!$A:$A,Строчный!L:L,"ERR",0))</f>
        <v>Унисекс</v>
      </c>
      <c r="O219" s="101" t="str">
        <f ca="1">PROPER(_xlfn.XLOOKUP($A219,Строчный!$A:$A,Строчный!M:M,"ERR",0))</f>
        <v>Корея, Республика</v>
      </c>
      <c r="P219" s="110">
        <f ca="1">VALUE(_xlfn.XLOOKUP($A219,Строчный!$A:$A,Строчный!N:N,"ERR",0))</f>
        <v>729.29212121212129</v>
      </c>
      <c r="Q219" s="109" t="str">
        <f ca="1">_xlfn.XLOOKUP($G219,Фабрика!A:A,Фабрика!B:B,"ERR",0)</f>
        <v>American Needle, Inc; 1275 Busch Parkway, Buffalo Grove, IL 60089, USA</v>
      </c>
      <c r="R219" s="100" t="str">
        <f ca="1">_xlfn.XLOOKUP($A219,Строчный!$A:$A,Строчный!P:P,"ERR",0)</f>
        <v>ONE</v>
      </c>
      <c r="S219" s="100">
        <f ca="1">VALUE(_xlfn.XLOOKUP($A219,Строчный!$A:$A,Строчный!Q:Q,"ERR",0))</f>
        <v>33</v>
      </c>
      <c r="T219" s="14" t="s">
        <v>283</v>
      </c>
      <c r="U219" s="122" t="str">
        <f t="shared" ca="1" si="24"/>
        <v>Шапка AMERICAN NEEDLE арт. 42050A-YNP Yellowstone National Park Pillow (темно-синий)</v>
      </c>
      <c r="V219" s="121" t="str">
        <f t="shared" ca="1" si="25"/>
        <v>Шапка AMERICAN NEEDLE арт. 42050A-YNP Yellowstone National Park Pillow (темно-синий) {niog}</v>
      </c>
      <c r="W219" s="18" t="str">
        <f t="shared" ca="1" si="26"/>
        <v>синий</v>
      </c>
      <c r="X219" s="18" t="str">
        <f t="shared" ca="1" si="27"/>
        <v>синий</v>
      </c>
      <c r="Y219" s="119" t="str">
        <f ca="1">IF(ISERROR(AT219),IFERROR(MID(I219,FIND("-",I219)+1,LEN(I219)),IFERROR(MID(I219,1,FIND("/",I219)-2),I219)),VLOOKUP(A219,'Цвета артикулов'!B:C,2,0))</f>
        <v>синий</v>
      </c>
      <c r="Z219" s="93" t="str">
        <f t="shared" ca="1" si="28"/>
        <v>06-051-16-00</v>
      </c>
      <c r="AA219" s="95" t="str">
        <f ca="1">VLOOKUP(C219,Группа!A:B,2,FALSE)</f>
        <v>Шапка</v>
      </c>
      <c r="AB219" s="117" t="str">
        <f ca="1">IFERROR(VLOOKUP(R219,Размеры!A:C,3,FALSE),"")</f>
        <v>ONE</v>
      </c>
      <c r="AC219" s="117" t="str">
        <f ca="1">VLOOKUP(I219,ЦветПолный!A:B,2,FALSE)</f>
        <v>16</v>
      </c>
      <c r="AD219" s="117" t="str">
        <f ca="1">IFERROR(VLOOKUP(R219,Размеры!A:D,4,FALSE),"")</f>
        <v>00</v>
      </c>
      <c r="AE219" s="117">
        <f ca="1">IF(LEFT(IFERROR(VLOOKUP(LOOKUP(2,1/SEARCH(B219,Товары!A:A),Товары!A:A),Товары!A:B,2,0),""),6)=MID(Z219,1,6),1,0)</f>
        <v>1</v>
      </c>
      <c r="AG219" s="117">
        <f ca="1">SUMIF(Группа!A:A,C219,Группа!C:C)</f>
        <v>1</v>
      </c>
      <c r="AH219" s="117">
        <f ca="1">SUMIF(Группа!B:B,AA219,Группа!C:C)</f>
        <v>1</v>
      </c>
      <c r="AI219" s="117">
        <f ca="1">SUMIF(Формы!A:A,D219,Формы!B:B)</f>
        <v>1</v>
      </c>
      <c r="AJ219" s="117">
        <f ca="1">SUMIF(Материал!A:A,M219,Материал!B:B)</f>
        <v>0</v>
      </c>
      <c r="AK219" s="117">
        <f ca="1">SUMIF(Размеры!A:A,R219,Размеры!E:E)</f>
        <v>1</v>
      </c>
      <c r="AL219" s="117">
        <f ca="1">SUMIF(Сезон!A:A,F219,Сезон!B:B)</f>
        <v>1</v>
      </c>
      <c r="AM219" s="117">
        <f ca="1">SUMIF(Состав!A:A,J219,Состав!B:B)</f>
        <v>1</v>
      </c>
      <c r="AN219" s="117">
        <f ca="1">SUMIF(ЦветПолный!A:A,I219,ЦветПолный!C:C)</f>
        <v>8</v>
      </c>
      <c r="AO219" s="117">
        <f ca="1">SUMIF(Цвет!A:A,Y219,Цвет!B:B)</f>
        <v>1</v>
      </c>
      <c r="AP219" s="117">
        <f ca="1">SUMIF(Пол!B:B,N219,Пол!C:C)</f>
        <v>1</v>
      </c>
      <c r="AQ219" s="117">
        <f ca="1">SUMIF(Марка!A:A,G219,Марка!B:B)</f>
        <v>1</v>
      </c>
      <c r="AR219" s="117">
        <f ca="1">SUMIF(Страна!A:A,O219,Страна!B:B)</f>
        <v>1</v>
      </c>
      <c r="AS219" s="83" t="str">
        <f ca="1">IF(VLOOKUP(V219,Товары!A:B,2,FALSE)=A219,"Есть в 1С","ERR")</f>
        <v>Есть в 1С</v>
      </c>
      <c r="AT219" s="84" t="str">
        <f ca="1">IF(VLOOKUP(A219,Товары!B:B,1,FALSE)=A219,"Есть в 1С","ERR")</f>
        <v>Есть в 1С</v>
      </c>
      <c r="AU219" s="116" t="str">
        <f ca="1">VLOOKUP(V219,Товары!A:B,2,FALSE)</f>
        <v>06-051-16</v>
      </c>
      <c r="AV219" s="114" t="str">
        <f ca="1">VLOOKUP(V219,Товары!A:B,1,FALSE)</f>
        <v>Шапка AMERICAN NEEDLE арт. 42050A-YNP Yellowstone National Park Pillow (темно-синий) {niog}</v>
      </c>
    </row>
    <row r="220" spans="1:48" x14ac:dyDescent="0.25">
      <c r="A220" s="133" t="str">
        <f ca="1"/>
        <v>06-045-16</v>
      </c>
      <c r="B220" s="128" t="str">
        <f ca="1">_xlfn.XLOOKUP($A220,Строчный!$A:$A,Строчный!B:B,"ERR",0)</f>
        <v>41150A-NASA Space with NASA</v>
      </c>
      <c r="C220" s="101" t="str">
        <f ca="1">PROPER(_xlfn.XLOOKUP($A220,Строчный!$A:$A,Строчный!C:C,"ERR",0))</f>
        <v>Бейсболки</v>
      </c>
      <c r="D220" s="101" t="str">
        <f ca="1">_xlfn.LET(_xlpm.DATA,(_xlfn.XLOOKUP($A220,Строчный!$A:$A,Строчный!D:D,"ERR",0)),UPPER(MID(_xlpm.DATA,1,1))&amp;LOWER(MID(_xlpm.DATA,2,LEN(_xlpm.DATA)-1)))</f>
        <v>Бейсболка с сеточкой</v>
      </c>
      <c r="E220" s="101" t="str">
        <f ca="1">PROPER(_xlfn.XLOOKUP($A220,Строчный!$A:$A,Строчный!E:E,"ERR",0))</f>
        <v>Sport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AMERICAN NEEDLE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50% хлопок - 50% полиэстер</v>
      </c>
      <c r="K220" s="101" t="str">
        <f ca="1">_xlfn.LET(_xlpm.RES,_xlfn.XLOOKUP($A220,Строчный!$A:$A,Строчный!R:R,"ERR",0),IF(_xlpm.RES="","",_xlpm.RES))</f>
        <v/>
      </c>
      <c r="L220" s="101" t="str">
        <f ca="1">_xlfn.LET(_xlpm.RES,_xlfn.XLOOKUP($A220,Строчный!$A:$A,Строчный!S:S,"ERR",0),IF(_xlpm.RES="","",_xlpm.RES))</f>
        <v>Space with NASA</v>
      </c>
      <c r="M220" s="101" t="str">
        <f ca="1">LOWER(_xlfn.XLOOKUP($A220,Строчный!$A:$A,Строчный!K:K,"ERR",0))</f>
        <v>хлопковые</v>
      </c>
      <c r="N220" s="101" t="str">
        <f ca="1">PROPER(_xlfn.XLOOKUP($A220,Строчный!$A:$A,Строчный!L:L,"ERR",0))</f>
        <v>Унисекс</v>
      </c>
      <c r="O220" s="101" t="str">
        <f ca="1">PROPER(_xlfn.XLOOKUP($A220,Строчный!$A:$A,Строчный!M:M,"ERR",0))</f>
        <v>Бангладеш</v>
      </c>
      <c r="P220" s="110">
        <f ca="1">VALUE(_xlfn.XLOOKUP($A220,Строчный!$A:$A,Строчный!N:N,"ERR",0))</f>
        <v>685.12888888888881</v>
      </c>
      <c r="Q220" s="109" t="str">
        <f ca="1">_xlfn.XLOOKUP($G220,Фабрика!A:A,Фабрика!B:B,"ERR",0)</f>
        <v>American Needle, Inc; 1275 Busch Parkway, Buffalo Grove, IL 60089, USA</v>
      </c>
      <c r="R220" s="100" t="str">
        <f ca="1">_xlfn.XLOOKUP($A220,Строчный!$A:$A,Строчный!P:P,"ERR",0)</f>
        <v>ONE</v>
      </c>
      <c r="S220" s="100">
        <f ca="1">VALUE(_xlfn.XLOOKUP($A220,Строчный!$A:$A,Строчный!Q:Q,"ERR",0))</f>
        <v>18</v>
      </c>
      <c r="T220" s="14" t="s">
        <v>283</v>
      </c>
      <c r="U220" s="122" t="str">
        <f t="shared" ca="1" si="24"/>
        <v>Бейсболка AMERICAN NEEDLE арт. 41150A-NASA Space with NASA (темно-синий)</v>
      </c>
      <c r="V220" s="121" t="str">
        <f t="shared" ca="1" si="25"/>
        <v>Бейсболка AMERICAN NEEDLE арт. 41150A-NASA Space with NASA (темно-синий) {navy}</v>
      </c>
      <c r="W220" s="18" t="str">
        <f t="shared" ca="1" si="26"/>
        <v>синий</v>
      </c>
      <c r="X220" s="18" t="str">
        <f t="shared" ca="1" si="27"/>
        <v>синий</v>
      </c>
      <c r="Y220" s="119" t="str">
        <f ca="1">IF(ISERROR(AT220),IFERROR(MID(I220,FIND("-",I220)+1,LEN(I220)),IFERROR(MID(I220,1,FIND("/",I220)-2),I220)),VLOOKUP(A220,'Цвета артикулов'!B:C,2,0))</f>
        <v>синий</v>
      </c>
      <c r="Z220" s="93" t="str">
        <f t="shared" ca="1" si="28"/>
        <v>06-045-16-00</v>
      </c>
      <c r="AA220" s="95" t="str">
        <f ca="1">VLOOKUP(C220,Группа!A:B,2,FALSE)</f>
        <v>Бейсболка</v>
      </c>
      <c r="AB220" s="117" t="str">
        <f ca="1">IFERROR(VLOOKUP(R220,Размеры!A:C,3,FALSE),"")</f>
        <v>ONE</v>
      </c>
      <c r="AC220" s="117" t="str">
        <f ca="1">VLOOKUP(I220,ЦветПолный!A:B,2,FALSE)</f>
        <v>16</v>
      </c>
      <c r="AD220" s="117" t="str">
        <f ca="1">IFERROR(VLOOKUP(R220,Размеры!A:D,4,FALSE),"")</f>
        <v>00</v>
      </c>
      <c r="AE220" s="117">
        <f ca="1">IF(LEFT(IFERROR(VLOOKUP(LOOKUP(2,1/SEARCH(B220,Товары!A:A),Товары!A:A),Товары!A:B,2,0),""),6)=MID(Z220,1,6),1,0)</f>
        <v>1</v>
      </c>
      <c r="AG220" s="117">
        <f ca="1">SUMIF(Группа!A:A,C220,Группа!C:C)</f>
        <v>1</v>
      </c>
      <c r="AH220" s="117">
        <f ca="1">SUMIF(Группа!B:B,AA220,Группа!C:C)</f>
        <v>1</v>
      </c>
      <c r="AI220" s="117">
        <f ca="1">SUMIF(Формы!A:A,D220,Формы!B:B)</f>
        <v>1</v>
      </c>
      <c r="AJ220" s="117">
        <f ca="1">SUMIF(Материал!A:A,M220,Материал!B:B)</f>
        <v>1</v>
      </c>
      <c r="AK220" s="117">
        <f ca="1">SUMIF(Размеры!A:A,R220,Размеры!E:E)</f>
        <v>1</v>
      </c>
      <c r="AL220" s="117">
        <f ca="1">SUMIF(Сезон!A:A,F220,Сезон!B:B)</f>
        <v>1</v>
      </c>
      <c r="AM220" s="117">
        <f ca="1">SUMIF(Состав!A:A,J220,Состав!B:B)</f>
        <v>1</v>
      </c>
      <c r="AN220" s="117">
        <f ca="1">SUMIF(ЦветПолный!A:A,I220,ЦветПолный!C:C)</f>
        <v>8</v>
      </c>
      <c r="AO220" s="117">
        <f ca="1">SUMIF(Цвет!A:A,Y220,Цвет!B:B)</f>
        <v>1</v>
      </c>
      <c r="AP220" s="117">
        <f ca="1">SUMIF(Пол!B:B,N220,Пол!C:C)</f>
        <v>1</v>
      </c>
      <c r="AQ220" s="117">
        <f ca="1">SUMIF(Марка!A:A,G220,Марка!B:B)</f>
        <v>1</v>
      </c>
      <c r="AR220" s="117">
        <f ca="1">SUMIF(Страна!A:A,O220,Страна!B:B)</f>
        <v>1</v>
      </c>
      <c r="AS220" s="83" t="str">
        <f ca="1">IF(VLOOKUP(V220,Товары!A:B,2,FALSE)=A220,"Есть в 1С","ERR")</f>
        <v>Есть в 1С</v>
      </c>
      <c r="AT220" s="84" t="str">
        <f ca="1">IF(VLOOKUP(A220,Товары!B:B,1,FALSE)=A220,"Есть в 1С","ERR")</f>
        <v>Есть в 1С</v>
      </c>
      <c r="AU220" s="116" t="str">
        <f ca="1">VLOOKUP(V220,Товары!A:B,2,FALSE)</f>
        <v>06-045-16</v>
      </c>
      <c r="AV220" s="114" t="str">
        <f ca="1">VLOOKUP(V220,Товары!A:B,1,FALSE)</f>
        <v>Бейсболка AMERICAN NEEDLE арт. 41150A-NASA Space with NASA (темно-синий) {navy}</v>
      </c>
    </row>
    <row r="221" spans="1:48" x14ac:dyDescent="0.25">
      <c r="A221" s="133" t="str">
        <f ca="1"/>
        <v>06-044-06</v>
      </c>
      <c r="B221" s="128" t="str">
        <f ca="1">_xlfn.XLOOKUP($A221,Строчный!$A:$A,Строчный!B:B,"ERR",0)</f>
        <v>40742B-TML Toronto Maple Leafs Blue Line NHL</v>
      </c>
      <c r="C221" s="101" t="str">
        <f ca="1">PROPER(_xlfn.XLOOKUP($A221,Строчный!$A:$A,Строчный!C:C,"ERR",0))</f>
        <v>Бейсболки</v>
      </c>
      <c r="D221" s="101" t="str">
        <f ca="1">_xlfn.LET(_xlpm.DATA,(_xlfn.XLOOKUP($A221,Строчный!$A:$A,Строчный!D:D,"ERR",0)),UPPER(MID(_xlpm.DATA,1,1))&amp;LOWER(MID(_xlpm.DATA,2,LEN(_xlpm.DATA)-1)))</f>
        <v>Бейсболка</v>
      </c>
      <c r="E221" s="101" t="str">
        <f ca="1">PROPER(_xlfn.XLOOKUP($A221,Строчный!$A:$A,Строчный!E:E,"ERR",0))</f>
        <v>Sport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AMERICAN NEEDLE</v>
      </c>
      <c r="H221" s="101" t="str">
        <f ca="1">LOWER(_xlfn.XLOOKUP($A221,Строчный!$A:$A,Строчный!H:H,"ERR",0))</f>
        <v>roy</v>
      </c>
      <c r="I221" s="101" t="str">
        <f ca="1">LOWER(_xlfn.XLOOKUP($A221,Строчный!$A:$A,Строчный!I:I,"ERR",0))</f>
        <v>синий</v>
      </c>
      <c r="J221" s="101" t="str">
        <f ca="1">SUBSTITUTE(LOWER(_xlfn.XLOOKUP($A221,Строчный!$A:$A,Строчный!J:J,"ERR",0)),"подклад","Подклад")</f>
        <v>100% хлопок</v>
      </c>
      <c r="K221" s="101" t="str">
        <f ca="1">_xlfn.LET(_xlpm.RES,_xlfn.XLOOKUP($A221,Строчный!$A:$A,Строчный!R:R,"ERR",0),IF(_xlpm.RES="","",_xlpm.RES))</f>
        <v>NHL</v>
      </c>
      <c r="L221" s="101" t="str">
        <f ca="1">_xlfn.LET(_xlpm.RES,_xlfn.XLOOKUP($A221,Строчный!$A:$A,Строчный!S:S,"ERR",0),IF(_xlpm.RES="","",_xlpm.RES))</f>
        <v>Toronto Maple Leafs</v>
      </c>
      <c r="M221" s="101" t="str">
        <f ca="1">LOWER(_xlfn.XLOOKUP($A221,Строчный!$A:$A,Строчный!K:K,"ERR",0))</f>
        <v>хлопковые</v>
      </c>
      <c r="N221" s="101" t="str">
        <f ca="1">PROPER(_xlfn.XLOOKUP($A221,Строчный!$A:$A,Строчный!L:L,"ERR",0))</f>
        <v>Унисекс</v>
      </c>
      <c r="O221" s="101" t="str">
        <f ca="1">PROPER(_xlfn.XLOOKUP($A221,Строчный!$A:$A,Строчный!M:M,"ERR",0))</f>
        <v>Бангладеш</v>
      </c>
      <c r="P221" s="110">
        <f ca="1">VALUE(_xlfn.XLOOKUP($A221,Строчный!$A:$A,Строчный!N:N,"ERR",0))</f>
        <v>817.72363636363639</v>
      </c>
      <c r="Q221" s="109" t="str">
        <f ca="1">_xlfn.XLOOKUP($G221,Фабрика!A:A,Фабрика!B:B,"ERR",0)</f>
        <v>American Needle, Inc; 1275 Busch Parkway, Buffalo Grove, IL 60089, USA</v>
      </c>
      <c r="R221" s="100" t="str">
        <f ca="1">_xlfn.XLOOKUP($A221,Строчный!$A:$A,Строчный!P:P,"ERR",0)</f>
        <v>ONE</v>
      </c>
      <c r="S221" s="100">
        <f ca="1">VALUE(_xlfn.XLOOKUP($A221,Строчный!$A:$A,Строчный!Q:Q,"ERR",0))</f>
        <v>22</v>
      </c>
      <c r="T221" s="14" t="s">
        <v>283</v>
      </c>
      <c r="U221" s="122" t="str">
        <f t="shared" ca="1" si="24"/>
        <v>Бейсболка AMERICAN NEEDLE арт. 40742B-TML Toronto Maple Leafs Blue Line NHL (синий)</v>
      </c>
      <c r="V221" s="121" t="str">
        <f t="shared" ca="1" si="25"/>
        <v>Бейсболка AMERICAN NEEDLE арт. 40742B-TML Toronto Maple Leafs Blue Line NHL (синий) {roy}</v>
      </c>
      <c r="W221" s="18" t="str">
        <f t="shared" ca="1" si="26"/>
        <v>синий</v>
      </c>
      <c r="X221" s="18" t="str">
        <f t="shared" ca="1" si="27"/>
        <v>синий</v>
      </c>
      <c r="Y221" s="119" t="str">
        <f ca="1">IF(ISERROR(AT221),IFERROR(MID(I221,FIND("-",I221)+1,LEN(I221)),IFERROR(MID(I221,1,FIND("/",I221)-2),I221)),VLOOKUP(A221,'Цвета артикулов'!B:C,2,0))</f>
        <v>синий</v>
      </c>
      <c r="Z221" s="93" t="str">
        <f t="shared" ca="1" si="28"/>
        <v>06-044-06-00</v>
      </c>
      <c r="AA221" s="95" t="str">
        <f ca="1">VLOOKUP(C221,Группа!A:B,2,FALSE)</f>
        <v>Бейсболка</v>
      </c>
      <c r="AB221" s="117" t="str">
        <f ca="1">IFERROR(VLOOKUP(R221,Размеры!A:C,3,FALSE),"")</f>
        <v>ONE</v>
      </c>
      <c r="AC221" s="117" t="str">
        <f ca="1">VLOOKUP(I221,ЦветПолный!A:B,2,FALSE)</f>
        <v>06</v>
      </c>
      <c r="AD221" s="117" t="str">
        <f ca="1">IFERROR(VLOOKUP(R221,Размеры!A:D,4,FALSE),"")</f>
        <v>00</v>
      </c>
      <c r="AE221" s="117">
        <f ca="1">IF(LEFT(IFERROR(VLOOKUP(LOOKUP(2,1/SEARCH(B221,Товары!A:A),Товары!A:A),Товары!A:B,2,0),""),6)=MID(Z221,1,6),1,0)</f>
        <v>1</v>
      </c>
      <c r="AG221" s="117">
        <f ca="1">SUMIF(Группа!A:A,C221,Группа!C:C)</f>
        <v>1</v>
      </c>
      <c r="AH221" s="117">
        <f ca="1">SUMIF(Группа!B:B,AA221,Группа!C:C)</f>
        <v>1</v>
      </c>
      <c r="AI221" s="117">
        <f ca="1">SUMIF(Формы!A:A,D221,Формы!B:B)</f>
        <v>1</v>
      </c>
      <c r="AJ221" s="117">
        <f ca="1">SUMIF(Материал!A:A,M221,Материал!B:B)</f>
        <v>1</v>
      </c>
      <c r="AK221" s="117">
        <f ca="1">SUMIF(Размеры!A:A,R221,Размеры!E:E)</f>
        <v>1</v>
      </c>
      <c r="AL221" s="117">
        <f ca="1">SUMIF(Сезон!A:A,F221,Сезон!B:B)</f>
        <v>1</v>
      </c>
      <c r="AM221" s="117">
        <f ca="1">SUMIF(Состав!A:A,J221,Состав!B:B)</f>
        <v>1</v>
      </c>
      <c r="AN221" s="117">
        <f ca="1">SUMIF(ЦветПолный!A:A,I221,ЦветПолный!C:C)</f>
        <v>8</v>
      </c>
      <c r="AO221" s="117">
        <f ca="1">SUMIF(Цвет!A:A,Y221,Цвет!B:B)</f>
        <v>1</v>
      </c>
      <c r="AP221" s="117">
        <f ca="1">SUMIF(Пол!B:B,N221,Пол!C:C)</f>
        <v>1</v>
      </c>
      <c r="AQ221" s="117">
        <f ca="1">SUMIF(Марка!A:A,G221,Марка!B:B)</f>
        <v>1</v>
      </c>
      <c r="AR221" s="117">
        <f ca="1">SUMIF(Страна!A:A,O221,Страна!B:B)</f>
        <v>1</v>
      </c>
      <c r="AS221" s="83" t="str">
        <f ca="1">IF(VLOOKUP(V221,Товары!A:B,2,FALSE)=A221,"Есть в 1С","ERR")</f>
        <v>Есть в 1С</v>
      </c>
      <c r="AT221" s="84" t="str">
        <f ca="1">IF(VLOOKUP(A221,Товары!B:B,1,FALSE)=A221,"Есть в 1С","ERR")</f>
        <v>Есть в 1С</v>
      </c>
      <c r="AU221" s="116" t="str">
        <f ca="1">VLOOKUP(V221,Товары!A:B,2,FALSE)</f>
        <v>06-044-06</v>
      </c>
      <c r="AV221" s="114" t="str">
        <f ca="1">VLOOKUP(V221,Товары!A:B,1,FALSE)</f>
        <v>Бейсболка AMERICAN NEEDLE арт. 40742B-TML Toronto Maple Leafs Blue Line NHL (синий) {roy}</v>
      </c>
    </row>
    <row r="222" spans="1:48" x14ac:dyDescent="0.25">
      <c r="A222" s="133" t="str">
        <f ca="1"/>
        <v>06-037-18</v>
      </c>
      <c r="B222" s="128" t="str">
        <f ca="1">_xlfn.XLOOKUP($A222,Строчный!$A:$A,Строчный!B:B,"ERR",0)</f>
        <v>40742A-WAC Washington Capitals Blue Line NHL</v>
      </c>
      <c r="C222" s="101" t="str">
        <f ca="1">PROPER(_xlfn.XLOOKUP($A222,Строчный!$A:$A,Строчный!C:C,"ERR",0))</f>
        <v>Бейсболки</v>
      </c>
      <c r="D222" s="101" t="str">
        <f ca="1">_xlfn.LET(_xlpm.DATA,(_xlfn.XLOOKUP($A222,Строчный!$A:$A,Строчный!D:D,"ERR",0)),UPPER(MID(_xlpm.DATA,1,1))&amp;LOWER(MID(_xlpm.DATA,2,LEN(_xlpm.DATA)-1)))</f>
        <v>Бейсболка</v>
      </c>
      <c r="E222" s="101" t="str">
        <f ca="1">PROPER(_xlfn.XLOOKUP($A222,Строчный!$A:$A,Строчный!E:E,"ERR",0))</f>
        <v>Sport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AMERICAN NEEDLE</v>
      </c>
      <c r="H222" s="101" t="str">
        <f ca="1">LOWER(_xlfn.XLOOKUP($A222,Строчный!$A:$A,Строчный!H:H,"ERR",0))</f>
        <v>red</v>
      </c>
      <c r="I222" s="101" t="str">
        <f ca="1">LOWER(_xlfn.XLOOKUP($A222,Строчный!$A:$A,Строчный!I:I,"ERR",0))</f>
        <v>красный</v>
      </c>
      <c r="J222" s="101" t="str">
        <f ca="1">SUBSTITUTE(LOWER(_xlfn.XLOOKUP($A222,Строчный!$A:$A,Строчный!J:J,"ERR",0)),"подклад","Подклад")</f>
        <v>100% хлопок</v>
      </c>
      <c r="K222" s="101" t="str">
        <f ca="1">_xlfn.LET(_xlpm.RES,_xlfn.XLOOKUP($A222,Строчный!$A:$A,Строчный!R:R,"ERR",0),IF(_xlpm.RES="","",_xlpm.RES))</f>
        <v>NHL</v>
      </c>
      <c r="L222" s="101" t="str">
        <f ca="1">_xlfn.LET(_xlpm.RES,_xlfn.XLOOKUP($A222,Строчный!$A:$A,Строчный!S:S,"ERR",0),IF(_xlpm.RES="","",_xlpm.RES))</f>
        <v>Washington Capitals</v>
      </c>
      <c r="M222" s="101" t="str">
        <f ca="1">LOWER(_xlfn.XLOOKUP($A222,Строчный!$A:$A,Строчный!K:K,"ERR",0))</f>
        <v>хлопковые</v>
      </c>
      <c r="N222" s="101" t="str">
        <f ca="1">PROPER(_xlfn.XLOOKUP($A222,Строчный!$A:$A,Строчный!L:L,"ERR",0))</f>
        <v>Унисекс</v>
      </c>
      <c r="O222" s="101" t="str">
        <f ca="1">PROPER(_xlfn.XLOOKUP($A222,Строчный!$A:$A,Строчный!M:M,"ERR",0))</f>
        <v>Бангладеш</v>
      </c>
      <c r="P222" s="110">
        <f ca="1">VALUE(_xlfn.XLOOKUP($A222,Строчный!$A:$A,Строчный!N:N,"ERR",0))</f>
        <v>817.71733333333327</v>
      </c>
      <c r="Q222" s="109" t="str">
        <f ca="1">_xlfn.XLOOKUP($G222,Фабрика!A:A,Фабрика!B:B,"ERR",0)</f>
        <v>American Needle, Inc; 1275 Busch Parkway, Buffalo Grove, IL 60089, USA</v>
      </c>
      <c r="R222" s="100" t="str">
        <f ca="1">_xlfn.XLOOKUP($A222,Строчный!$A:$A,Строчный!P:P,"ERR",0)</f>
        <v>ONE</v>
      </c>
      <c r="S222" s="100">
        <f ca="1">VALUE(_xlfn.XLOOKUP($A222,Строчный!$A:$A,Строчный!Q:Q,"ERR",0))</f>
        <v>30</v>
      </c>
      <c r="T222" s="14" t="s">
        <v>283</v>
      </c>
      <c r="U222" s="122" t="str">
        <f t="shared" ca="1" si="24"/>
        <v>Бейсболка AMERICAN NEEDLE арт. 40742A-WAC Washington Capitals Blue Line NHL (красный)</v>
      </c>
      <c r="V222" s="121" t="str">
        <f t="shared" ca="1" si="25"/>
        <v>Бейсболка AMERICAN NEEDLE арт. 40742A-WAC Washington Capitals Blue Line NHL (красный) {red}</v>
      </c>
      <c r="W222" s="18" t="str">
        <f t="shared" ca="1" si="26"/>
        <v>красный</v>
      </c>
      <c r="X222" s="18" t="str">
        <f t="shared" ca="1" si="27"/>
        <v>красный</v>
      </c>
      <c r="Y222" s="119" t="str">
        <f ca="1">IF(ISERROR(AT222),IFERROR(MID(I222,FIND("-",I222)+1,LEN(I222)),IFERROR(MID(I222,1,FIND("/",I222)-2),I222)),VLOOKUP(A222,'Цвета артикулов'!B:C,2,0))</f>
        <v>красный</v>
      </c>
      <c r="Z222" s="93" t="str">
        <f t="shared" ca="1" si="28"/>
        <v>06-037-18-00</v>
      </c>
      <c r="AA222" s="95" t="str">
        <f ca="1">VLOOKUP(C222,Группа!A:B,2,FALSE)</f>
        <v>Бейсболка</v>
      </c>
      <c r="AB222" s="117" t="str">
        <f ca="1">IFERROR(VLOOKUP(R222,Размеры!A:C,3,FALSE),"")</f>
        <v>ONE</v>
      </c>
      <c r="AC222" s="117" t="str">
        <f ca="1">VLOOKUP(I222,ЦветПолный!A:B,2,FALSE)</f>
        <v>18</v>
      </c>
      <c r="AD222" s="117" t="str">
        <f ca="1">IFERROR(VLOOKUP(R222,Размеры!A:D,4,FALSE),"")</f>
        <v>00</v>
      </c>
      <c r="AE222" s="117">
        <f ca="1">IF(LEFT(IFERROR(VLOOKUP(LOOKUP(2,1/SEARCH(B222,Товары!A:A),Товары!A:A),Товары!A:B,2,0),""),6)=MID(Z222,1,6),1,0)</f>
        <v>1</v>
      </c>
      <c r="AG222" s="117">
        <f ca="1">SUMIF(Группа!A:A,C222,Группа!C:C)</f>
        <v>1</v>
      </c>
      <c r="AH222" s="117">
        <f ca="1">SUMIF(Группа!B:B,AA222,Группа!C:C)</f>
        <v>1</v>
      </c>
      <c r="AI222" s="117">
        <f ca="1">SUMIF(Формы!A:A,D222,Формы!B:B)</f>
        <v>1</v>
      </c>
      <c r="AJ222" s="117">
        <f ca="1">SUMIF(Материал!A:A,M222,Материал!B:B)</f>
        <v>1</v>
      </c>
      <c r="AK222" s="117">
        <f ca="1">SUMIF(Размеры!A:A,R222,Размеры!E:E)</f>
        <v>1</v>
      </c>
      <c r="AL222" s="117">
        <f ca="1">SUMIF(Сезон!A:A,F222,Сезон!B:B)</f>
        <v>1</v>
      </c>
      <c r="AM222" s="117">
        <f ca="1">SUMIF(Состав!A:A,J222,Состав!B:B)</f>
        <v>1</v>
      </c>
      <c r="AN222" s="117">
        <f ca="1">SUMIF(ЦветПолный!A:A,I222,ЦветПолный!C:C)</f>
        <v>2</v>
      </c>
      <c r="AO222" s="117">
        <f ca="1">SUMIF(Цвет!A:A,Y222,Цвет!B:B)</f>
        <v>1</v>
      </c>
      <c r="AP222" s="117">
        <f ca="1">SUMIF(Пол!B:B,N222,Пол!C:C)</f>
        <v>1</v>
      </c>
      <c r="AQ222" s="117">
        <f ca="1">SUMIF(Марка!A:A,G222,Марка!B:B)</f>
        <v>1</v>
      </c>
      <c r="AR222" s="117">
        <f ca="1">SUMIF(Страна!A:A,O222,Страна!B:B)</f>
        <v>1</v>
      </c>
      <c r="AS222" s="83" t="str">
        <f ca="1">IF(VLOOKUP(V222,Товары!A:B,2,FALSE)=A222,"Есть в 1С","ERR")</f>
        <v>Есть в 1С</v>
      </c>
      <c r="AT222" s="84" t="str">
        <f ca="1">IF(VLOOKUP(A222,Товары!B:B,1,FALSE)=A222,"Есть в 1С","ERR")</f>
        <v>Есть в 1С</v>
      </c>
      <c r="AU222" s="116" t="str">
        <f ca="1">VLOOKUP(V222,Товары!A:B,2,FALSE)</f>
        <v>06-037-18</v>
      </c>
      <c r="AV222" s="114" t="str">
        <f ca="1">VLOOKUP(V222,Товары!A:B,1,FALSE)</f>
        <v>Бейсболка AMERICAN NEEDLE арт. 40742A-WAC Washington Capitals Blue Line NHL (красный) {red}</v>
      </c>
    </row>
    <row r="223" spans="1:48" x14ac:dyDescent="0.25">
      <c r="A223" s="133" t="str">
        <f ca="1"/>
        <v>06-033-19</v>
      </c>
      <c r="B223" s="128" t="str">
        <f ca="1">_xlfn.XLOOKUP($A223,Строчный!$A:$A,Строчный!B:B,"ERR",0)</f>
        <v>40742A-SEK Seattle Kraken Blue Line NHL</v>
      </c>
      <c r="C223" s="101" t="str">
        <f ca="1">PROPER(_xlfn.XLOOKUP($A223,Строчный!$A:$A,Строчный!C:C,"ERR",0))</f>
        <v>Бейсболки</v>
      </c>
      <c r="D223" s="101" t="str">
        <f ca="1">_xlfn.LET(_xlpm.DATA,(_xlfn.XLOOKUP($A223,Строчный!$A:$A,Строчный!D:D,"ERR",0)),UPPER(MID(_xlpm.DATA,1,1))&amp;LOWER(MID(_xlpm.DATA,2,LEN(_xlpm.DATA)-1)))</f>
        <v>Бейсболка</v>
      </c>
      <c r="E223" s="101" t="str">
        <f ca="1">PROPER(_xlfn.XLOOKUP($A223,Строчный!$A:$A,Строчный!E:E,"ERR",0))</f>
        <v>Sport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AMERICAN NEEDLE</v>
      </c>
      <c r="H223" s="101" t="str">
        <f ca="1">LOWER(_xlfn.XLOOKUP($A223,Строчный!$A:$A,Строчный!H:H,"ERR",0))</f>
        <v>seafoam</v>
      </c>
      <c r="I223" s="101" t="str">
        <f ca="1">LOWER(_xlfn.XLOOKUP($A223,Строчный!$A:$A,Строчный!I:I,"ERR",0))</f>
        <v>голубой</v>
      </c>
      <c r="J223" s="101" t="str">
        <f ca="1">SUBSTITUTE(LOWER(_xlfn.XLOOKUP($A223,Строчный!$A:$A,Строчный!J:J,"ERR",0)),"подклад","Подклад")</f>
        <v>100% хлопок</v>
      </c>
      <c r="K223" s="101" t="str">
        <f ca="1">_xlfn.LET(_xlpm.RES,_xlfn.XLOOKUP($A223,Строчный!$A:$A,Строчный!R:R,"ERR",0),IF(_xlpm.RES="","",_xlpm.RES))</f>
        <v>NHL</v>
      </c>
      <c r="L223" s="101" t="str">
        <f ca="1">_xlfn.LET(_xlpm.RES,_xlfn.XLOOKUP($A223,Строчный!$A:$A,Строчный!S:S,"ERR",0),IF(_xlpm.RES="","",_xlpm.RES))</f>
        <v>Seattle Kraken</v>
      </c>
      <c r="M223" s="101" t="str">
        <f ca="1">LOWER(_xlfn.XLOOKUP($A223,Строчный!$A:$A,Строчный!K:K,"ERR",0))</f>
        <v>хлопковые</v>
      </c>
      <c r="N223" s="101" t="str">
        <f ca="1">PROPER(_xlfn.XLOOKUP($A223,Строчный!$A:$A,Строчный!L:L,"ERR",0))</f>
        <v>Унисекс</v>
      </c>
      <c r="O223" s="101" t="str">
        <f ca="1">PROPER(_xlfn.XLOOKUP($A223,Строчный!$A:$A,Строчный!M:M,"ERR",0))</f>
        <v>Бангладеш</v>
      </c>
      <c r="P223" s="110">
        <f ca="1">VALUE(_xlfn.XLOOKUP($A223,Строчный!$A:$A,Строчный!N:N,"ERR",0))</f>
        <v>817.44</v>
      </c>
      <c r="Q223" s="109" t="str">
        <f ca="1">_xlfn.XLOOKUP($G223,Фабрика!A:A,Фабрика!B:B,"ERR",0)</f>
        <v>American Needle, Inc; 1275 Busch Parkway, Buffalo Grove, IL 60089, USA</v>
      </c>
      <c r="R223" s="100" t="str">
        <f ca="1">_xlfn.XLOOKUP($A223,Строчный!$A:$A,Строчный!P:P,"ERR",0)</f>
        <v>ONE</v>
      </c>
      <c r="S223" s="100">
        <f ca="1">VALUE(_xlfn.XLOOKUP($A223,Строчный!$A:$A,Строчный!Q:Q,"ERR",0))</f>
        <v>6</v>
      </c>
      <c r="T223" s="14" t="s">
        <v>283</v>
      </c>
      <c r="U223" s="122" t="str">
        <f t="shared" ca="1" si="24"/>
        <v>Бейсболка AMERICAN NEEDLE арт. 40742A-SEK Seattle Kraken Blue Line NHL (голубой)</v>
      </c>
      <c r="V223" s="121" t="str">
        <f t="shared" ca="1" si="25"/>
        <v>Бейсболка AMERICAN NEEDLE арт. 40742A-SEK Seattle Kraken Blue Line NHL (голубой) {seafoam}</v>
      </c>
      <c r="W223" s="18" t="str">
        <f t="shared" ca="1" si="26"/>
        <v>голубой</v>
      </c>
      <c r="X223" s="18" t="str">
        <f t="shared" ca="1" si="27"/>
        <v>голубой</v>
      </c>
      <c r="Y223" s="119" t="str">
        <f ca="1">IF(ISERROR(AT223),IFERROR(MID(I223,FIND("-",I223)+1,LEN(I223)),IFERROR(MID(I223,1,FIND("/",I223)-2),I223)),VLOOKUP(A223,'Цвета артикулов'!B:C,2,0))</f>
        <v>голубой</v>
      </c>
      <c r="Z223" s="93" t="str">
        <f t="shared" ca="1" si="28"/>
        <v>06-033-19-00</v>
      </c>
      <c r="AA223" s="95" t="str">
        <f ca="1">VLOOKUP(C223,Группа!A:B,2,FALSE)</f>
        <v>Бейсболка</v>
      </c>
      <c r="AB223" s="117" t="str">
        <f ca="1">IFERROR(VLOOKUP(R223,Размеры!A:C,3,FALSE),"")</f>
        <v>ONE</v>
      </c>
      <c r="AC223" s="117" t="str">
        <f ca="1">VLOOKUP(I223,ЦветПолный!A:B,2,FALSE)</f>
        <v>19</v>
      </c>
      <c r="AD223" s="117" t="str">
        <f ca="1">IFERROR(VLOOKUP(R223,Размеры!A:D,4,FALSE),"")</f>
        <v>00</v>
      </c>
      <c r="AE223" s="117">
        <f ca="1">IF(LEFT(IFERROR(VLOOKUP(LOOKUP(2,1/SEARCH(B223,Товары!A:A),Товары!A:A),Товары!A:B,2,0),""),6)=MID(Z223,1,6),1,0)</f>
        <v>1</v>
      </c>
      <c r="AG223" s="117">
        <f ca="1">SUMIF(Группа!A:A,C223,Группа!C:C)</f>
        <v>1</v>
      </c>
      <c r="AH223" s="117">
        <f ca="1">SUMIF(Группа!B:B,AA223,Группа!C:C)</f>
        <v>1</v>
      </c>
      <c r="AI223" s="117">
        <f ca="1">SUMIF(Формы!A:A,D223,Формы!B:B)</f>
        <v>1</v>
      </c>
      <c r="AJ223" s="117">
        <f ca="1">SUMIF(Материал!A:A,M223,Материал!B:B)</f>
        <v>1</v>
      </c>
      <c r="AK223" s="117">
        <f ca="1">SUMIF(Размеры!A:A,R223,Размеры!E:E)</f>
        <v>1</v>
      </c>
      <c r="AL223" s="117">
        <f ca="1">SUMIF(Сезон!A:A,F223,Сезон!B:B)</f>
        <v>1</v>
      </c>
      <c r="AM223" s="117">
        <f ca="1">SUMIF(Состав!A:A,J223,Состав!B:B)</f>
        <v>1</v>
      </c>
      <c r="AN223" s="117">
        <f ca="1">SUMIF(ЦветПолный!A:A,I223,ЦветПолный!C:C)</f>
        <v>5</v>
      </c>
      <c r="AO223" s="117">
        <f ca="1">SUMIF(Цвет!A:A,Y223,Цвет!B:B)</f>
        <v>1</v>
      </c>
      <c r="AP223" s="117">
        <f ca="1">SUMIF(Пол!B:B,N223,Пол!C:C)</f>
        <v>1</v>
      </c>
      <c r="AQ223" s="117">
        <f ca="1">SUMIF(Марка!A:A,G223,Марка!B:B)</f>
        <v>1</v>
      </c>
      <c r="AR223" s="117">
        <f ca="1">SUMIF(Страна!A:A,O223,Страна!B:B)</f>
        <v>1</v>
      </c>
      <c r="AS223" s="83" t="e">
        <f ca="1">IF(VLOOKUP(V223,Товары!A:B,2,FALSE)=A223,"Есть в 1С","ERR")</f>
        <v>#N/A</v>
      </c>
      <c r="AT223" s="84" t="e">
        <f ca="1">IF(VLOOKUP(A223,Товары!B:B,1,FALSE)=A223,"Есть в 1С","ERR")</f>
        <v>#N/A</v>
      </c>
      <c r="AU223" s="116" t="e">
        <f ca="1">VLOOKUP(V223,Товары!A:B,2,FALSE)</f>
        <v>#N/A</v>
      </c>
      <c r="AV223" s="114" t="e">
        <f ca="1">VLOOKUP(V223,Товары!A:B,1,FALSE)</f>
        <v>#N/A</v>
      </c>
    </row>
    <row r="224" spans="1:48" x14ac:dyDescent="0.25">
      <c r="A224" s="133" t="str">
        <f ca="1"/>
        <v>06-033-16</v>
      </c>
      <c r="B224" s="128" t="str">
        <f ca="1">_xlfn.XLOOKUP($A224,Строчный!$A:$A,Строчный!B:B,"ERR",0)</f>
        <v>40742A-SEK Seattle Kraken Blue Line NHL</v>
      </c>
      <c r="C224" s="101" t="str">
        <f ca="1">PROPER(_xlfn.XLOOKUP($A224,Строчный!$A:$A,Строчный!C:C,"ERR",0))</f>
        <v>Бейсболки</v>
      </c>
      <c r="D224" s="101" t="str">
        <f ca="1">_xlfn.LET(_xlpm.DATA,(_xlfn.XLOOKUP($A224,Строчный!$A:$A,Строчный!D:D,"ERR",0)),UPPER(MID(_xlpm.DATA,1,1))&amp;LOWER(MID(_xlpm.DATA,2,LEN(_xlpm.DATA)-1)))</f>
        <v>Бейсболка</v>
      </c>
      <c r="E224" s="101" t="str">
        <f ca="1">PROPER(_xlfn.XLOOKUP($A224,Строчный!$A:$A,Строчный!E:E,"ERR",0))</f>
        <v>Sport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AMERICAN NEEDLE</v>
      </c>
      <c r="H224" s="101" t="str">
        <f ca="1">LOWER(_xlfn.XLOOKUP($A224,Строчный!$A:$A,Строчный!H:H,"ERR",0))</f>
        <v>navy</v>
      </c>
      <c r="I224" s="101" t="str">
        <f ca="1">LOWER(_xlfn.XLOOKUP($A224,Строчный!$A:$A,Строчный!I:I,"ERR",0))</f>
        <v>темно-синий</v>
      </c>
      <c r="J224" s="101" t="str">
        <f ca="1">SUBSTITUTE(LOWER(_xlfn.XLOOKUP($A224,Строчный!$A:$A,Строчный!J:J,"ERR",0)),"подклад","Подклад")</f>
        <v>100% хлопок</v>
      </c>
      <c r="K224" s="101" t="str">
        <f ca="1">_xlfn.LET(_xlpm.RES,_xlfn.XLOOKUP($A224,Строчный!$A:$A,Строчный!R:R,"ERR",0),IF(_xlpm.RES="","",_xlpm.RES))</f>
        <v>NHL</v>
      </c>
      <c r="L224" s="101" t="str">
        <f ca="1">_xlfn.LET(_xlpm.RES,_xlfn.XLOOKUP($A224,Строчный!$A:$A,Строчный!S:S,"ERR",0),IF(_xlpm.RES="","",_xlpm.RES))</f>
        <v>Seattle Kraken</v>
      </c>
      <c r="M224" s="101" t="str">
        <f ca="1">LOWER(_xlfn.XLOOKUP($A224,Строчный!$A:$A,Строчный!K:K,"ERR",0))</f>
        <v>хлопковые</v>
      </c>
      <c r="N224" s="101" t="str">
        <f ca="1">PROPER(_xlfn.XLOOKUP($A224,Строчный!$A:$A,Строчный!L:L,"ERR",0))</f>
        <v>Унисекс</v>
      </c>
      <c r="O224" s="101" t="str">
        <f ca="1">PROPER(_xlfn.XLOOKUP($A224,Строчный!$A:$A,Строчный!M:M,"ERR",0))</f>
        <v>Бангладеш</v>
      </c>
      <c r="P224" s="110">
        <f ca="1">VALUE(_xlfn.XLOOKUP($A224,Строчный!$A:$A,Строчный!N:N,"ERR",0))</f>
        <v>817.44</v>
      </c>
      <c r="Q224" s="109" t="str">
        <f ca="1">_xlfn.XLOOKUP($G224,Фабрика!A:A,Фабрика!B:B,"ERR",0)</f>
        <v>American Needle, Inc; 1275 Busch Parkway, Buffalo Grove, IL 60089, USA</v>
      </c>
      <c r="R224" s="100" t="str">
        <f ca="1">_xlfn.XLOOKUP($A224,Строчный!$A:$A,Строчный!P:P,"ERR",0)</f>
        <v>ONE</v>
      </c>
      <c r="S224" s="100">
        <f ca="1">VALUE(_xlfn.XLOOKUP($A224,Строчный!$A:$A,Строчный!Q:Q,"ERR",0))</f>
        <v>39</v>
      </c>
      <c r="T224" s="14" t="s">
        <v>283</v>
      </c>
      <c r="U224" s="122" t="str">
        <f t="shared" ca="1" si="24"/>
        <v>Бейсболка AMERICAN NEEDLE арт. 40742A-SEK Seattle Kraken Blue Line NHL (темно-синий)</v>
      </c>
      <c r="V224" s="121" t="str">
        <f t="shared" ca="1" si="25"/>
        <v>Бейсболка AMERICAN NEEDLE арт. 40742A-SEK Seattle Kraken Blue Line NHL (темно-синий) {navy}</v>
      </c>
      <c r="W224" s="18" t="str">
        <f t="shared" ca="1" si="26"/>
        <v>синий</v>
      </c>
      <c r="X224" s="18" t="str">
        <f t="shared" ca="1" si="27"/>
        <v>синий</v>
      </c>
      <c r="Y224" s="119" t="str">
        <f ca="1">IF(ISERROR(AT224),IFERROR(MID(I224,FIND("-",I224)+1,LEN(I224)),IFERROR(MID(I224,1,FIND("/",I224)-2),I224)),VLOOKUP(A224,'Цвета артикулов'!B:C,2,0))</f>
        <v>синий</v>
      </c>
      <c r="Z224" s="93" t="str">
        <f t="shared" ca="1" si="28"/>
        <v>06-033-16-00</v>
      </c>
      <c r="AA224" s="95" t="str">
        <f ca="1">VLOOKUP(C224,Группа!A:B,2,FALSE)</f>
        <v>Бейсболка</v>
      </c>
      <c r="AB224" s="117" t="str">
        <f ca="1">IFERROR(VLOOKUP(R224,Размеры!A:C,3,FALSE),"")</f>
        <v>ONE</v>
      </c>
      <c r="AC224" s="117" t="str">
        <f ca="1">VLOOKUP(I224,ЦветПолный!A:B,2,FALSE)</f>
        <v>16</v>
      </c>
      <c r="AD224" s="117" t="str">
        <f ca="1">IFERROR(VLOOKUP(R224,Размеры!A:D,4,FALSE),"")</f>
        <v>00</v>
      </c>
      <c r="AE224" s="117">
        <f ca="1">IF(LEFT(IFERROR(VLOOKUP(LOOKUP(2,1/SEARCH(B224,Товары!A:A),Товары!A:A),Товары!A:B,2,0),""),6)=MID(Z224,1,6),1,0)</f>
        <v>1</v>
      </c>
      <c r="AG224" s="117">
        <f ca="1">SUMIF(Группа!A:A,C224,Группа!C:C)</f>
        <v>1</v>
      </c>
      <c r="AH224" s="117">
        <f ca="1">SUMIF(Группа!B:B,AA224,Группа!C:C)</f>
        <v>1</v>
      </c>
      <c r="AI224" s="117">
        <f ca="1">SUMIF(Формы!A:A,D224,Формы!B:B)</f>
        <v>1</v>
      </c>
      <c r="AJ224" s="117">
        <f ca="1">SUMIF(Материал!A:A,M224,Материал!B:B)</f>
        <v>1</v>
      </c>
      <c r="AK224" s="117">
        <f ca="1">SUMIF(Размеры!A:A,R224,Размеры!E:E)</f>
        <v>1</v>
      </c>
      <c r="AL224" s="117">
        <f ca="1">SUMIF(Сезон!A:A,F224,Сезон!B:B)</f>
        <v>1</v>
      </c>
      <c r="AM224" s="117">
        <f ca="1">SUMIF(Состав!A:A,J224,Состав!B:B)</f>
        <v>1</v>
      </c>
      <c r="AN224" s="117">
        <f ca="1">SUMIF(ЦветПолный!A:A,I224,ЦветПолный!C:C)</f>
        <v>8</v>
      </c>
      <c r="AO224" s="117">
        <f ca="1">SUMIF(Цвет!A:A,Y224,Цвет!B:B)</f>
        <v>1</v>
      </c>
      <c r="AP224" s="117">
        <f ca="1">SUMIF(Пол!B:B,N224,Пол!C:C)</f>
        <v>1</v>
      </c>
      <c r="AQ224" s="117">
        <f ca="1">SUMIF(Марка!A:A,G224,Марка!B:B)</f>
        <v>1</v>
      </c>
      <c r="AR224" s="117">
        <f ca="1">SUMIF(Страна!A:A,O224,Страна!B:B)</f>
        <v>1</v>
      </c>
      <c r="AS224" s="83" t="str">
        <f ca="1">IF(VLOOKUP(V224,Товары!A:B,2,FALSE)=A224,"Есть в 1С","ERR")</f>
        <v>Есть в 1С</v>
      </c>
      <c r="AT224" s="84" t="str">
        <f ca="1">IF(VLOOKUP(A224,Товары!B:B,1,FALSE)=A224,"Есть в 1С","ERR")</f>
        <v>Есть в 1С</v>
      </c>
      <c r="AU224" s="116" t="str">
        <f ca="1">VLOOKUP(V224,Товары!A:B,2,FALSE)</f>
        <v>06-033-16</v>
      </c>
      <c r="AV224" s="114" t="str">
        <f ca="1">VLOOKUP(V224,Товары!A:B,1,FALSE)</f>
        <v>Бейсболка AMERICAN NEEDLE арт. 40742A-SEK Seattle Kraken Blue Line NHL (темно-синий) {navy}</v>
      </c>
    </row>
    <row r="225" spans="1:48" x14ac:dyDescent="0.25">
      <c r="A225" s="133" t="str">
        <f ca="1"/>
        <v>06-030-16</v>
      </c>
      <c r="B225" s="128" t="str">
        <f ca="1">_xlfn.XLOOKUP($A225,Строчный!$A:$A,Строчный!B:B,"ERR",0)</f>
        <v>40742A-NAP Nashville Predators Blue Line NHL</v>
      </c>
      <c r="C225" s="101" t="str">
        <f ca="1">PROPER(_xlfn.XLOOKUP($A225,Строчный!$A:$A,Строчный!C:C,"ERR",0))</f>
        <v>Бейсболки</v>
      </c>
      <c r="D225" s="101" t="str">
        <f ca="1">_xlfn.LET(_xlpm.DATA,(_xlfn.XLOOKUP($A225,Строчный!$A:$A,Строчный!D:D,"ERR",0)),UPPER(MID(_xlpm.DATA,1,1))&amp;LOWER(MID(_xlpm.DATA,2,LEN(_xlpm.DATA)-1)))</f>
        <v>Бейсболка</v>
      </c>
      <c r="E225" s="101" t="str">
        <f ca="1">PROPER(_xlfn.XLOOKUP($A225,Строчный!$A:$A,Строчный!E:E,"ERR",0))</f>
        <v>Sport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AMERICAN NEEDLE</v>
      </c>
      <c r="H225" s="101" t="str">
        <f ca="1">LOWER(_xlfn.XLOOKUP($A225,Строчный!$A:$A,Строчный!H:H,"ERR",0))</f>
        <v>navy</v>
      </c>
      <c r="I225" s="101" t="str">
        <f ca="1">LOWER(_xlfn.XLOOKUP($A225,Строчный!$A:$A,Строчный!I:I,"ERR",0))</f>
        <v>темно-синий</v>
      </c>
      <c r="J225" s="101" t="str">
        <f ca="1">SUBSTITUTE(LOWER(_xlfn.XLOOKUP($A225,Строчный!$A:$A,Строчный!J:J,"ERR",0)),"подклад","Подклад")</f>
        <v>100% хлопок</v>
      </c>
      <c r="K225" s="101" t="str">
        <f ca="1">_xlfn.LET(_xlpm.RES,_xlfn.XLOOKUP($A225,Строчный!$A:$A,Строчный!R:R,"ERR",0),IF(_xlpm.RES="","",_xlpm.RES))</f>
        <v>NHL</v>
      </c>
      <c r="L225" s="101" t="str">
        <f ca="1">_xlfn.LET(_xlpm.RES,_xlfn.XLOOKUP($A225,Строчный!$A:$A,Строчный!S:S,"ERR",0),IF(_xlpm.RES="","",_xlpm.RES))</f>
        <v>Nashville Predators</v>
      </c>
      <c r="M225" s="101" t="str">
        <f ca="1">LOWER(_xlfn.XLOOKUP($A225,Строчный!$A:$A,Строчный!K:K,"ERR",0))</f>
        <v>хлопковые</v>
      </c>
      <c r="N225" s="101" t="str">
        <f ca="1">PROPER(_xlfn.XLOOKUP($A225,Строчный!$A:$A,Строчный!L:L,"ERR",0))</f>
        <v>Унисекс</v>
      </c>
      <c r="O225" s="101" t="str">
        <f ca="1">PROPER(_xlfn.XLOOKUP($A225,Строчный!$A:$A,Строчный!M:M,"ERR",0))</f>
        <v>Бангладеш</v>
      </c>
      <c r="P225" s="110">
        <f ca="1">VALUE(_xlfn.XLOOKUP($A225,Строчный!$A:$A,Строчный!N:N,"ERR",0))</f>
        <v>817.684705882353</v>
      </c>
      <c r="Q225" s="109" t="str">
        <f ca="1">_xlfn.XLOOKUP($G225,Фабрика!A:A,Фабрика!B:B,"ERR",0)</f>
        <v>American Needle, Inc; 1275 Busch Parkway, Buffalo Grove, IL 60089, USA</v>
      </c>
      <c r="R225" s="100" t="str">
        <f ca="1">_xlfn.XLOOKUP($A225,Строчный!$A:$A,Строчный!P:P,"ERR",0)</f>
        <v>ONE</v>
      </c>
      <c r="S225" s="100">
        <f ca="1">VALUE(_xlfn.XLOOKUP($A225,Строчный!$A:$A,Строчный!Q:Q,"ERR",0))</f>
        <v>17</v>
      </c>
      <c r="T225" s="14" t="s">
        <v>283</v>
      </c>
      <c r="U225" s="122" t="str">
        <f t="shared" ca="1" si="24"/>
        <v>Бейсболка AMERICAN NEEDLE арт. 40742A-NAP Nashville Predators Blue Line NHL (темно-синий)</v>
      </c>
      <c r="V225" s="121" t="str">
        <f t="shared" ca="1" si="25"/>
        <v>Бейсболка AMERICAN NEEDLE арт. 40742A-NAP Nashville Predators Blue Line NHL (темно-синий) {navy}</v>
      </c>
      <c r="W225" s="18" t="str">
        <f t="shared" ca="1" si="26"/>
        <v>синий</v>
      </c>
      <c r="X225" s="18" t="str">
        <f t="shared" ca="1" si="27"/>
        <v>синий</v>
      </c>
      <c r="Y225" s="119" t="str">
        <f ca="1">IF(ISERROR(AT225),IFERROR(MID(I225,FIND("-",I225)+1,LEN(I225)),IFERROR(MID(I225,1,FIND("/",I225)-2),I225)),VLOOKUP(A225,'Цвета артикулов'!B:C,2,0))</f>
        <v>синий</v>
      </c>
      <c r="Z225" s="93" t="str">
        <f t="shared" ca="1" si="28"/>
        <v>06-030-16-00</v>
      </c>
      <c r="AA225" s="95" t="str">
        <f ca="1">VLOOKUP(C225,Группа!A:B,2,FALSE)</f>
        <v>Бейсболка</v>
      </c>
      <c r="AB225" s="117" t="str">
        <f ca="1">IFERROR(VLOOKUP(R225,Размеры!A:C,3,FALSE),"")</f>
        <v>ONE</v>
      </c>
      <c r="AC225" s="117" t="str">
        <f ca="1">VLOOKUP(I225,ЦветПолный!A:B,2,FALSE)</f>
        <v>16</v>
      </c>
      <c r="AD225" s="117" t="str">
        <f ca="1">IFERROR(VLOOKUP(R225,Размеры!A:D,4,FALSE),"")</f>
        <v>00</v>
      </c>
      <c r="AE225" s="117">
        <f ca="1">IF(LEFT(IFERROR(VLOOKUP(LOOKUP(2,1/SEARCH(B225,Товары!A:A),Товары!A:A),Товары!A:B,2,0),""),6)=MID(Z225,1,6),1,0)</f>
        <v>1</v>
      </c>
      <c r="AG225" s="117">
        <f ca="1">SUMIF(Группа!A:A,C225,Группа!C:C)</f>
        <v>1</v>
      </c>
      <c r="AH225" s="117">
        <f ca="1">SUMIF(Группа!B:B,AA225,Группа!C:C)</f>
        <v>1</v>
      </c>
      <c r="AI225" s="117">
        <f ca="1">SUMIF(Формы!A:A,D225,Формы!B:B)</f>
        <v>1</v>
      </c>
      <c r="AJ225" s="117">
        <f ca="1">SUMIF(Материал!A:A,M225,Материал!B:B)</f>
        <v>1</v>
      </c>
      <c r="AK225" s="117">
        <f ca="1">SUMIF(Размеры!A:A,R225,Размеры!E:E)</f>
        <v>1</v>
      </c>
      <c r="AL225" s="117">
        <f ca="1">SUMIF(Сезон!A:A,F225,Сезон!B:B)</f>
        <v>1</v>
      </c>
      <c r="AM225" s="117">
        <f ca="1">SUMIF(Состав!A:A,J225,Состав!B:B)</f>
        <v>1</v>
      </c>
      <c r="AN225" s="117">
        <f ca="1">SUMIF(ЦветПолный!A:A,I225,ЦветПолный!C:C)</f>
        <v>8</v>
      </c>
      <c r="AO225" s="117">
        <f ca="1">SUMIF(Цвет!A:A,Y225,Цвет!B:B)</f>
        <v>1</v>
      </c>
      <c r="AP225" s="117">
        <f ca="1">SUMIF(Пол!B:B,N225,Пол!C:C)</f>
        <v>1</v>
      </c>
      <c r="AQ225" s="117">
        <f ca="1">SUMIF(Марка!A:A,G225,Марка!B:B)</f>
        <v>1</v>
      </c>
      <c r="AR225" s="117">
        <f ca="1">SUMIF(Страна!A:A,O225,Страна!B:B)</f>
        <v>1</v>
      </c>
      <c r="AS225" s="83" t="str">
        <f ca="1">IF(VLOOKUP(V225,Товары!A:B,2,FALSE)=A225,"Есть в 1С","ERR")</f>
        <v>Есть в 1С</v>
      </c>
      <c r="AT225" s="84" t="str">
        <f ca="1">IF(VLOOKUP(A225,Товары!B:B,1,FALSE)=A225,"Есть в 1С","ERR")</f>
        <v>Есть в 1С</v>
      </c>
      <c r="AU225" s="116" t="str">
        <f ca="1">VLOOKUP(V225,Товары!A:B,2,FALSE)</f>
        <v>06-030-16</v>
      </c>
      <c r="AV225" s="114" t="str">
        <f ca="1">VLOOKUP(V225,Товары!A:B,1,FALSE)</f>
        <v>Бейсболка AMERICAN NEEDLE арт. 40742A-NAP Nashville Predators Blue Line NHL (темно-синий) {navy}</v>
      </c>
    </row>
    <row r="226" spans="1:48" x14ac:dyDescent="0.25">
      <c r="A226" s="133" t="str">
        <f ca="1"/>
        <v>06-026-16</v>
      </c>
      <c r="B226" s="128" t="str">
        <f ca="1">_xlfn.XLOOKUP($A226,Строчный!$A:$A,Строчный!B:B,"ERR",0)</f>
        <v>40742A-CBJ Columbus Blue Jackets Blue Line NHL</v>
      </c>
      <c r="C226" s="101" t="str">
        <f ca="1">PROPER(_xlfn.XLOOKUP($A226,Строчный!$A:$A,Строчный!C:C,"ERR",0))</f>
        <v>Бейсболки</v>
      </c>
      <c r="D226" s="101" t="str">
        <f ca="1">_xlfn.LET(_xlpm.DATA,(_xlfn.XLOOKUP($A226,Строчный!$A:$A,Строчный!D:D,"ERR",0)),UPPER(MID(_xlpm.DATA,1,1))&amp;LOWER(MID(_xlpm.DATA,2,LEN(_xlpm.DATA)-1)))</f>
        <v>Бейсболка</v>
      </c>
      <c r="E226" s="101" t="str">
        <f ca="1">PROPER(_xlfn.XLOOKUP($A226,Строчный!$A:$A,Строчный!E:E,"ERR",0))</f>
        <v>Sport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AMERICAN NEEDLE</v>
      </c>
      <c r="H226" s="101" t="str">
        <f ca="1">LOWER(_xlfn.XLOOKUP($A226,Строчный!$A:$A,Строчный!H:H,"ERR",0))</f>
        <v>navy</v>
      </c>
      <c r="I226" s="101" t="str">
        <f ca="1">LOWER(_xlfn.XLOOKUP($A226,Строчный!$A:$A,Строчный!I:I,"ERR",0))</f>
        <v>темно-синий</v>
      </c>
      <c r="J226" s="101" t="str">
        <f ca="1">SUBSTITUTE(LOWER(_xlfn.XLOOKUP($A226,Строчный!$A:$A,Строчный!J:J,"ERR",0)),"подклад","Подклад")</f>
        <v>100% хлопок</v>
      </c>
      <c r="K226" s="101" t="str">
        <f ca="1">_xlfn.LET(_xlpm.RES,_xlfn.XLOOKUP($A226,Строчный!$A:$A,Строчный!R:R,"ERR",0),IF(_xlpm.RES="","",_xlpm.RES))</f>
        <v>NHL</v>
      </c>
      <c r="L226" s="101" t="str">
        <f ca="1">_xlfn.LET(_xlpm.RES,_xlfn.XLOOKUP($A226,Строчный!$A:$A,Строчный!S:S,"ERR",0),IF(_xlpm.RES="","",_xlpm.RES))</f>
        <v>Columbus Blue Jackets</v>
      </c>
      <c r="M226" s="101" t="str">
        <f ca="1">LOWER(_xlfn.XLOOKUP($A226,Строчный!$A:$A,Строчный!K:K,"ERR",0))</f>
        <v>хлопковые</v>
      </c>
      <c r="N226" s="101" t="str">
        <f ca="1">PROPER(_xlfn.XLOOKUP($A226,Строчный!$A:$A,Строчный!L:L,"ERR",0))</f>
        <v>Унисекс</v>
      </c>
      <c r="O226" s="101" t="str">
        <f ca="1">PROPER(_xlfn.XLOOKUP($A226,Строчный!$A:$A,Строчный!M:M,"ERR",0))</f>
        <v>Бангладеш</v>
      </c>
      <c r="P226" s="110">
        <f ca="1">VALUE(_xlfn.XLOOKUP($A226,Строчный!$A:$A,Строчный!N:N,"ERR",0))</f>
        <v>817.69999999999993</v>
      </c>
      <c r="Q226" s="109" t="str">
        <f ca="1">_xlfn.XLOOKUP($G226,Фабрика!A:A,Фабрика!B:B,"ERR",0)</f>
        <v>American Needle, Inc; 1275 Busch Parkway, Buffalo Grove, IL 60089, USA</v>
      </c>
      <c r="R226" s="100" t="str">
        <f ca="1">_xlfn.XLOOKUP($A226,Строчный!$A:$A,Строчный!P:P,"ERR",0)</f>
        <v>ONE</v>
      </c>
      <c r="S226" s="100">
        <f ca="1">VALUE(_xlfn.XLOOKUP($A226,Строчный!$A:$A,Строчный!Q:Q,"ERR",0))</f>
        <v>8</v>
      </c>
      <c r="T226" s="14" t="s">
        <v>283</v>
      </c>
      <c r="U226" s="122" t="str">
        <f t="shared" ca="1" si="24"/>
        <v>Бейсболка AMERICAN NEEDLE арт. 40742A-CBJ Columbus Blue Jackets Blue Line NHL (темно-синий)</v>
      </c>
      <c r="V226" s="121" t="str">
        <f t="shared" ca="1" si="25"/>
        <v>Бейсболка AMERICAN NEEDLE арт. 40742A-CBJ Columbus Blue Jackets Blue Line NHL (темно-синий) {navy}</v>
      </c>
      <c r="W226" s="18" t="str">
        <f t="shared" ca="1" si="26"/>
        <v>синий</v>
      </c>
      <c r="X226" s="18" t="str">
        <f t="shared" ca="1" si="27"/>
        <v>синий</v>
      </c>
      <c r="Y226" s="119" t="str">
        <f ca="1">IF(ISERROR(AT226),IFERROR(MID(I226,FIND("-",I226)+1,LEN(I226)),IFERROR(MID(I226,1,FIND("/",I226)-2),I226)),VLOOKUP(A226,'Цвета артикулов'!B:C,2,0))</f>
        <v>синий</v>
      </c>
      <c r="Z226" s="93" t="str">
        <f t="shared" ca="1" si="28"/>
        <v>06-026-16-00</v>
      </c>
      <c r="AA226" s="95" t="str">
        <f ca="1">VLOOKUP(C226,Группа!A:B,2,FALSE)</f>
        <v>Бейсболка</v>
      </c>
      <c r="AB226" s="117" t="str">
        <f ca="1">IFERROR(VLOOKUP(R226,Размеры!A:C,3,FALSE),"")</f>
        <v>ONE</v>
      </c>
      <c r="AC226" s="117" t="str">
        <f ca="1">VLOOKUP(I226,ЦветПолный!A:B,2,FALSE)</f>
        <v>16</v>
      </c>
      <c r="AD226" s="117" t="str">
        <f ca="1">IFERROR(VLOOKUP(R226,Размеры!A:D,4,FALSE),"")</f>
        <v>00</v>
      </c>
      <c r="AE226" s="117">
        <f ca="1">IF(LEFT(IFERROR(VLOOKUP(LOOKUP(2,1/SEARCH(B226,Товары!A:A),Товары!A:A),Товары!A:B,2,0),""),6)=MID(Z226,1,6),1,0)</f>
        <v>1</v>
      </c>
      <c r="AG226" s="117">
        <f ca="1">SUMIF(Группа!A:A,C226,Группа!C:C)</f>
        <v>1</v>
      </c>
      <c r="AH226" s="117">
        <f ca="1">SUMIF(Группа!B:B,AA226,Группа!C:C)</f>
        <v>1</v>
      </c>
      <c r="AI226" s="117">
        <f ca="1">SUMIF(Формы!A:A,D226,Формы!B:B)</f>
        <v>1</v>
      </c>
      <c r="AJ226" s="117">
        <f ca="1">SUMIF(Материал!A:A,M226,Материал!B:B)</f>
        <v>1</v>
      </c>
      <c r="AK226" s="117">
        <f ca="1">SUMIF(Размеры!A:A,R226,Размеры!E:E)</f>
        <v>1</v>
      </c>
      <c r="AL226" s="117">
        <f ca="1">SUMIF(Сезон!A:A,F226,Сезон!B:B)</f>
        <v>1</v>
      </c>
      <c r="AM226" s="117">
        <f ca="1">SUMIF(Состав!A:A,J226,Состав!B:B)</f>
        <v>1</v>
      </c>
      <c r="AN226" s="117">
        <f ca="1">SUMIF(ЦветПолный!A:A,I226,ЦветПолный!C:C)</f>
        <v>8</v>
      </c>
      <c r="AO226" s="117">
        <f ca="1">SUMIF(Цвет!A:A,Y226,Цвет!B:B)</f>
        <v>1</v>
      </c>
      <c r="AP226" s="117">
        <f ca="1">SUMIF(Пол!B:B,N226,Пол!C:C)</f>
        <v>1</v>
      </c>
      <c r="AQ226" s="117">
        <f ca="1">SUMIF(Марка!A:A,G226,Марка!B:B)</f>
        <v>1</v>
      </c>
      <c r="AR226" s="117">
        <f ca="1">SUMIF(Страна!A:A,O226,Страна!B:B)</f>
        <v>1</v>
      </c>
      <c r="AS226" s="83" t="str">
        <f ca="1">IF(VLOOKUP(V226,Товары!A:B,2,FALSE)=A226,"Есть в 1С","ERR")</f>
        <v>Есть в 1С</v>
      </c>
      <c r="AT226" s="84" t="str">
        <f ca="1">IF(VLOOKUP(A226,Товары!B:B,1,FALSE)=A226,"Есть в 1С","ERR")</f>
        <v>Есть в 1С</v>
      </c>
      <c r="AU226" s="116" t="str">
        <f ca="1">VLOOKUP(V226,Товары!A:B,2,FALSE)</f>
        <v>06-026-16</v>
      </c>
      <c r="AV226" s="114" t="str">
        <f ca="1">VLOOKUP(V226,Товары!A:B,1,FALSE)</f>
        <v>Бейсболка AMERICAN NEEDLE арт. 40742A-CBJ Columbus Blue Jackets Blue Line NHL (темно-синий) {navy}</v>
      </c>
    </row>
    <row r="227" spans="1:48" x14ac:dyDescent="0.25">
      <c r="A227" s="133" t="str">
        <f ca="1"/>
        <v>06-011-08</v>
      </c>
      <c r="B227" s="128" t="str">
        <f ca="1">_xlfn.XLOOKUP($A227,Строчный!$A:$A,Строчный!B:B,"ERR",0)</f>
        <v>400A1V-HOS Hollywood Stars 400 Series MILB</v>
      </c>
      <c r="C227" s="101" t="str">
        <f ca="1">PROPER(_xlfn.XLOOKUP($A227,Строчный!$A:$A,Строчный!C:C,"ERR",0))</f>
        <v>Бейсболки</v>
      </c>
      <c r="D227" s="101" t="str">
        <f ca="1">_xlfn.LET(_xlpm.DATA,(_xlfn.XLOOKUP($A227,Строчный!$A:$A,Строчный!D:D,"ERR",0)),UPPER(MID(_xlpm.DATA,1,1))&amp;LOWER(MID(_xlpm.DATA,2,LEN(_xlpm.DATA)-1)))</f>
        <v>Бейсболка с прямым козырьком</v>
      </c>
      <c r="E227" s="101" t="str">
        <f ca="1">PROPER(_xlfn.XLOOKUP($A227,Строчный!$A:$A,Строчный!E:E,"ERR",0))</f>
        <v>Sport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AMERICAN NEEDLE</v>
      </c>
      <c r="H227" s="101" t="str">
        <f ca="1">LOWER(_xlfn.XLOOKUP($A227,Строчный!$A:$A,Строчный!H:H,"ERR",0))</f>
        <v>gyrd</v>
      </c>
      <c r="I227" s="101" t="str">
        <f ca="1">LOWER(_xlfn.XLOOKUP($A227,Строчный!$A:$A,Строчный!I:I,"ERR",0))</f>
        <v>серый / красный</v>
      </c>
      <c r="J227" s="101" t="str">
        <f ca="1">SUBSTITUTE(LOWER(_xlfn.XLOOKUP($A227,Строчный!$A:$A,Строчный!J:J,"ERR",0)),"подклад","Подклад")</f>
        <v>80% акрил - 20% шерсть</v>
      </c>
      <c r="K227" s="101" t="str">
        <f ca="1">_xlfn.LET(_xlpm.RES,_xlfn.XLOOKUP($A227,Строчный!$A:$A,Строчный!R:R,"ERR",0),IF(_xlpm.RES="","",_xlpm.RES))</f>
        <v>MILB</v>
      </c>
      <c r="L227" s="101" t="str">
        <f ca="1">_xlfn.LET(_xlpm.RES,_xlfn.XLOOKUP($A227,Строчный!$A:$A,Строчный!S:S,"ERR",0),IF(_xlpm.RES="","",_xlpm.RES))</f>
        <v>Hollywood Stars</v>
      </c>
      <c r="M227" s="101" t="str">
        <f ca="1">LOWER(_xlfn.XLOOKUP($A227,Строчный!$A:$A,Строчный!K:K,"ERR",0))</f>
        <v>шерстяные</v>
      </c>
      <c r="N227" s="101" t="str">
        <f ca="1">PROPER(_xlfn.XLOOKUP($A227,Строчный!$A:$A,Строчный!L:L,"ERR",0))</f>
        <v>Унисекс</v>
      </c>
      <c r="O227" s="101" t="str">
        <f ca="1">PROPER(_xlfn.XLOOKUP($A227,Строчный!$A:$A,Строчный!M:M,"ERR",0))</f>
        <v>Бангладеш</v>
      </c>
      <c r="P227" s="110">
        <f ca="1">VALUE(_xlfn.XLOOKUP($A227,Строчный!$A:$A,Строчный!N:N,"ERR",0))</f>
        <v>1016.6000000000001</v>
      </c>
      <c r="Q227" s="109" t="str">
        <f ca="1">_xlfn.XLOOKUP($G227,Фабрика!A:A,Фабрика!B:B,"ERR",0)</f>
        <v>American Needle, Inc; 1275 Busch Parkway, Buffalo Grove, IL 60089, USA</v>
      </c>
      <c r="R227" s="100" t="str">
        <f ca="1">_xlfn.XLOOKUP($A227,Строчный!$A:$A,Строчный!P:P,"ERR",0)</f>
        <v>ONE</v>
      </c>
      <c r="S227" s="100">
        <f ca="1">VALUE(_xlfn.XLOOKUP($A227,Строчный!$A:$A,Строчный!Q:Q,"ERR",0))</f>
        <v>6</v>
      </c>
      <c r="T227" s="14" t="s">
        <v>283</v>
      </c>
      <c r="U227" s="122" t="str">
        <f t="shared" ca="1" si="24"/>
        <v>Бейсболка AMERICAN NEEDLE арт. 400A1V-HOS Hollywood Stars 400 Series MILB (серый / красный)</v>
      </c>
      <c r="V227" s="121" t="str">
        <f t="shared" ca="1" si="25"/>
        <v>Бейсболка AMERICAN NEEDLE арт. 400A1V-HOS Hollywood Stars 400 Series MILB (серый / красный) {gyrd}</v>
      </c>
      <c r="W227" s="18" t="str">
        <f t="shared" ca="1" si="26"/>
        <v>серый</v>
      </c>
      <c r="X227" s="18" t="str">
        <f t="shared" ca="1" si="27"/>
        <v>красный</v>
      </c>
      <c r="Y227" s="119" t="str">
        <f ca="1">IF(ISERROR(AT227),IFERROR(MID(I227,FIND("-",I227)+1,LEN(I227)),IFERROR(MID(I227,1,FIND("/",I227)-2),I227)),VLOOKUP(A227,'Цвета артикулов'!B:C,2,0))</f>
        <v>серый</v>
      </c>
      <c r="Z227" s="93" t="str">
        <f t="shared" ca="1" si="28"/>
        <v>06-011-08-00</v>
      </c>
      <c r="AA227" s="95" t="str">
        <f ca="1">VLOOKUP(C227,Группа!A:B,2,FALSE)</f>
        <v>Бейсболка</v>
      </c>
      <c r="AB227" s="117" t="str">
        <f ca="1">IFERROR(VLOOKUP(R227,Размеры!A:C,3,FALSE),"")</f>
        <v>ONE</v>
      </c>
      <c r="AC227" s="117" t="str">
        <f ca="1">VLOOKUP(I227,ЦветПолный!A:B,2,FALSE)</f>
        <v>08</v>
      </c>
      <c r="AD227" s="117" t="str">
        <f ca="1">IFERROR(VLOOKUP(R227,Размеры!A:D,4,FALSE),"")</f>
        <v>00</v>
      </c>
      <c r="AE227" s="117">
        <f ca="1">IF(LEFT(IFERROR(VLOOKUP(LOOKUP(2,1/SEARCH(B227,Товары!A:A),Товары!A:A),Товары!A:B,2,0),""),6)=MID(Z227,1,6),1,0)</f>
        <v>1</v>
      </c>
      <c r="AG227" s="117">
        <f ca="1">SUMIF(Группа!A:A,C227,Группа!C:C)</f>
        <v>1</v>
      </c>
      <c r="AH227" s="117">
        <f ca="1">SUMIF(Группа!B:B,AA227,Группа!C:C)</f>
        <v>1</v>
      </c>
      <c r="AI227" s="117">
        <f ca="1">SUMIF(Формы!A:A,D227,Формы!B:B)</f>
        <v>1</v>
      </c>
      <c r="AJ227" s="117">
        <f ca="1">SUMIF(Материал!A:A,M227,Материал!B:B)</f>
        <v>1</v>
      </c>
      <c r="AK227" s="117">
        <f ca="1">SUMIF(Размеры!A:A,R227,Размеры!E:E)</f>
        <v>1</v>
      </c>
      <c r="AL227" s="117">
        <f ca="1">SUMIF(Сезон!A:A,F227,Сезон!B:B)</f>
        <v>1</v>
      </c>
      <c r="AM227" s="117">
        <f ca="1">SUMIF(Состав!A:A,J227,Состав!B:B)</f>
        <v>1</v>
      </c>
      <c r="AN227" s="117">
        <f ca="1">SUMIF(ЦветПолный!A:A,I227,ЦветПолный!C:C)</f>
        <v>9</v>
      </c>
      <c r="AO227" s="117">
        <f ca="1">SUMIF(Цвет!A:A,Y227,Цвет!B:B)</f>
        <v>1</v>
      </c>
      <c r="AP227" s="117">
        <f ca="1">SUMIF(Пол!B:B,N227,Пол!C:C)</f>
        <v>1</v>
      </c>
      <c r="AQ227" s="117">
        <f ca="1">SUMIF(Марка!A:A,G227,Марка!B:B)</f>
        <v>1</v>
      </c>
      <c r="AR227" s="117">
        <f ca="1">SUMIF(Страна!A:A,O227,Страна!B:B)</f>
        <v>1</v>
      </c>
      <c r="AS227" s="83" t="str">
        <f ca="1">IF(VLOOKUP(V227,Товары!A:B,2,FALSE)=A227,"Есть в 1С","ERR")</f>
        <v>Есть в 1С</v>
      </c>
      <c r="AT227" s="84" t="str">
        <f ca="1">IF(VLOOKUP(A227,Товары!B:B,1,FALSE)=A227,"Есть в 1С","ERR")</f>
        <v>Есть в 1С</v>
      </c>
      <c r="AU227" s="116" t="str">
        <f ca="1">VLOOKUP(V227,Товары!A:B,2,FALSE)</f>
        <v>06-011-08</v>
      </c>
      <c r="AV227" s="114" t="str">
        <f ca="1">VLOOKUP(V227,Товары!A:B,1,FALSE)</f>
        <v>Бейсболка AMERICAN NEEDLE арт. 400A1V-HOS Hollywood Stars 400 Series MILB (серый / красный) {gyrd}</v>
      </c>
    </row>
    <row r="228" spans="1:48" x14ac:dyDescent="0.25">
      <c r="A228" s="133" t="str">
        <f ca="1"/>
        <v>06-010-11</v>
      </c>
      <c r="B228" s="128" t="str">
        <f ca="1">_xlfn.XLOOKUP($A228,Строчный!$A:$A,Строчный!B:B,"ERR",0)</f>
        <v>400A1V-HAI Hawaii Islanders 400 Series MILB</v>
      </c>
      <c r="C228" s="101" t="str">
        <f ca="1">PROPER(_xlfn.XLOOKUP($A228,Строчный!$A:$A,Строчный!C:C,"ERR",0))</f>
        <v>Бейсболки</v>
      </c>
      <c r="D228" s="101" t="str">
        <f ca="1">_xlfn.LET(_xlpm.DATA,(_xlfn.XLOOKUP($A228,Строчный!$A:$A,Строчный!D:D,"ERR",0)),UPPER(MID(_xlpm.DATA,1,1))&amp;LOWER(MID(_xlpm.DATA,2,LEN(_xlpm.DATA)-1)))</f>
        <v>Бейсболка с прямым козырьком</v>
      </c>
      <c r="E228" s="101" t="str">
        <f ca="1">PROPER(_xlfn.XLOOKUP($A228,Строчный!$A:$A,Строчный!E:E,"ERR",0))</f>
        <v>Sport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AMERICAN NEEDLE</v>
      </c>
      <c r="H228" s="101" t="str">
        <f ca="1">LOWER(_xlfn.XLOOKUP($A228,Строчный!$A:$A,Строчный!H:H,"ERR",0))</f>
        <v>kgrn</v>
      </c>
      <c r="I228" s="101" t="str">
        <f ca="1">LOWER(_xlfn.XLOOKUP($A228,Строчный!$A:$A,Строчный!I:I,"ERR",0))</f>
        <v>зеленый</v>
      </c>
      <c r="J228" s="101" t="str">
        <f ca="1">SUBSTITUTE(LOWER(_xlfn.XLOOKUP($A228,Строчный!$A:$A,Строчный!J:J,"ERR",0)),"подклад","Подклад")</f>
        <v>80% акрил - 20% шерсть</v>
      </c>
      <c r="K228" s="101" t="str">
        <f ca="1">_xlfn.LET(_xlpm.RES,_xlfn.XLOOKUP($A228,Строчный!$A:$A,Строчный!R:R,"ERR",0),IF(_xlpm.RES="","",_xlpm.RES))</f>
        <v>MILB</v>
      </c>
      <c r="L228" s="101" t="str">
        <f ca="1">_xlfn.LET(_xlpm.RES,_xlfn.XLOOKUP($A228,Строчный!$A:$A,Строчный!S:S,"ERR",0),IF(_xlpm.RES="","",_xlpm.RES))</f>
        <v>Hawaii Islanders</v>
      </c>
      <c r="M228" s="101" t="str">
        <f ca="1">LOWER(_xlfn.XLOOKUP($A228,Строчный!$A:$A,Строчный!K:K,"ERR",0))</f>
        <v>шерстяные</v>
      </c>
      <c r="N228" s="101" t="str">
        <f ca="1">PROPER(_xlfn.XLOOKUP($A228,Строчный!$A:$A,Строчный!L:L,"ERR",0))</f>
        <v>Унисекс</v>
      </c>
      <c r="O228" s="101" t="str">
        <f ca="1">PROPER(_xlfn.XLOOKUP($A228,Строчный!$A:$A,Строчный!M:M,"ERR",0))</f>
        <v>Бангладеш</v>
      </c>
      <c r="P228" s="110">
        <f ca="1">VALUE(_xlfn.XLOOKUP($A228,Строчный!$A:$A,Строчный!N:N,"ERR",0))</f>
        <v>1016.6000000000001</v>
      </c>
      <c r="Q228" s="109" t="str">
        <f ca="1">_xlfn.XLOOKUP($G228,Фабрика!A:A,Фабрика!B:B,"ERR",0)</f>
        <v>American Needle, Inc; 1275 Busch Parkway, Buffalo Grove, IL 60089, USA</v>
      </c>
      <c r="R228" s="100" t="str">
        <f ca="1">_xlfn.XLOOKUP($A228,Строчный!$A:$A,Строчный!P:P,"ERR",0)</f>
        <v>ONE</v>
      </c>
      <c r="S228" s="100">
        <f ca="1">VALUE(_xlfn.XLOOKUP($A228,Строчный!$A:$A,Строчный!Q:Q,"ERR",0))</f>
        <v>8</v>
      </c>
      <c r="T228" s="14" t="s">
        <v>283</v>
      </c>
      <c r="U228" s="122" t="str">
        <f t="shared" ca="1" si="24"/>
        <v>Бейсболка AMERICAN NEEDLE арт. 400A1V-HAI Hawaii Islanders 400 Series MILB (зеленый)</v>
      </c>
      <c r="V228" s="121" t="str">
        <f t="shared" ca="1" si="25"/>
        <v>Бейсболка AMERICAN NEEDLE арт. 400A1V-HAI Hawaii Islanders 400 Series MILB (зеленый) {kgrn}</v>
      </c>
      <c r="W228" s="18" t="str">
        <f t="shared" ca="1" si="26"/>
        <v>зеленый</v>
      </c>
      <c r="X228" s="18" t="str">
        <f t="shared" ca="1" si="27"/>
        <v>зеленый</v>
      </c>
      <c r="Y228" s="119" t="str">
        <f ca="1">IF(ISERROR(AT228),IFERROR(MID(I228,FIND("-",I228)+1,LEN(I228)),IFERROR(MID(I228,1,FIND("/",I228)-2),I228)),VLOOKUP(A228,'Цвета артикулов'!B:C,2,0))</f>
        <v>зеленый</v>
      </c>
      <c r="Z228" s="93" t="str">
        <f t="shared" ca="1" si="28"/>
        <v>06-010-11-00</v>
      </c>
      <c r="AA228" s="95" t="str">
        <f ca="1">VLOOKUP(C228,Группа!A:B,2,FALSE)</f>
        <v>Бейсболка</v>
      </c>
      <c r="AB228" s="117" t="str">
        <f ca="1">IFERROR(VLOOKUP(R228,Размеры!A:C,3,FALSE),"")</f>
        <v>ONE</v>
      </c>
      <c r="AC228" s="117" t="str">
        <f ca="1">VLOOKUP(I228,ЦветПолный!A:B,2,FALSE)</f>
        <v>11</v>
      </c>
      <c r="AD228" s="117" t="str">
        <f ca="1">IFERROR(VLOOKUP(R228,Размеры!A:D,4,FALSE),"")</f>
        <v>00</v>
      </c>
      <c r="AE228" s="117">
        <f ca="1">IF(LEFT(IFERROR(VLOOKUP(LOOKUP(2,1/SEARCH(B228,Товары!A:A),Товары!A:A),Товары!A:B,2,0),""),6)=MID(Z228,1,6),1,0)</f>
        <v>1</v>
      </c>
      <c r="AG228" s="117">
        <f ca="1">SUMIF(Группа!A:A,C228,Группа!C:C)</f>
        <v>1</v>
      </c>
      <c r="AH228" s="117">
        <f ca="1">SUMIF(Группа!B:B,AA228,Группа!C:C)</f>
        <v>1</v>
      </c>
      <c r="AI228" s="117">
        <f ca="1">SUMIF(Формы!A:A,D228,Формы!B:B)</f>
        <v>1</v>
      </c>
      <c r="AJ228" s="117">
        <f ca="1">SUMIF(Материал!A:A,M228,Материал!B:B)</f>
        <v>1</v>
      </c>
      <c r="AK228" s="117">
        <f ca="1">SUMIF(Размеры!A:A,R228,Размеры!E:E)</f>
        <v>1</v>
      </c>
      <c r="AL228" s="117">
        <f ca="1">SUMIF(Сезон!A:A,F228,Сезон!B:B)</f>
        <v>1</v>
      </c>
      <c r="AM228" s="117">
        <f ca="1">SUMIF(Состав!A:A,J228,Состав!B:B)</f>
        <v>1</v>
      </c>
      <c r="AN228" s="117">
        <f ca="1">SUMIF(ЦветПолный!A:A,I228,ЦветПолный!C:C)</f>
        <v>6</v>
      </c>
      <c r="AO228" s="117">
        <f ca="1">SUMIF(Цвет!A:A,Y228,Цвет!B:B)</f>
        <v>1</v>
      </c>
      <c r="AP228" s="117">
        <f ca="1">SUMIF(Пол!B:B,N228,Пол!C:C)</f>
        <v>1</v>
      </c>
      <c r="AQ228" s="117">
        <f ca="1">SUMIF(Марка!A:A,G228,Марка!B:B)</f>
        <v>1</v>
      </c>
      <c r="AR228" s="117">
        <f ca="1">SUMIF(Страна!A:A,O228,Страна!B:B)</f>
        <v>1</v>
      </c>
      <c r="AS228" s="83" t="str">
        <f ca="1">IF(VLOOKUP(V228,Товары!A:B,2,FALSE)=A228,"Есть в 1С","ERR")</f>
        <v>Есть в 1С</v>
      </c>
      <c r="AT228" s="84" t="str">
        <f ca="1">IF(VLOOKUP(A228,Товары!B:B,1,FALSE)=A228,"Есть в 1С","ERR")</f>
        <v>Есть в 1С</v>
      </c>
      <c r="AU228" s="116" t="str">
        <f ca="1">VLOOKUP(V228,Товары!A:B,2,FALSE)</f>
        <v>06-010-11</v>
      </c>
      <c r="AV228" s="114" t="str">
        <f ca="1">VLOOKUP(V228,Товары!A:B,1,FALSE)</f>
        <v>Бейсболка AMERICAN NEEDLE арт. 400A1V-HAI Hawaii Islanders 400 Series MILB (зеленый) {kgrn}</v>
      </c>
    </row>
    <row r="229" spans="1:48" x14ac:dyDescent="0.25">
      <c r="A229" s="133" t="str">
        <f ca="1"/>
        <v>06-008-09</v>
      </c>
      <c r="B229" s="128" t="str">
        <f ca="1">_xlfn.XLOOKUP($A229,Строчный!$A:$A,Строчный!B:B,"ERR",0)</f>
        <v>400A1V-CXG Cuban X-Giants 400 Series MILB</v>
      </c>
      <c r="C229" s="101" t="str">
        <f ca="1">PROPER(_xlfn.XLOOKUP($A229,Строчный!$A:$A,Строчный!C:C,"ERR",0))</f>
        <v>Бейсболки</v>
      </c>
      <c r="D229" s="101" t="str">
        <f ca="1">_xlfn.LET(_xlpm.DATA,(_xlfn.XLOOKUP($A229,Строчный!$A:$A,Строчный!D:D,"ERR",0)),UPPER(MID(_xlpm.DATA,1,1))&amp;LOWER(MID(_xlpm.DATA,2,LEN(_xlpm.DATA)-1)))</f>
        <v>Бейсболка с прямым козырьком</v>
      </c>
      <c r="E229" s="101" t="str">
        <f ca="1">PROPER(_xlfn.XLOOKUP($A229,Строчный!$A:$A,Строчный!E:E,"ERR",0))</f>
        <v>Sport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AMERICAN NEEDLE</v>
      </c>
      <c r="H229" s="101" t="str">
        <f ca="1">LOWER(_xlfn.XLOOKUP($A229,Строчный!$A:$A,Строчный!H:H,"ERR",0))</f>
        <v>bkpu</v>
      </c>
      <c r="I229" s="101" t="str">
        <f ca="1">LOWER(_xlfn.XLOOKUP($A229,Строчный!$A:$A,Строчный!I:I,"ERR",0))</f>
        <v>черный / фиолетовый</v>
      </c>
      <c r="J229" s="101" t="str">
        <f ca="1">SUBSTITUTE(LOWER(_xlfn.XLOOKUP($A229,Строчный!$A:$A,Строчный!J:J,"ERR",0)),"подклад","Подклад")</f>
        <v>80% акрил - 20% шерсть</v>
      </c>
      <c r="K229" s="101" t="str">
        <f ca="1">_xlfn.LET(_xlpm.RES,_xlfn.XLOOKUP($A229,Строчный!$A:$A,Строчный!R:R,"ERR",0),IF(_xlpm.RES="","",_xlpm.RES))</f>
        <v>MILB</v>
      </c>
      <c r="L229" s="101" t="str">
        <f ca="1">_xlfn.LET(_xlpm.RES,_xlfn.XLOOKUP($A229,Строчный!$A:$A,Строчный!S:S,"ERR",0),IF(_xlpm.RES="","",_xlpm.RES))</f>
        <v>Cuban X-Giants</v>
      </c>
      <c r="M229" s="101" t="str">
        <f ca="1">LOWER(_xlfn.XLOOKUP($A229,Строчный!$A:$A,Строчный!K:K,"ERR",0))</f>
        <v>шерстяные</v>
      </c>
      <c r="N229" s="101" t="str">
        <f ca="1">PROPER(_xlfn.XLOOKUP($A229,Строчный!$A:$A,Строчный!L:L,"ERR",0))</f>
        <v>Унисекс</v>
      </c>
      <c r="O229" s="101" t="str">
        <f ca="1">PROPER(_xlfn.XLOOKUP($A229,Строчный!$A:$A,Строчный!M:M,"ERR",0))</f>
        <v>Бангладеш</v>
      </c>
      <c r="P229" s="110">
        <f ca="1">VALUE(_xlfn.XLOOKUP($A229,Строчный!$A:$A,Строчный!N:N,"ERR",0))</f>
        <v>1016.6000000000001</v>
      </c>
      <c r="Q229" s="109" t="str">
        <f ca="1">_xlfn.XLOOKUP($G229,Фабрика!A:A,Фабрика!B:B,"ERR",0)</f>
        <v>American Needle, Inc; 1275 Busch Parkway, Buffalo Grove, IL 60089, USA</v>
      </c>
      <c r="R229" s="100" t="str">
        <f ca="1">_xlfn.XLOOKUP($A229,Строчный!$A:$A,Строчный!P:P,"ERR",0)</f>
        <v>ONE</v>
      </c>
      <c r="S229" s="100">
        <f ca="1">VALUE(_xlfn.XLOOKUP($A229,Строчный!$A:$A,Строчный!Q:Q,"ERR",0))</f>
        <v>4</v>
      </c>
      <c r="T229" s="14" t="s">
        <v>283</v>
      </c>
      <c r="U229" s="122" t="str">
        <f t="shared" ca="1" si="24"/>
        <v>Бейсболка AMERICAN NEEDLE арт. 400A1V-CXG Cuban X-Giants 400 Series MILB (черный / фиолетовый)</v>
      </c>
      <c r="V229" s="121" t="str">
        <f t="shared" ca="1" si="25"/>
        <v>Бейсболка AMERICAN NEEDLE арт. 400A1V-CXG Cuban X-Giants 400 Series MILB (черный / фиолетовый) {bkpu}</v>
      </c>
      <c r="W229" s="18" t="str">
        <f t="shared" ca="1" si="26"/>
        <v>черный</v>
      </c>
      <c r="X229" s="18" t="str">
        <f t="shared" ca="1" si="27"/>
        <v>фиолетовый</v>
      </c>
      <c r="Y229" s="119" t="str">
        <f ca="1">IF(ISERROR(AT229),IFERROR(MID(I229,FIND("-",I229)+1,LEN(I229)),IFERROR(MID(I229,1,FIND("/",I229)-2),I229)),VLOOKUP(A229,'Цвета артикулов'!B:C,2,0))</f>
        <v>черный</v>
      </c>
      <c r="Z229" s="93" t="str">
        <f t="shared" ca="1" si="28"/>
        <v>06-008-09-00</v>
      </c>
      <c r="AA229" s="95" t="str">
        <f ca="1">VLOOKUP(C229,Группа!A:B,2,FALSE)</f>
        <v>Бейсболка</v>
      </c>
      <c r="AB229" s="117" t="str">
        <f ca="1">IFERROR(VLOOKUP(R229,Размеры!A:C,3,FALSE),"")</f>
        <v>ONE</v>
      </c>
      <c r="AC229" s="117" t="str">
        <f ca="1">VLOOKUP(I229,ЦветПолный!A:B,2,FALSE)</f>
        <v>09</v>
      </c>
      <c r="AD229" s="117" t="str">
        <f ca="1">IFERROR(VLOOKUP(R229,Размеры!A:D,4,FALSE),"")</f>
        <v>00</v>
      </c>
      <c r="AE229" s="117">
        <f ca="1">IF(LEFT(IFERROR(VLOOKUP(LOOKUP(2,1/SEARCH(B229,Товары!A:A),Товары!A:A),Товары!A:B,2,0),""),6)=MID(Z229,1,6),1,0)</f>
        <v>1</v>
      </c>
      <c r="AG229" s="117">
        <f ca="1">SUMIF(Группа!A:A,C229,Группа!C:C)</f>
        <v>1</v>
      </c>
      <c r="AH229" s="117">
        <f ca="1">SUMIF(Группа!B:B,AA229,Группа!C:C)</f>
        <v>1</v>
      </c>
      <c r="AI229" s="117">
        <f ca="1">SUMIF(Формы!A:A,D229,Формы!B:B)</f>
        <v>1</v>
      </c>
      <c r="AJ229" s="117">
        <f ca="1">SUMIF(Материал!A:A,M229,Материал!B:B)</f>
        <v>1</v>
      </c>
      <c r="AK229" s="117">
        <f ca="1">SUMIF(Размеры!A:A,R229,Размеры!E:E)</f>
        <v>1</v>
      </c>
      <c r="AL229" s="117">
        <f ca="1">SUMIF(Сезон!A:A,F229,Сезон!B:B)</f>
        <v>1</v>
      </c>
      <c r="AM229" s="117">
        <f ca="1">SUMIF(Состав!A:A,J229,Состав!B:B)</f>
        <v>1</v>
      </c>
      <c r="AN229" s="117">
        <f ca="1">SUMIF(ЦветПолный!A:A,I229,ЦветПолный!C:C)</f>
        <v>1</v>
      </c>
      <c r="AO229" s="117">
        <f ca="1">SUMIF(Цвет!A:A,Y229,Цвет!B:B)</f>
        <v>1</v>
      </c>
      <c r="AP229" s="117">
        <f ca="1">SUMIF(Пол!B:B,N229,Пол!C:C)</f>
        <v>1</v>
      </c>
      <c r="AQ229" s="117">
        <f ca="1">SUMIF(Марка!A:A,G229,Марка!B:B)</f>
        <v>1</v>
      </c>
      <c r="AR229" s="117">
        <f ca="1">SUMIF(Страна!A:A,O229,Страна!B:B)</f>
        <v>1</v>
      </c>
      <c r="AS229" s="83" t="str">
        <f ca="1">IF(VLOOKUP(V229,Товары!A:B,2,FALSE)=A229,"Есть в 1С","ERR")</f>
        <v>Есть в 1С</v>
      </c>
      <c r="AT229" s="84" t="str">
        <f ca="1">IF(VLOOKUP(A229,Товары!B:B,1,FALSE)=A229,"Есть в 1С","ERR")</f>
        <v>Есть в 1С</v>
      </c>
      <c r="AU229" s="116" t="str">
        <f ca="1">VLOOKUP(V229,Товары!A:B,2,FALSE)</f>
        <v>06-008-09</v>
      </c>
      <c r="AV229" s="114" t="str">
        <f ca="1">VLOOKUP(V229,Товары!A:B,1,FALSE)</f>
        <v>Бейсболка AMERICAN NEEDLE арт. 400A1V-CXG Cuban X-Giants 400 Series MILB (черный / фиолетовый) {bkpu}</v>
      </c>
    </row>
  </sheetData>
  <autoFilter ref="G1:AV59" xr:uid="{00000000-0009-0000-0000-000000000000}"/>
  <conditionalFormatting sqref="AS2">
    <cfRule type="expression" dxfId="51" priority="35">
      <formula>IFERROR(AS2,TRUE)</formula>
    </cfRule>
  </conditionalFormatting>
  <conditionalFormatting sqref="AS3:AS229">
    <cfRule type="expression" dxfId="50" priority="34">
      <formula>IFERROR(AS3,TRUE)</formula>
    </cfRule>
  </conditionalFormatting>
  <conditionalFormatting sqref="AT2">
    <cfRule type="expression" dxfId="49" priority="33">
      <formula>IFERROR(AT2,TRUE)</formula>
    </cfRule>
  </conditionalFormatting>
  <conditionalFormatting sqref="AT3:AT229">
    <cfRule type="expression" dxfId="48" priority="32">
      <formula>IFERROR(AT3,TRUE)</formula>
    </cfRule>
  </conditionalFormatting>
  <conditionalFormatting sqref="AG2 AE1:AE1048576">
    <cfRule type="cellIs" dxfId="47" priority="31" operator="lessThan">
      <formula>1</formula>
    </cfRule>
  </conditionalFormatting>
  <conditionalFormatting sqref="AB2:AR2">
    <cfRule type="cellIs" dxfId="46" priority="30" operator="lessThan">
      <formula>1</formula>
    </cfRule>
  </conditionalFormatting>
  <conditionalFormatting sqref="AB3:AR229">
    <cfRule type="cellIs" dxfId="45" priority="29" operator="lessThan">
      <formula>1</formula>
    </cfRule>
  </conditionalFormatting>
  <conditionalFormatting sqref="Y2:Y1048576">
    <cfRule type="expression" dxfId="44" priority="28">
      <formula>_xludf.isFormula(Y2)</formula>
    </cfRule>
  </conditionalFormatting>
  <conditionalFormatting sqref="AU2">
    <cfRule type="expression" dxfId="43" priority="27">
      <formula>IFERROR(AU2,TRUE)</formula>
    </cfRule>
  </conditionalFormatting>
  <conditionalFormatting sqref="AU3:AV229">
    <cfRule type="expression" dxfId="42" priority="26">
      <formula>IFERROR(AU3,TRUE)</formula>
    </cfRule>
  </conditionalFormatting>
  <conditionalFormatting sqref="AV2">
    <cfRule type="expression" dxfId="41" priority="25">
      <formula>IFERROR(AV2,TRUE)</formula>
    </cfRule>
  </conditionalFormatting>
  <conditionalFormatting sqref="AD2">
    <cfRule type="expression" dxfId="40" priority="20">
      <formula>IF(AD2="00",TRUE,FALSE)</formula>
    </cfRule>
    <cfRule type="expression" dxfId="39" priority="23">
      <formula>ISNUMBER(AD2)</formula>
    </cfRule>
    <cfRule type="expression" dxfId="38" priority="24">
      <formula>IF(AD2="",TRUE,FALSE)</formula>
    </cfRule>
  </conditionalFormatting>
  <conditionalFormatting sqref="AC2:AC229">
    <cfRule type="expression" dxfId="37" priority="21">
      <formula>IF(AC2="00",TRUE,FALSE)</formula>
    </cfRule>
    <cfRule type="expression" dxfId="36" priority="22">
      <formula>ISNUMBER(AC2)</formula>
    </cfRule>
  </conditionalFormatting>
  <conditionalFormatting sqref="AD3:AD229">
    <cfRule type="expression" dxfId="35" priority="17">
      <formula>IF(AD3="00",TRUE,FALSE)</formula>
    </cfRule>
    <cfRule type="expression" dxfId="34" priority="18">
      <formula>ISNUMBER(AD3)</formula>
    </cfRule>
    <cfRule type="expression" dxfId="33" priority="19">
      <formula>IF(AD3="",TRUE,FALSE)</formula>
    </cfRule>
  </conditionalFormatting>
  <conditionalFormatting sqref="AB2">
    <cfRule type="expression" dxfId="32" priority="11">
      <formula>IF(AB2="",TRUE,FALSE)</formula>
    </cfRule>
    <cfRule type="expression" dxfId="31" priority="12">
      <formula>IFERROR(AB2,TRUE)</formula>
    </cfRule>
  </conditionalFormatting>
  <conditionalFormatting sqref="AB3:AB229">
    <cfRule type="expression" dxfId="30" priority="9">
      <formula>IF(AB3="",TRUE,FALSE)</formula>
    </cfRule>
    <cfRule type="expression" dxfId="29" priority="10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97</v>
      </c>
      <c r="B22" s="14" t="s">
        <v>37512</v>
      </c>
      <c r="C22" s="14">
        <v>1</v>
      </c>
    </row>
    <row r="23" spans="1:3" x14ac:dyDescent="0.25">
      <c r="A23" s="14" t="s">
        <v>133</v>
      </c>
      <c r="B23" s="14" t="s">
        <v>37513</v>
      </c>
      <c r="C23" s="14">
        <v>1</v>
      </c>
    </row>
    <row r="24" spans="1:3" x14ac:dyDescent="0.25">
      <c r="A24" s="14" t="s">
        <v>37514</v>
      </c>
      <c r="B24" s="14" t="s">
        <v>37512</v>
      </c>
      <c r="C24" s="14">
        <v>1</v>
      </c>
    </row>
    <row r="25" spans="1:3" x14ac:dyDescent="0.25">
      <c r="A25" s="14" t="s">
        <v>25569</v>
      </c>
      <c r="B25" s="14" t="s">
        <v>37515</v>
      </c>
      <c r="C25" s="14">
        <v>1</v>
      </c>
    </row>
    <row r="26" spans="1:3" x14ac:dyDescent="0.25">
      <c r="A26" s="14" t="s">
        <v>25523</v>
      </c>
      <c r="B26" s="14" t="s">
        <v>37495</v>
      </c>
      <c r="C26" s="14">
        <v>1</v>
      </c>
    </row>
    <row r="27" spans="1:3" x14ac:dyDescent="0.25">
      <c r="A27" s="14" t="s">
        <v>25462</v>
      </c>
      <c r="B27" s="14" t="s">
        <v>37494</v>
      </c>
      <c r="C27" s="14">
        <v>1</v>
      </c>
    </row>
    <row r="28" spans="1:3" x14ac:dyDescent="0.25">
      <c r="A28" s="14" t="s">
        <v>25544</v>
      </c>
      <c r="B28" s="14" t="s">
        <v>37494</v>
      </c>
      <c r="C28" s="14">
        <v>1</v>
      </c>
    </row>
    <row r="29" spans="1:3" x14ac:dyDescent="0.25">
      <c r="A29" s="14" t="s">
        <v>140</v>
      </c>
      <c r="B29" s="14" t="s">
        <v>37516</v>
      </c>
      <c r="C29" s="14">
        <v>1</v>
      </c>
    </row>
    <row r="30" spans="1:3" x14ac:dyDescent="0.25">
      <c r="A30" s="14" t="s">
        <v>170</v>
      </c>
      <c r="B30" s="14" t="s">
        <v>37517</v>
      </c>
      <c r="C30" s="14">
        <v>1</v>
      </c>
    </row>
    <row r="31" spans="1:3" x14ac:dyDescent="0.25">
      <c r="A31" s="14" t="s">
        <v>37518</v>
      </c>
      <c r="B31" s="14" t="s">
        <v>25368</v>
      </c>
      <c r="C31" s="14">
        <v>1</v>
      </c>
    </row>
    <row r="32" spans="1:3" x14ac:dyDescent="0.25">
      <c r="A32" s="14" t="s">
        <v>54</v>
      </c>
      <c r="B32" s="14" t="s">
        <v>37519</v>
      </c>
      <c r="C32" s="14">
        <v>1</v>
      </c>
    </row>
    <row r="33" spans="1:3" x14ac:dyDescent="0.25">
      <c r="A33" s="14" t="s">
        <v>25515</v>
      </c>
      <c r="B33" s="14" t="s">
        <v>25367</v>
      </c>
      <c r="C33" s="14">
        <v>1</v>
      </c>
    </row>
    <row r="34" spans="1:3" x14ac:dyDescent="0.25">
      <c r="A34" s="14" t="s">
        <v>25571</v>
      </c>
      <c r="B34" s="14" t="s">
        <v>37520</v>
      </c>
      <c r="C34" s="14">
        <v>1</v>
      </c>
    </row>
    <row r="35" spans="1:3" x14ac:dyDescent="0.25">
      <c r="A35" s="14" t="s">
        <v>25562</v>
      </c>
      <c r="B35" s="14" t="s">
        <v>25368</v>
      </c>
      <c r="C35" s="14">
        <v>1</v>
      </c>
    </row>
    <row r="36" spans="1:3" x14ac:dyDescent="0.25">
      <c r="A36" s="14" t="s">
        <v>55</v>
      </c>
      <c r="B36" s="14" t="s">
        <v>25368</v>
      </c>
      <c r="C36" s="14">
        <v>1</v>
      </c>
    </row>
    <row r="37" spans="1:3" x14ac:dyDescent="0.25">
      <c r="A37" s="14" t="s">
        <v>25467</v>
      </c>
      <c r="B37" s="14" t="s">
        <v>37494</v>
      </c>
      <c r="C37" s="14">
        <v>1</v>
      </c>
    </row>
    <row r="38" spans="1:3" x14ac:dyDescent="0.25">
      <c r="A38" s="14" t="s">
        <v>228</v>
      </c>
      <c r="B38" s="14" t="s">
        <v>37516</v>
      </c>
      <c r="C38" s="14">
        <v>1</v>
      </c>
    </row>
    <row r="39" spans="1:3" x14ac:dyDescent="0.25">
      <c r="A39" s="14" t="s">
        <v>25421</v>
      </c>
      <c r="B39" s="14" t="s">
        <v>37501</v>
      </c>
      <c r="C39" s="14">
        <v>1</v>
      </c>
    </row>
    <row r="40" spans="1:3" x14ac:dyDescent="0.25">
      <c r="A40" s="14" t="s">
        <v>215</v>
      </c>
      <c r="B40" s="14" t="s">
        <v>37521</v>
      </c>
      <c r="C40" s="14">
        <v>1</v>
      </c>
    </row>
    <row r="41" spans="1:3" x14ac:dyDescent="0.25">
      <c r="A41" s="14" t="s">
        <v>37522</v>
      </c>
      <c r="B41" s="14" t="s">
        <v>37523</v>
      </c>
      <c r="C41" s="14">
        <v>1</v>
      </c>
    </row>
    <row r="42" spans="1:3" x14ac:dyDescent="0.25">
      <c r="A42" s="14" t="s">
        <v>25566</v>
      </c>
      <c r="B42" s="14" t="s">
        <v>37508</v>
      </c>
      <c r="C42" s="14">
        <v>1</v>
      </c>
    </row>
    <row r="43" spans="1:3" x14ac:dyDescent="0.25">
      <c r="A43" s="14" t="s">
        <v>37524</v>
      </c>
      <c r="B43" s="14" t="s">
        <v>37506</v>
      </c>
      <c r="C43" s="14">
        <v>1</v>
      </c>
    </row>
    <row r="44" spans="1:3" x14ac:dyDescent="0.25">
      <c r="A44" s="14" t="s">
        <v>37525</v>
      </c>
      <c r="B44" s="14" t="s">
        <v>37526</v>
      </c>
      <c r="C44" s="14">
        <v>1</v>
      </c>
    </row>
    <row r="45" spans="1:3" x14ac:dyDescent="0.25">
      <c r="A45" s="14" t="s">
        <v>25505</v>
      </c>
      <c r="B45" s="14" t="s">
        <v>37527</v>
      </c>
      <c r="C45" s="14">
        <v>1</v>
      </c>
    </row>
    <row r="46" spans="1:3" x14ac:dyDescent="0.25">
      <c r="A46" s="14" t="s">
        <v>25408</v>
      </c>
      <c r="B46" s="14" t="s">
        <v>37510</v>
      </c>
      <c r="C46" s="14">
        <v>1</v>
      </c>
    </row>
    <row r="47" spans="1:3" x14ac:dyDescent="0.25">
      <c r="A47" s="14" t="s">
        <v>28</v>
      </c>
      <c r="B47" s="14" t="s">
        <v>25367</v>
      </c>
      <c r="C47" s="14">
        <v>1</v>
      </c>
    </row>
    <row r="48" spans="1:3" x14ac:dyDescent="0.25">
      <c r="A48" s="14" t="s">
        <v>25520</v>
      </c>
      <c r="B48" s="14" t="s">
        <v>37520</v>
      </c>
      <c r="C48" s="14">
        <v>1</v>
      </c>
    </row>
    <row r="49" spans="1:3" x14ac:dyDescent="0.25">
      <c r="A49" s="14" t="s">
        <v>25515</v>
      </c>
      <c r="B49" s="14" t="s">
        <v>37528</v>
      </c>
      <c r="C49" s="14">
        <v>1</v>
      </c>
    </row>
    <row r="50" spans="1:3" x14ac:dyDescent="0.25">
      <c r="A50" s="14" t="s">
        <v>25519</v>
      </c>
      <c r="B50" s="14" t="s">
        <v>37529</v>
      </c>
      <c r="C50" s="14">
        <v>1</v>
      </c>
    </row>
    <row r="51" spans="1:3" x14ac:dyDescent="0.25">
      <c r="A51" s="14" t="s">
        <v>25444</v>
      </c>
      <c r="B51" s="14" t="s">
        <v>37521</v>
      </c>
      <c r="C51" s="14">
        <v>1</v>
      </c>
    </row>
    <row r="52" spans="1:3" x14ac:dyDescent="0.25">
      <c r="A52" s="14" t="s">
        <v>25428</v>
      </c>
      <c r="B52" s="14" t="s">
        <v>37530</v>
      </c>
      <c r="C52" s="14">
        <v>1</v>
      </c>
    </row>
    <row r="53" spans="1:3" x14ac:dyDescent="0.25">
      <c r="A53" s="14" t="s">
        <v>37531</v>
      </c>
      <c r="B53" s="14" t="s">
        <v>37530</v>
      </c>
      <c r="C53" s="14">
        <v>1</v>
      </c>
    </row>
    <row r="54" spans="1:3" x14ac:dyDescent="0.25">
      <c r="A54" s="14" t="s">
        <v>37532</v>
      </c>
      <c r="B54" s="14" t="s">
        <v>37497</v>
      </c>
      <c r="C54" s="14">
        <v>1</v>
      </c>
    </row>
    <row r="55" spans="1:3" x14ac:dyDescent="0.25">
      <c r="A55" s="14" t="s">
        <v>25526</v>
      </c>
      <c r="B55" s="14" t="s">
        <v>37506</v>
      </c>
      <c r="C55" s="14">
        <v>1</v>
      </c>
    </row>
    <row r="56" spans="1:3" x14ac:dyDescent="0.25">
      <c r="A56" s="14" t="s">
        <v>37533</v>
      </c>
      <c r="B56" s="14" t="s">
        <v>37534</v>
      </c>
      <c r="C56" s="14">
        <v>1</v>
      </c>
    </row>
    <row r="57" spans="1:3" x14ac:dyDescent="0.25">
      <c r="A57" s="14" t="s">
        <v>37535</v>
      </c>
      <c r="B57" s="14" t="s">
        <v>37536</v>
      </c>
      <c r="C57" s="14">
        <v>1</v>
      </c>
    </row>
    <row r="58" spans="1:3" x14ac:dyDescent="0.25">
      <c r="A58" s="14" t="s">
        <v>25549</v>
      </c>
      <c r="B58" s="14" t="s">
        <v>37537</v>
      </c>
      <c r="C58" s="14">
        <v>1</v>
      </c>
    </row>
    <row r="59" spans="1:3" x14ac:dyDescent="0.25">
      <c r="A59" s="14" t="s">
        <v>25371</v>
      </c>
      <c r="B59" s="14" t="s">
        <v>37538</v>
      </c>
      <c r="C59" s="14">
        <v>1</v>
      </c>
    </row>
    <row r="60" spans="1:3" x14ac:dyDescent="0.25">
      <c r="A60" s="14" t="s">
        <v>25388</v>
      </c>
      <c r="B60" s="14" t="s">
        <v>37507</v>
      </c>
      <c r="C60" s="14">
        <v>1</v>
      </c>
    </row>
    <row r="61" spans="1:3" x14ac:dyDescent="0.25">
      <c r="A61" s="14" t="s">
        <v>25371</v>
      </c>
      <c r="B61" s="14" t="s">
        <v>37497</v>
      </c>
      <c r="C61" s="14">
        <v>1</v>
      </c>
    </row>
    <row r="62" spans="1:3" x14ac:dyDescent="0.25">
      <c r="A62" s="14" t="s">
        <v>25467</v>
      </c>
      <c r="B62" s="14" t="s">
        <v>37516</v>
      </c>
      <c r="C62" s="14">
        <v>1</v>
      </c>
    </row>
    <row r="63" spans="1:3" x14ac:dyDescent="0.25">
      <c r="A63" s="14" t="s">
        <v>25401</v>
      </c>
      <c r="B63" s="14" t="s">
        <v>37539</v>
      </c>
      <c r="C63" s="14">
        <v>1</v>
      </c>
    </row>
    <row r="64" spans="1:3" x14ac:dyDescent="0.25">
      <c r="A64" s="14" t="s">
        <v>25466</v>
      </c>
      <c r="B64" s="14" t="s">
        <v>25369</v>
      </c>
      <c r="C64" s="14">
        <v>1</v>
      </c>
    </row>
    <row r="65" spans="1:3" x14ac:dyDescent="0.25">
      <c r="A65" s="14" t="s">
        <v>25528</v>
      </c>
      <c r="B65" s="14" t="s">
        <v>37506</v>
      </c>
      <c r="C65" s="14">
        <v>1</v>
      </c>
    </row>
    <row r="66" spans="1:3" x14ac:dyDescent="0.25">
      <c r="A66" s="14" t="s">
        <v>25480</v>
      </c>
      <c r="B66" s="14" t="s">
        <v>37540</v>
      </c>
      <c r="C66" s="14">
        <v>1</v>
      </c>
    </row>
    <row r="67" spans="1:3" x14ac:dyDescent="0.25">
      <c r="A67" s="14" t="s">
        <v>37541</v>
      </c>
      <c r="B67" s="14" t="s">
        <v>37528</v>
      </c>
      <c r="C67" s="14">
        <v>1</v>
      </c>
    </row>
    <row r="68" spans="1:3" x14ac:dyDescent="0.25">
      <c r="A68" s="14" t="s">
        <v>37542</v>
      </c>
      <c r="B68" s="14" t="s">
        <v>37497</v>
      </c>
      <c r="C68" s="14">
        <v>1</v>
      </c>
    </row>
    <row r="69" spans="1:3" x14ac:dyDescent="0.25">
      <c r="A69" s="14" t="s">
        <v>25565</v>
      </c>
      <c r="B69" s="14" t="s">
        <v>37543</v>
      </c>
      <c r="C69" s="14">
        <v>1</v>
      </c>
    </row>
    <row r="70" spans="1:3" x14ac:dyDescent="0.25">
      <c r="A70" s="14" t="s">
        <v>37544</v>
      </c>
      <c r="B70" s="14" t="s">
        <v>37530</v>
      </c>
      <c r="C70" s="14">
        <v>1</v>
      </c>
    </row>
    <row r="71" spans="1:3" x14ac:dyDescent="0.25">
      <c r="A71" s="14" t="s">
        <v>25559</v>
      </c>
      <c r="B71" s="14" t="s">
        <v>37545</v>
      </c>
      <c r="C71" s="14">
        <v>1</v>
      </c>
    </row>
    <row r="72" spans="1:3" x14ac:dyDescent="0.25">
      <c r="A72" s="14" t="s">
        <v>25571</v>
      </c>
      <c r="B72" s="14" t="s">
        <v>37546</v>
      </c>
      <c r="C72" s="14">
        <v>1</v>
      </c>
    </row>
    <row r="73" spans="1:3" x14ac:dyDescent="0.25">
      <c r="A73" s="14" t="s">
        <v>37547</v>
      </c>
      <c r="B73" s="14" t="s">
        <v>37548</v>
      </c>
      <c r="C73" s="14">
        <v>1</v>
      </c>
    </row>
    <row r="74" spans="1:3" x14ac:dyDescent="0.25">
      <c r="A74" s="14" t="s">
        <v>25531</v>
      </c>
      <c r="B74" s="14" t="s">
        <v>37549</v>
      </c>
      <c r="C74" s="14">
        <v>1</v>
      </c>
    </row>
    <row r="75" spans="1:3" x14ac:dyDescent="0.25">
      <c r="A75" s="14" t="s">
        <v>37547</v>
      </c>
      <c r="B75" s="14" t="s">
        <v>37550</v>
      </c>
      <c r="C75" s="14">
        <v>1</v>
      </c>
    </row>
    <row r="76" spans="1:3" x14ac:dyDescent="0.25">
      <c r="A76" s="14" t="s">
        <v>37551</v>
      </c>
      <c r="B76" s="14" t="s">
        <v>37552</v>
      </c>
      <c r="C76" s="14">
        <v>1</v>
      </c>
    </row>
    <row r="77" spans="1:3" x14ac:dyDescent="0.25">
      <c r="A77" s="14" t="s">
        <v>25551</v>
      </c>
      <c r="B77" s="14" t="s">
        <v>37553</v>
      </c>
      <c r="C77" s="14">
        <v>1</v>
      </c>
    </row>
    <row r="78" spans="1:3" x14ac:dyDescent="0.25">
      <c r="A78" s="14" t="s">
        <v>97</v>
      </c>
      <c r="B78" s="14" t="s">
        <v>37508</v>
      </c>
      <c r="C78" s="14">
        <v>1</v>
      </c>
    </row>
    <row r="79" spans="1:3" x14ac:dyDescent="0.25">
      <c r="A79" s="14" t="s">
        <v>218</v>
      </c>
      <c r="B79" s="14" t="s">
        <v>37554</v>
      </c>
      <c r="C79" s="14">
        <v>1</v>
      </c>
    </row>
    <row r="80" spans="1:3" x14ac:dyDescent="0.25">
      <c r="A80" s="14" t="s">
        <v>37555</v>
      </c>
      <c r="B80" s="14" t="s">
        <v>37556</v>
      </c>
      <c r="C80" s="14">
        <v>1</v>
      </c>
    </row>
    <row r="81" spans="1:3" x14ac:dyDescent="0.25">
      <c r="A81" s="14" t="s">
        <v>52</v>
      </c>
      <c r="B81" s="14" t="s">
        <v>37557</v>
      </c>
      <c r="C81" s="14">
        <v>1</v>
      </c>
    </row>
    <row r="82" spans="1:3" x14ac:dyDescent="0.25">
      <c r="A82" s="14" t="s">
        <v>25397</v>
      </c>
      <c r="B82" s="14" t="s">
        <v>37558</v>
      </c>
      <c r="C82" s="14">
        <v>1</v>
      </c>
    </row>
    <row r="83" spans="1:3" x14ac:dyDescent="0.25">
      <c r="A83" s="14" t="s">
        <v>25518</v>
      </c>
      <c r="B83" s="14" t="s">
        <v>37559</v>
      </c>
      <c r="C83" s="14">
        <v>1</v>
      </c>
    </row>
    <row r="84" spans="1:3" x14ac:dyDescent="0.25">
      <c r="A84" s="14" t="s">
        <v>54</v>
      </c>
      <c r="B84" s="14" t="s">
        <v>37495</v>
      </c>
      <c r="C84" s="14">
        <v>1</v>
      </c>
    </row>
    <row r="85" spans="1:3" x14ac:dyDescent="0.25">
      <c r="A85" s="14" t="s">
        <v>28</v>
      </c>
      <c r="B85" s="14" t="s">
        <v>37560</v>
      </c>
      <c r="C85" s="14">
        <v>1</v>
      </c>
    </row>
    <row r="86" spans="1:3" x14ac:dyDescent="0.25">
      <c r="A86" s="14" t="s">
        <v>25486</v>
      </c>
      <c r="B86" s="14" t="s">
        <v>37560</v>
      </c>
      <c r="C86" s="14">
        <v>1</v>
      </c>
    </row>
    <row r="87" spans="1:3" x14ac:dyDescent="0.25">
      <c r="A87" s="14" t="s">
        <v>22</v>
      </c>
      <c r="B87" s="14" t="s">
        <v>37561</v>
      </c>
      <c r="C87" s="14">
        <v>1</v>
      </c>
    </row>
    <row r="88" spans="1:3" x14ac:dyDescent="0.25">
      <c r="A88" s="14" t="s">
        <v>126</v>
      </c>
      <c r="B88" s="14" t="s">
        <v>37521</v>
      </c>
      <c r="C88" s="14">
        <v>1</v>
      </c>
    </row>
    <row r="89" spans="1:3" x14ac:dyDescent="0.25">
      <c r="A89" s="14" t="s">
        <v>55</v>
      </c>
      <c r="B89" s="14" t="s">
        <v>25342</v>
      </c>
      <c r="C89" s="14">
        <v>1</v>
      </c>
    </row>
    <row r="90" spans="1:3" x14ac:dyDescent="0.25">
      <c r="A90" s="14" t="s">
        <v>174</v>
      </c>
      <c r="B90" s="14" t="s">
        <v>37516</v>
      </c>
      <c r="C90" s="14">
        <v>1</v>
      </c>
    </row>
    <row r="91" spans="1:3" x14ac:dyDescent="0.25">
      <c r="A91" s="14" t="s">
        <v>25474</v>
      </c>
      <c r="B91" s="14" t="s">
        <v>25367</v>
      </c>
      <c r="C91" s="14">
        <v>1</v>
      </c>
    </row>
    <row r="92" spans="1:3" x14ac:dyDescent="0.25">
      <c r="A92" s="14" t="s">
        <v>25572</v>
      </c>
      <c r="B92" s="14" t="s">
        <v>37549</v>
      </c>
      <c r="C92" s="14">
        <v>1</v>
      </c>
    </row>
    <row r="93" spans="1:3" x14ac:dyDescent="0.25">
      <c r="A93" s="14" t="s">
        <v>25565</v>
      </c>
      <c r="B93" s="14" t="s">
        <v>25366</v>
      </c>
      <c r="C93" s="14">
        <v>1</v>
      </c>
    </row>
    <row r="94" spans="1:3" x14ac:dyDescent="0.25">
      <c r="A94" s="14" t="s">
        <v>130</v>
      </c>
      <c r="B94" s="14" t="s">
        <v>25368</v>
      </c>
      <c r="C94" s="14">
        <v>1</v>
      </c>
    </row>
    <row r="95" spans="1:3" x14ac:dyDescent="0.25">
      <c r="A95" s="14" t="s">
        <v>37562</v>
      </c>
      <c r="B95" s="14" t="s">
        <v>25368</v>
      </c>
      <c r="C95" s="14">
        <v>1</v>
      </c>
    </row>
    <row r="96" spans="1:3" x14ac:dyDescent="0.25">
      <c r="A96" s="14" t="s">
        <v>37054</v>
      </c>
      <c r="B96" s="14" t="s">
        <v>37495</v>
      </c>
      <c r="C96" s="14">
        <v>1</v>
      </c>
    </row>
    <row r="97" spans="1:3" x14ac:dyDescent="0.25">
      <c r="A97" s="14" t="s">
        <v>37563</v>
      </c>
      <c r="B97" s="14" t="s">
        <v>37503</v>
      </c>
      <c r="C97" s="14">
        <v>1</v>
      </c>
    </row>
    <row r="98" spans="1:3" x14ac:dyDescent="0.25">
      <c r="A98" s="14" t="s">
        <v>25396</v>
      </c>
      <c r="B98" s="14" t="s">
        <v>37500</v>
      </c>
      <c r="C98" s="14">
        <v>1</v>
      </c>
    </row>
    <row r="99" spans="1:3" x14ac:dyDescent="0.25">
      <c r="A99" s="14" t="s">
        <v>37564</v>
      </c>
      <c r="B99" s="14" t="s">
        <v>37503</v>
      </c>
      <c r="C99" s="14">
        <v>1</v>
      </c>
    </row>
    <row r="100" spans="1:3" x14ac:dyDescent="0.25">
      <c r="A100" s="14" t="s">
        <v>25509</v>
      </c>
      <c r="B100" s="14" t="s">
        <v>37529</v>
      </c>
      <c r="C100" s="14">
        <v>1</v>
      </c>
    </row>
    <row r="101" spans="1:3" x14ac:dyDescent="0.25">
      <c r="A101" s="14" t="s">
        <v>218</v>
      </c>
      <c r="B101" s="14" t="s">
        <v>37559</v>
      </c>
      <c r="C101" s="14">
        <v>1</v>
      </c>
    </row>
    <row r="102" spans="1:3" x14ac:dyDescent="0.25">
      <c r="A102" s="14" t="s">
        <v>55</v>
      </c>
      <c r="B102" s="14" t="s">
        <v>25367</v>
      </c>
      <c r="C102" s="14">
        <v>1</v>
      </c>
    </row>
    <row r="103" spans="1:3" x14ac:dyDescent="0.25">
      <c r="A103" s="14" t="s">
        <v>25570</v>
      </c>
      <c r="B103" s="14" t="s">
        <v>25367</v>
      </c>
      <c r="C103" s="14">
        <v>1</v>
      </c>
    </row>
    <row r="104" spans="1:3" x14ac:dyDescent="0.25">
      <c r="A104" s="14" t="s">
        <v>25516</v>
      </c>
      <c r="B104" s="14" t="s">
        <v>37565</v>
      </c>
      <c r="C104" s="14">
        <v>1</v>
      </c>
    </row>
    <row r="105" spans="1:3" x14ac:dyDescent="0.25">
      <c r="A105" s="14" t="s">
        <v>1</v>
      </c>
      <c r="B105" s="14" t="s">
        <v>37503</v>
      </c>
      <c r="C105" s="14">
        <v>1</v>
      </c>
    </row>
    <row r="106" spans="1:3" x14ac:dyDescent="0.25">
      <c r="A106" s="14" t="s">
        <v>36</v>
      </c>
      <c r="B106" s="14" t="s">
        <v>37495</v>
      </c>
      <c r="C106" s="14">
        <v>1</v>
      </c>
    </row>
    <row r="107" spans="1:3" x14ac:dyDescent="0.25">
      <c r="A107" s="14" t="s">
        <v>25401</v>
      </c>
      <c r="B107" s="14" t="s">
        <v>37500</v>
      </c>
      <c r="C107" s="14">
        <v>1</v>
      </c>
    </row>
    <row r="108" spans="1:3" x14ac:dyDescent="0.25">
      <c r="A108" s="14" t="s">
        <v>25481</v>
      </c>
      <c r="B108" s="14" t="s">
        <v>37521</v>
      </c>
      <c r="C108" s="14">
        <v>1</v>
      </c>
    </row>
    <row r="109" spans="1:3" x14ac:dyDescent="0.25">
      <c r="A109" s="14" t="s">
        <v>25454</v>
      </c>
      <c r="B109" s="14" t="s">
        <v>37516</v>
      </c>
      <c r="C109" s="14">
        <v>1</v>
      </c>
    </row>
    <row r="110" spans="1:3" x14ac:dyDescent="0.25">
      <c r="A110" s="14" t="s">
        <v>37566</v>
      </c>
      <c r="B110" s="14" t="s">
        <v>37496</v>
      </c>
      <c r="C110" s="14">
        <v>1</v>
      </c>
    </row>
    <row r="111" spans="1:3" x14ac:dyDescent="0.25">
      <c r="A111" s="14" t="s">
        <v>58</v>
      </c>
      <c r="B111" s="14" t="s">
        <v>37561</v>
      </c>
      <c r="C111" s="14">
        <v>1</v>
      </c>
    </row>
    <row r="112" spans="1:3" x14ac:dyDescent="0.25">
      <c r="A112" s="14" t="s">
        <v>37567</v>
      </c>
      <c r="B112" s="14" t="s">
        <v>37561</v>
      </c>
      <c r="C112" s="14">
        <v>1</v>
      </c>
    </row>
    <row r="113" spans="1:3" x14ac:dyDescent="0.25">
      <c r="A113" s="14" t="s">
        <v>58</v>
      </c>
      <c r="B113" s="14" t="s">
        <v>25367</v>
      </c>
      <c r="C113" s="14">
        <v>1</v>
      </c>
    </row>
    <row r="114" spans="1:3" x14ac:dyDescent="0.25">
      <c r="A114" s="14" t="s">
        <v>37568</v>
      </c>
      <c r="B114" s="14" t="s">
        <v>37553</v>
      </c>
      <c r="C114" s="14">
        <v>1</v>
      </c>
    </row>
    <row r="115" spans="1:3" x14ac:dyDescent="0.25">
      <c r="A115" s="14" t="s">
        <v>25572</v>
      </c>
      <c r="B115" s="14" t="s">
        <v>37495</v>
      </c>
      <c r="C115" s="14">
        <v>1</v>
      </c>
    </row>
    <row r="116" spans="1:3" x14ac:dyDescent="0.25">
      <c r="A116" s="14" t="s">
        <v>22</v>
      </c>
      <c r="B116" s="14" t="s">
        <v>37502</v>
      </c>
      <c r="C116" s="14">
        <v>1</v>
      </c>
    </row>
    <row r="117" spans="1:3" x14ac:dyDescent="0.25">
      <c r="A117" s="14" t="s">
        <v>35</v>
      </c>
      <c r="B117" s="14" t="s">
        <v>37561</v>
      </c>
      <c r="C117" s="14">
        <v>1</v>
      </c>
    </row>
    <row r="118" spans="1:3" x14ac:dyDescent="0.25">
      <c r="A118" s="14" t="s">
        <v>174</v>
      </c>
      <c r="B118" s="14" t="s">
        <v>37509</v>
      </c>
      <c r="C118" s="14">
        <v>1</v>
      </c>
    </row>
    <row r="119" spans="1:3" x14ac:dyDescent="0.25">
      <c r="A119" s="14" t="s">
        <v>25371</v>
      </c>
      <c r="B119" s="14" t="s">
        <v>25367</v>
      </c>
      <c r="C119" s="14">
        <v>1</v>
      </c>
    </row>
    <row r="120" spans="1:3" x14ac:dyDescent="0.25">
      <c r="A120" s="14" t="s">
        <v>25525</v>
      </c>
      <c r="B120" s="14" t="s">
        <v>37508</v>
      </c>
      <c r="C120" s="14">
        <v>1</v>
      </c>
    </row>
    <row r="121" spans="1:3" x14ac:dyDescent="0.25">
      <c r="A121" s="14" t="s">
        <v>25531</v>
      </c>
      <c r="B121" s="14" t="s">
        <v>25368</v>
      </c>
      <c r="C121" s="14">
        <v>1</v>
      </c>
    </row>
    <row r="122" spans="1:3" x14ac:dyDescent="0.25">
      <c r="A122" s="14" t="s">
        <v>25567</v>
      </c>
      <c r="B122" s="14" t="s">
        <v>37569</v>
      </c>
      <c r="C122" s="14">
        <v>1</v>
      </c>
    </row>
    <row r="123" spans="1:3" x14ac:dyDescent="0.25">
      <c r="A123" s="14" t="s">
        <v>37570</v>
      </c>
      <c r="B123" s="14" t="s">
        <v>37529</v>
      </c>
      <c r="C123" s="14">
        <v>1</v>
      </c>
    </row>
    <row r="124" spans="1:3" x14ac:dyDescent="0.25">
      <c r="A124" s="14" t="s">
        <v>25407</v>
      </c>
      <c r="B124" s="14" t="s">
        <v>37571</v>
      </c>
      <c r="C124" s="14">
        <v>1</v>
      </c>
    </row>
    <row r="125" spans="1:3" x14ac:dyDescent="0.25">
      <c r="A125" s="14" t="s">
        <v>25555</v>
      </c>
      <c r="B125" s="14" t="s">
        <v>37572</v>
      </c>
      <c r="C125" s="14">
        <v>1</v>
      </c>
    </row>
    <row r="126" spans="1:3" x14ac:dyDescent="0.25">
      <c r="A126" s="14" t="s">
        <v>55</v>
      </c>
      <c r="B126" s="14" t="s">
        <v>37561</v>
      </c>
      <c r="C126" s="14">
        <v>1</v>
      </c>
    </row>
    <row r="127" spans="1:3" x14ac:dyDescent="0.25">
      <c r="A127" s="14" t="s">
        <v>43</v>
      </c>
      <c r="B127" s="14" t="s">
        <v>37573</v>
      </c>
      <c r="C127" s="14">
        <v>1</v>
      </c>
    </row>
    <row r="128" spans="1:3" x14ac:dyDescent="0.25">
      <c r="A128" s="14" t="s">
        <v>1</v>
      </c>
      <c r="B128" s="14" t="s">
        <v>37502</v>
      </c>
      <c r="C128" s="14">
        <v>1</v>
      </c>
    </row>
    <row r="129" spans="1:3" x14ac:dyDescent="0.25">
      <c r="A129" s="14" t="s">
        <v>25524</v>
      </c>
      <c r="B129" s="14" t="s">
        <v>37528</v>
      </c>
      <c r="C129" s="14">
        <v>1</v>
      </c>
    </row>
    <row r="130" spans="1:3" x14ac:dyDescent="0.25">
      <c r="A130" s="14" t="s">
        <v>37574</v>
      </c>
      <c r="B130" s="14" t="s">
        <v>37575</v>
      </c>
      <c r="C130" s="14">
        <v>1</v>
      </c>
    </row>
    <row r="131" spans="1:3" x14ac:dyDescent="0.25">
      <c r="A131" s="14" t="s">
        <v>29</v>
      </c>
      <c r="B131" s="14" t="s">
        <v>37557</v>
      </c>
      <c r="C131" s="14">
        <v>1</v>
      </c>
    </row>
    <row r="132" spans="1:3" x14ac:dyDescent="0.25">
      <c r="A132" s="14" t="s">
        <v>42</v>
      </c>
      <c r="B132" s="14" t="s">
        <v>37515</v>
      </c>
      <c r="C132" s="14">
        <v>1</v>
      </c>
    </row>
    <row r="133" spans="1:3" x14ac:dyDescent="0.25">
      <c r="A133" s="14" t="s">
        <v>37576</v>
      </c>
      <c r="B133" s="14" t="s">
        <v>25368</v>
      </c>
      <c r="C133" s="14">
        <v>1</v>
      </c>
    </row>
    <row r="134" spans="1:3" x14ac:dyDescent="0.25">
      <c r="A134" s="14" t="s">
        <v>25520</v>
      </c>
      <c r="B134" s="14" t="s">
        <v>25368</v>
      </c>
      <c r="C134" s="14">
        <v>1</v>
      </c>
    </row>
    <row r="135" spans="1:3" x14ac:dyDescent="0.25">
      <c r="A135" s="14" t="s">
        <v>99</v>
      </c>
      <c r="B135" s="14" t="s">
        <v>37501</v>
      </c>
      <c r="C135" s="14">
        <v>1</v>
      </c>
    </row>
    <row r="136" spans="1:3" x14ac:dyDescent="0.25">
      <c r="A136" s="14" t="s">
        <v>37577</v>
      </c>
      <c r="B136" s="14" t="s">
        <v>37499</v>
      </c>
      <c r="C136" s="14">
        <v>1</v>
      </c>
    </row>
    <row r="137" spans="1:3" x14ac:dyDescent="0.25">
      <c r="A137" s="14" t="s">
        <v>25399</v>
      </c>
      <c r="B137" s="14" t="s">
        <v>37519</v>
      </c>
      <c r="C137" s="14">
        <v>1</v>
      </c>
    </row>
    <row r="138" spans="1:3" x14ac:dyDescent="0.25">
      <c r="A138" s="14" t="s">
        <v>28</v>
      </c>
      <c r="B138" s="14" t="s">
        <v>37561</v>
      </c>
      <c r="C138" s="14">
        <v>1</v>
      </c>
    </row>
    <row r="139" spans="1:3" x14ac:dyDescent="0.25">
      <c r="A139" s="14" t="s">
        <v>25426</v>
      </c>
      <c r="B139" s="14" t="s">
        <v>25368</v>
      </c>
      <c r="C139" s="14">
        <v>1</v>
      </c>
    </row>
    <row r="140" spans="1:3" x14ac:dyDescent="0.25">
      <c r="A140" s="14" t="s">
        <v>25465</v>
      </c>
      <c r="B140" s="14" t="s">
        <v>25342</v>
      </c>
      <c r="C140" s="14">
        <v>1</v>
      </c>
    </row>
    <row r="141" spans="1:3" x14ac:dyDescent="0.25">
      <c r="A141" s="14" t="s">
        <v>25467</v>
      </c>
      <c r="B141" s="14" t="s">
        <v>25342</v>
      </c>
      <c r="C141" s="14">
        <v>1</v>
      </c>
    </row>
    <row r="142" spans="1:3" x14ac:dyDescent="0.25">
      <c r="A142" s="14" t="s">
        <v>100</v>
      </c>
      <c r="B142" s="14" t="s">
        <v>37503</v>
      </c>
      <c r="C142" s="14">
        <v>1</v>
      </c>
    </row>
    <row r="143" spans="1:3" x14ac:dyDescent="0.25">
      <c r="A143" s="14" t="s">
        <v>22</v>
      </c>
      <c r="B143" s="14" t="s">
        <v>37521</v>
      </c>
      <c r="C143" s="14">
        <v>1</v>
      </c>
    </row>
    <row r="144" spans="1:3" x14ac:dyDescent="0.25">
      <c r="A144" s="14" t="s">
        <v>97</v>
      </c>
      <c r="B144" s="14" t="s">
        <v>25368</v>
      </c>
      <c r="C144" s="14">
        <v>1</v>
      </c>
    </row>
    <row r="145" spans="1:3" x14ac:dyDescent="0.25">
      <c r="A145" s="14" t="s">
        <v>37578</v>
      </c>
      <c r="B145" s="14" t="s">
        <v>37521</v>
      </c>
      <c r="C145" s="14">
        <v>1</v>
      </c>
    </row>
    <row r="146" spans="1:3" x14ac:dyDescent="0.25">
      <c r="A146" s="14" t="s">
        <v>99</v>
      </c>
      <c r="B146" s="14" t="s">
        <v>37549</v>
      </c>
      <c r="C146" s="14">
        <v>1</v>
      </c>
    </row>
    <row r="147" spans="1:3" x14ac:dyDescent="0.25">
      <c r="A147" s="14" t="s">
        <v>25458</v>
      </c>
      <c r="B147" s="14" t="s">
        <v>37561</v>
      </c>
      <c r="C147" s="14">
        <v>1</v>
      </c>
    </row>
    <row r="148" spans="1:3" x14ac:dyDescent="0.25">
      <c r="A148" s="14" t="s">
        <v>106</v>
      </c>
      <c r="B148" s="14" t="s">
        <v>25342</v>
      </c>
      <c r="C148" s="14">
        <v>1</v>
      </c>
    </row>
    <row r="149" spans="1:3" x14ac:dyDescent="0.25">
      <c r="A149" s="14" t="s">
        <v>22</v>
      </c>
      <c r="B149" s="14" t="s">
        <v>37573</v>
      </c>
      <c r="C149" s="14">
        <v>1</v>
      </c>
    </row>
    <row r="150" spans="1:3" x14ac:dyDescent="0.25">
      <c r="A150" s="14" t="s">
        <v>238</v>
      </c>
      <c r="B150" s="14" t="s">
        <v>37521</v>
      </c>
      <c r="C150" s="14">
        <v>1</v>
      </c>
    </row>
    <row r="151" spans="1:3" x14ac:dyDescent="0.25">
      <c r="A151" s="14" t="s">
        <v>212</v>
      </c>
      <c r="B151" s="14" t="s">
        <v>37500</v>
      </c>
      <c r="C151" s="14">
        <v>1</v>
      </c>
    </row>
    <row r="152" spans="1:3" x14ac:dyDescent="0.25">
      <c r="A152" s="14" t="s">
        <v>25471</v>
      </c>
      <c r="B152" s="14" t="s">
        <v>37572</v>
      </c>
      <c r="C152" s="14">
        <v>1</v>
      </c>
    </row>
    <row r="153" spans="1:3" x14ac:dyDescent="0.25">
      <c r="A153" s="14" t="s">
        <v>25430</v>
      </c>
      <c r="B153" s="14" t="s">
        <v>37579</v>
      </c>
      <c r="C153" s="14">
        <v>1</v>
      </c>
    </row>
    <row r="154" spans="1:3" x14ac:dyDescent="0.25">
      <c r="A154" s="14" t="s">
        <v>27</v>
      </c>
      <c r="B154" s="14" t="s">
        <v>37503</v>
      </c>
      <c r="C154" s="14">
        <v>1</v>
      </c>
    </row>
    <row r="155" spans="1:3" x14ac:dyDescent="0.25">
      <c r="A155" s="14" t="s">
        <v>170</v>
      </c>
      <c r="B155" s="14" t="s">
        <v>37561</v>
      </c>
      <c r="C155" s="14">
        <v>1</v>
      </c>
    </row>
    <row r="156" spans="1:3" x14ac:dyDescent="0.25">
      <c r="A156" s="14" t="s">
        <v>25515</v>
      </c>
      <c r="B156" s="14" t="s">
        <v>37494</v>
      </c>
      <c r="C156" s="14">
        <v>1</v>
      </c>
    </row>
    <row r="157" spans="1:3" x14ac:dyDescent="0.25">
      <c r="A157" s="14" t="s">
        <v>25474</v>
      </c>
      <c r="B157" s="14" t="s">
        <v>37500</v>
      </c>
      <c r="C157" s="14">
        <v>1</v>
      </c>
    </row>
    <row r="158" spans="1:3" x14ac:dyDescent="0.25">
      <c r="A158" s="14" t="s">
        <v>37580</v>
      </c>
      <c r="B158" s="14" t="s">
        <v>25367</v>
      </c>
      <c r="C158" s="14">
        <v>1</v>
      </c>
    </row>
    <row r="159" spans="1:3" x14ac:dyDescent="0.25">
      <c r="A159" s="14" t="s">
        <v>25510</v>
      </c>
      <c r="B159" s="14" t="s">
        <v>25342</v>
      </c>
      <c r="C159" s="14">
        <v>1</v>
      </c>
    </row>
    <row r="160" spans="1:3" x14ac:dyDescent="0.25">
      <c r="A160" s="14" t="s">
        <v>26</v>
      </c>
      <c r="B160" s="14" t="s">
        <v>37509</v>
      </c>
      <c r="C160" s="14">
        <v>1</v>
      </c>
    </row>
    <row r="161" spans="1:3" x14ac:dyDescent="0.25">
      <c r="A161" s="14" t="s">
        <v>109</v>
      </c>
      <c r="B161" s="14" t="s">
        <v>25368</v>
      </c>
      <c r="C161" s="14">
        <v>1</v>
      </c>
    </row>
    <row r="162" spans="1:3" x14ac:dyDescent="0.25">
      <c r="A162" s="14" t="s">
        <v>233</v>
      </c>
      <c r="B162" s="14" t="s">
        <v>37553</v>
      </c>
      <c r="C162" s="14">
        <v>1</v>
      </c>
    </row>
    <row r="163" spans="1:3" x14ac:dyDescent="0.25">
      <c r="A163" s="14" t="s">
        <v>37054</v>
      </c>
      <c r="B163" s="14" t="s">
        <v>37503</v>
      </c>
      <c r="C163" s="14">
        <v>1</v>
      </c>
    </row>
    <row r="164" spans="1:3" x14ac:dyDescent="0.25">
      <c r="A164" s="14" t="s">
        <v>25495</v>
      </c>
      <c r="B164" s="14" t="s">
        <v>37496</v>
      </c>
      <c r="C164" s="14">
        <v>1</v>
      </c>
    </row>
    <row r="165" spans="1:3" x14ac:dyDescent="0.25">
      <c r="A165" s="14" t="s">
        <v>228</v>
      </c>
      <c r="B165" s="14" t="s">
        <v>37494</v>
      </c>
      <c r="C165" s="14">
        <v>1</v>
      </c>
    </row>
    <row r="166" spans="1:3" x14ac:dyDescent="0.25">
      <c r="A166" s="14" t="s">
        <v>25408</v>
      </c>
      <c r="B166" s="14" t="s">
        <v>37581</v>
      </c>
      <c r="C166" s="14">
        <v>1</v>
      </c>
    </row>
    <row r="167" spans="1:3" x14ac:dyDescent="0.25">
      <c r="A167" s="14" t="s">
        <v>25429</v>
      </c>
      <c r="B167" s="14" t="s">
        <v>25342</v>
      </c>
      <c r="C167" s="14">
        <v>1</v>
      </c>
    </row>
    <row r="168" spans="1:3" x14ac:dyDescent="0.25">
      <c r="A168" s="14" t="s">
        <v>25442</v>
      </c>
      <c r="B168" s="14" t="s">
        <v>25342</v>
      </c>
      <c r="C168" s="14">
        <v>1</v>
      </c>
    </row>
    <row r="169" spans="1:3" x14ac:dyDescent="0.25">
      <c r="A169" s="14" t="s">
        <v>25452</v>
      </c>
      <c r="B169" s="14" t="s">
        <v>37582</v>
      </c>
      <c r="C169" s="14">
        <v>1</v>
      </c>
    </row>
    <row r="170" spans="1:3" x14ac:dyDescent="0.25">
      <c r="A170" s="14" t="s">
        <v>25437</v>
      </c>
      <c r="B170" s="14" t="s">
        <v>37582</v>
      </c>
      <c r="C170" s="14">
        <v>1</v>
      </c>
    </row>
    <row r="171" spans="1:3" x14ac:dyDescent="0.25">
      <c r="A171" s="14" t="s">
        <v>41</v>
      </c>
      <c r="B171" s="14" t="s">
        <v>37536</v>
      </c>
      <c r="C171" s="14">
        <v>1</v>
      </c>
    </row>
    <row r="172" spans="1:3" x14ac:dyDescent="0.25">
      <c r="A172" s="14" t="s">
        <v>37583</v>
      </c>
      <c r="B172" s="14" t="s">
        <v>37500</v>
      </c>
      <c r="C172" s="14">
        <v>1</v>
      </c>
    </row>
    <row r="173" spans="1:3" x14ac:dyDescent="0.25">
      <c r="A173" s="14" t="s">
        <v>25547</v>
      </c>
      <c r="B173" s="14" t="s">
        <v>37529</v>
      </c>
      <c r="C173" s="14">
        <v>1</v>
      </c>
    </row>
    <row r="174" spans="1:3" x14ac:dyDescent="0.25">
      <c r="A174" s="14" t="s">
        <v>25548</v>
      </c>
      <c r="B174" s="14" t="s">
        <v>37537</v>
      </c>
      <c r="C174" s="14">
        <v>1</v>
      </c>
    </row>
    <row r="175" spans="1:3" x14ac:dyDescent="0.25">
      <c r="A175" s="14" t="s">
        <v>25453</v>
      </c>
      <c r="B175" s="14" t="s">
        <v>25342</v>
      </c>
      <c r="C175" s="14">
        <v>1</v>
      </c>
    </row>
    <row r="176" spans="1:3" x14ac:dyDescent="0.25">
      <c r="A176" s="14" t="s">
        <v>25451</v>
      </c>
      <c r="B176" s="14" t="s">
        <v>37561</v>
      </c>
      <c r="C176" s="14">
        <v>1</v>
      </c>
    </row>
    <row r="177" spans="1:3" x14ac:dyDescent="0.25">
      <c r="A177" s="14" t="s">
        <v>25409</v>
      </c>
      <c r="B177" s="14" t="s">
        <v>37584</v>
      </c>
      <c r="C177" s="14">
        <v>1</v>
      </c>
    </row>
    <row r="178" spans="1:3" x14ac:dyDescent="0.25">
      <c r="A178" s="14" t="s">
        <v>25448</v>
      </c>
      <c r="B178" s="14" t="s">
        <v>37561</v>
      </c>
      <c r="C178" s="14">
        <v>1</v>
      </c>
    </row>
    <row r="179" spans="1:3" x14ac:dyDescent="0.25">
      <c r="A179" s="14" t="s">
        <v>174</v>
      </c>
      <c r="B179" s="14" t="s">
        <v>25368</v>
      </c>
      <c r="C179" s="14">
        <v>1</v>
      </c>
    </row>
    <row r="180" spans="1:3" x14ac:dyDescent="0.25">
      <c r="A180" s="14" t="s">
        <v>25503</v>
      </c>
      <c r="B180" s="14" t="s">
        <v>37585</v>
      </c>
      <c r="C180" s="14">
        <v>1</v>
      </c>
    </row>
    <row r="181" spans="1:3" x14ac:dyDescent="0.25">
      <c r="A181" s="14" t="s">
        <v>25496</v>
      </c>
      <c r="B181" s="14" t="s">
        <v>37510</v>
      </c>
      <c r="C181" s="14">
        <v>1</v>
      </c>
    </row>
    <row r="182" spans="1:3" x14ac:dyDescent="0.25">
      <c r="A182" s="14" t="s">
        <v>28</v>
      </c>
      <c r="B182" s="14" t="s">
        <v>37500</v>
      </c>
      <c r="C182" s="14">
        <v>1</v>
      </c>
    </row>
    <row r="183" spans="1:3" x14ac:dyDescent="0.25">
      <c r="A183" s="14" t="s">
        <v>25399</v>
      </c>
      <c r="B183" s="14" t="s">
        <v>37523</v>
      </c>
      <c r="C183" s="14">
        <v>1</v>
      </c>
    </row>
    <row r="184" spans="1:3" x14ac:dyDescent="0.25">
      <c r="A184" s="14" t="s">
        <v>97</v>
      </c>
      <c r="B184" s="14" t="s">
        <v>37496</v>
      </c>
      <c r="C184" s="14">
        <v>1</v>
      </c>
    </row>
    <row r="185" spans="1:3" x14ac:dyDescent="0.25">
      <c r="A185" s="14" t="s">
        <v>106</v>
      </c>
      <c r="B185" s="14" t="s">
        <v>37496</v>
      </c>
      <c r="C185" s="14">
        <v>1</v>
      </c>
    </row>
    <row r="186" spans="1:3" x14ac:dyDescent="0.25">
      <c r="A186" s="14" t="s">
        <v>25472</v>
      </c>
      <c r="B186" s="14" t="s">
        <v>37527</v>
      </c>
      <c r="C186" s="14">
        <v>1</v>
      </c>
    </row>
    <row r="187" spans="1:3" x14ac:dyDescent="0.25">
      <c r="A187" s="14" t="s">
        <v>37586</v>
      </c>
      <c r="B187" s="14" t="s">
        <v>37527</v>
      </c>
      <c r="C187" s="14">
        <v>1</v>
      </c>
    </row>
    <row r="188" spans="1:3" x14ac:dyDescent="0.25">
      <c r="A188" s="14" t="s">
        <v>25441</v>
      </c>
      <c r="B188" s="14" t="s">
        <v>37530</v>
      </c>
      <c r="C188" s="14">
        <v>1</v>
      </c>
    </row>
    <row r="189" spans="1:3" x14ac:dyDescent="0.25">
      <c r="A189" s="14" t="s">
        <v>25379</v>
      </c>
      <c r="B189" s="14" t="s">
        <v>37587</v>
      </c>
      <c r="C189" s="14">
        <v>1</v>
      </c>
    </row>
    <row r="190" spans="1:3" x14ac:dyDescent="0.25">
      <c r="A190" s="14" t="s">
        <v>27</v>
      </c>
      <c r="B190" s="14" t="s">
        <v>37501</v>
      </c>
      <c r="C190" s="14">
        <v>1</v>
      </c>
    </row>
    <row r="191" spans="1:3" x14ac:dyDescent="0.25">
      <c r="A191" s="14" t="s">
        <v>25519</v>
      </c>
      <c r="B191" s="14" t="s">
        <v>37585</v>
      </c>
      <c r="C191" s="14">
        <v>1</v>
      </c>
    </row>
    <row r="192" spans="1:3" x14ac:dyDescent="0.25">
      <c r="A192" s="14" t="s">
        <v>27</v>
      </c>
      <c r="B192" s="14" t="s">
        <v>37500</v>
      </c>
      <c r="C192" s="14">
        <v>1</v>
      </c>
    </row>
    <row r="193" spans="1:3" x14ac:dyDescent="0.25">
      <c r="A193" s="14" t="s">
        <v>23</v>
      </c>
      <c r="B193" s="14" t="s">
        <v>37495</v>
      </c>
      <c r="C193" s="14">
        <v>1</v>
      </c>
    </row>
    <row r="194" spans="1:3" x14ac:dyDescent="0.25">
      <c r="A194" s="14" t="s">
        <v>25576</v>
      </c>
      <c r="B194" s="14" t="s">
        <v>37501</v>
      </c>
      <c r="C194" s="14">
        <v>1</v>
      </c>
    </row>
    <row r="195" spans="1:3" x14ac:dyDescent="0.25">
      <c r="A195" s="14" t="s">
        <v>25566</v>
      </c>
      <c r="B195" s="14" t="s">
        <v>37530</v>
      </c>
      <c r="C195" s="14">
        <v>1</v>
      </c>
    </row>
    <row r="196" spans="1:3" x14ac:dyDescent="0.25">
      <c r="A196" s="14" t="s">
        <v>54</v>
      </c>
      <c r="B196" s="14" t="s">
        <v>37501</v>
      </c>
      <c r="C196" s="14">
        <v>1</v>
      </c>
    </row>
    <row r="197" spans="1:3" x14ac:dyDescent="0.25">
      <c r="A197" s="14" t="s">
        <v>25493</v>
      </c>
      <c r="B197" s="14" t="s">
        <v>37588</v>
      </c>
      <c r="C197" s="14">
        <v>1</v>
      </c>
    </row>
    <row r="198" spans="1:3" x14ac:dyDescent="0.25">
      <c r="A198" s="14" t="s">
        <v>52</v>
      </c>
      <c r="B198" s="14" t="s">
        <v>37561</v>
      </c>
      <c r="C198" s="14">
        <v>1</v>
      </c>
    </row>
    <row r="199" spans="1:3" x14ac:dyDescent="0.25">
      <c r="A199" s="14" t="s">
        <v>25533</v>
      </c>
      <c r="B199" s="14" t="s">
        <v>37589</v>
      </c>
      <c r="C199" s="14">
        <v>1</v>
      </c>
    </row>
    <row r="200" spans="1:3" x14ac:dyDescent="0.25">
      <c r="A200" s="14" t="s">
        <v>25382</v>
      </c>
      <c r="B200" s="14" t="s">
        <v>37584</v>
      </c>
      <c r="C200" s="14">
        <v>1</v>
      </c>
    </row>
    <row r="201" spans="1:3" x14ac:dyDescent="0.25">
      <c r="A201" s="14" t="s">
        <v>25400</v>
      </c>
      <c r="B201" s="14" t="s">
        <v>37530</v>
      </c>
      <c r="C201" s="14">
        <v>1</v>
      </c>
    </row>
    <row r="202" spans="1:3" x14ac:dyDescent="0.25">
      <c r="A202" s="14" t="s">
        <v>25524</v>
      </c>
      <c r="B202" s="14" t="s">
        <v>37495</v>
      </c>
      <c r="C202" s="14">
        <v>1</v>
      </c>
    </row>
    <row r="203" spans="1:3" x14ac:dyDescent="0.25">
      <c r="A203" s="14" t="s">
        <v>25434</v>
      </c>
      <c r="B203" s="14" t="s">
        <v>37519</v>
      </c>
      <c r="C203" s="14">
        <v>1</v>
      </c>
    </row>
    <row r="204" spans="1:3" x14ac:dyDescent="0.25">
      <c r="A204" s="14" t="s">
        <v>133</v>
      </c>
      <c r="B204" s="14" t="s">
        <v>37495</v>
      </c>
      <c r="C204" s="14">
        <v>1</v>
      </c>
    </row>
    <row r="205" spans="1:3" x14ac:dyDescent="0.25">
      <c r="A205" s="14" t="s">
        <v>25427</v>
      </c>
      <c r="B205" s="14" t="s">
        <v>37530</v>
      </c>
      <c r="C205" s="14">
        <v>1</v>
      </c>
    </row>
    <row r="206" spans="1:3" x14ac:dyDescent="0.25">
      <c r="A206" s="14" t="s">
        <v>25380</v>
      </c>
      <c r="B206" s="14" t="s">
        <v>37587</v>
      </c>
      <c r="C206" s="14">
        <v>1</v>
      </c>
    </row>
    <row r="207" spans="1:3" x14ac:dyDescent="0.25">
      <c r="A207" s="14" t="s">
        <v>25426</v>
      </c>
      <c r="B207" s="14" t="s">
        <v>37508</v>
      </c>
      <c r="C207" s="14">
        <v>1</v>
      </c>
    </row>
    <row r="208" spans="1:3" x14ac:dyDescent="0.25">
      <c r="A208" s="14" t="s">
        <v>25512</v>
      </c>
      <c r="B208" s="14" t="s">
        <v>37536</v>
      </c>
      <c r="C208" s="14">
        <v>1</v>
      </c>
    </row>
    <row r="209" spans="1:3" x14ac:dyDescent="0.25">
      <c r="A209" s="14" t="s">
        <v>25381</v>
      </c>
      <c r="B209" s="14" t="s">
        <v>37584</v>
      </c>
      <c r="C209" s="14">
        <v>1</v>
      </c>
    </row>
    <row r="210" spans="1:3" x14ac:dyDescent="0.25">
      <c r="A210" s="14" t="s">
        <v>25455</v>
      </c>
      <c r="B210" s="14" t="s">
        <v>37587</v>
      </c>
      <c r="C210" s="14">
        <v>1</v>
      </c>
    </row>
    <row r="211" spans="1:3" x14ac:dyDescent="0.25">
      <c r="A211" s="14" t="s">
        <v>25574</v>
      </c>
      <c r="B211" s="14" t="s">
        <v>37501</v>
      </c>
      <c r="C211" s="14">
        <v>1</v>
      </c>
    </row>
    <row r="212" spans="1:3" x14ac:dyDescent="0.25">
      <c r="A212" s="14" t="s">
        <v>25464</v>
      </c>
      <c r="B212" s="14" t="s">
        <v>37590</v>
      </c>
      <c r="C212" s="14">
        <v>1</v>
      </c>
    </row>
    <row r="213" spans="1:3" x14ac:dyDescent="0.25">
      <c r="A213" s="14" t="s">
        <v>233</v>
      </c>
      <c r="B213" s="14" t="s">
        <v>37573</v>
      </c>
      <c r="C213" s="14">
        <v>1</v>
      </c>
    </row>
    <row r="214" spans="1:3" x14ac:dyDescent="0.25">
      <c r="A214" s="14" t="s">
        <v>54</v>
      </c>
      <c r="B214" s="14" t="s">
        <v>25366</v>
      </c>
      <c r="C214" s="14">
        <v>1</v>
      </c>
    </row>
    <row r="215" spans="1:3" x14ac:dyDescent="0.25">
      <c r="A215" s="14" t="s">
        <v>25559</v>
      </c>
      <c r="B215" s="14" t="s">
        <v>25342</v>
      </c>
      <c r="C215" s="14">
        <v>1</v>
      </c>
    </row>
    <row r="216" spans="1:3" x14ac:dyDescent="0.25">
      <c r="A216" s="14" t="s">
        <v>25497</v>
      </c>
      <c r="B216" s="14" t="s">
        <v>37575</v>
      </c>
      <c r="C216" s="14">
        <v>1</v>
      </c>
    </row>
    <row r="217" spans="1:3" x14ac:dyDescent="0.25">
      <c r="A217" s="14" t="s">
        <v>25565</v>
      </c>
      <c r="B217" s="14" t="s">
        <v>25368</v>
      </c>
      <c r="C217" s="14">
        <v>1</v>
      </c>
    </row>
    <row r="218" spans="1:3" x14ac:dyDescent="0.25">
      <c r="A218" s="14" t="s">
        <v>29</v>
      </c>
      <c r="B218" s="14" t="s">
        <v>37591</v>
      </c>
      <c r="C218" s="14">
        <v>1</v>
      </c>
    </row>
    <row r="219" spans="1:3" x14ac:dyDescent="0.25">
      <c r="A219" s="14" t="s">
        <v>22</v>
      </c>
      <c r="B219" s="14" t="s">
        <v>37496</v>
      </c>
      <c r="C219" s="14">
        <v>1</v>
      </c>
    </row>
    <row r="220" spans="1:3" x14ac:dyDescent="0.25">
      <c r="A220" s="14" t="s">
        <v>25521</v>
      </c>
      <c r="B220" s="14" t="s">
        <v>25369</v>
      </c>
      <c r="C220" s="14">
        <v>1</v>
      </c>
    </row>
    <row r="221" spans="1:3" x14ac:dyDescent="0.25">
      <c r="A221" s="14" t="s">
        <v>25457</v>
      </c>
      <c r="B221" s="14" t="s">
        <v>37548</v>
      </c>
      <c r="C221" s="14">
        <v>1</v>
      </c>
    </row>
    <row r="222" spans="1:3" x14ac:dyDescent="0.25">
      <c r="A222" s="14" t="s">
        <v>27</v>
      </c>
      <c r="B222" s="14" t="s">
        <v>37549</v>
      </c>
      <c r="C222" s="14">
        <v>1</v>
      </c>
    </row>
    <row r="223" spans="1:3" x14ac:dyDescent="0.25">
      <c r="A223" s="14" t="s">
        <v>25528</v>
      </c>
      <c r="B223" s="14" t="s">
        <v>37584</v>
      </c>
      <c r="C223" s="14">
        <v>1</v>
      </c>
    </row>
    <row r="224" spans="1:3" x14ac:dyDescent="0.25">
      <c r="A224" s="14" t="s">
        <v>25576</v>
      </c>
      <c r="B224" s="14" t="s">
        <v>25342</v>
      </c>
      <c r="C224" s="14">
        <v>1</v>
      </c>
    </row>
    <row r="225" spans="1:3" x14ac:dyDescent="0.25">
      <c r="A225" s="14" t="s">
        <v>25465</v>
      </c>
      <c r="B225" s="14" t="s">
        <v>37494</v>
      </c>
      <c r="C225" s="14">
        <v>1</v>
      </c>
    </row>
    <row r="226" spans="1:3" x14ac:dyDescent="0.25">
      <c r="A226" s="14" t="s">
        <v>25525</v>
      </c>
      <c r="B226" s="14" t="s">
        <v>37495</v>
      </c>
      <c r="C226" s="14">
        <v>1</v>
      </c>
    </row>
    <row r="227" spans="1:3" x14ac:dyDescent="0.25">
      <c r="A227" s="14" t="s">
        <v>37052</v>
      </c>
      <c r="B227" s="14" t="s">
        <v>37511</v>
      </c>
      <c r="C227" s="14">
        <v>1</v>
      </c>
    </row>
    <row r="228" spans="1:3" x14ac:dyDescent="0.25">
      <c r="A228" s="14" t="s">
        <v>37592</v>
      </c>
      <c r="B228" s="14" t="s">
        <v>37500</v>
      </c>
      <c r="C228" s="14">
        <v>1</v>
      </c>
    </row>
    <row r="229" spans="1:3" x14ac:dyDescent="0.25">
      <c r="A229" s="14" t="s">
        <v>25401</v>
      </c>
      <c r="B229" s="14" t="s">
        <v>25342</v>
      </c>
      <c r="C229" s="14">
        <v>1</v>
      </c>
    </row>
    <row r="230" spans="1:3" x14ac:dyDescent="0.25">
      <c r="A230" s="14" t="s">
        <v>25398</v>
      </c>
      <c r="B230" s="14" t="s">
        <v>25342</v>
      </c>
      <c r="C230" s="14">
        <v>1</v>
      </c>
    </row>
    <row r="231" spans="1:3" x14ac:dyDescent="0.25">
      <c r="A231" s="14" t="s">
        <v>25450</v>
      </c>
      <c r="B231" s="14" t="s">
        <v>37593</v>
      </c>
      <c r="C231" s="14">
        <v>1</v>
      </c>
    </row>
    <row r="232" spans="1:3" x14ac:dyDescent="0.25">
      <c r="A232" s="14" t="s">
        <v>37053</v>
      </c>
      <c r="B232" s="14" t="s">
        <v>37503</v>
      </c>
      <c r="C232" s="14">
        <v>1</v>
      </c>
    </row>
    <row r="233" spans="1:3" x14ac:dyDescent="0.25">
      <c r="A233" s="14" t="s">
        <v>37594</v>
      </c>
      <c r="B233" s="14" t="s">
        <v>37494</v>
      </c>
      <c r="C233" s="14">
        <v>1</v>
      </c>
    </row>
    <row r="234" spans="1:3" x14ac:dyDescent="0.25">
      <c r="A234" s="14" t="s">
        <v>25528</v>
      </c>
      <c r="B234" s="14" t="s">
        <v>25342</v>
      </c>
      <c r="C234" s="14">
        <v>1</v>
      </c>
    </row>
    <row r="235" spans="1:3" x14ac:dyDescent="0.25">
      <c r="A235" s="14" t="s">
        <v>25555</v>
      </c>
      <c r="B235" s="14" t="s">
        <v>37521</v>
      </c>
      <c r="C235" s="14">
        <v>1</v>
      </c>
    </row>
    <row r="236" spans="1:3" x14ac:dyDescent="0.25">
      <c r="A236" s="14" t="s">
        <v>37055</v>
      </c>
      <c r="B236" s="14" t="s">
        <v>37561</v>
      </c>
      <c r="C236" s="14">
        <v>1</v>
      </c>
    </row>
    <row r="237" spans="1:3" x14ac:dyDescent="0.25">
      <c r="A237" s="14" t="s">
        <v>37056</v>
      </c>
      <c r="B237" s="14" t="s">
        <v>37496</v>
      </c>
      <c r="C237" s="14">
        <v>1</v>
      </c>
    </row>
    <row r="238" spans="1:3" x14ac:dyDescent="0.25">
      <c r="A238" s="14" t="s">
        <v>25515</v>
      </c>
      <c r="B238" s="14" t="s">
        <v>37500</v>
      </c>
      <c r="C238" s="14">
        <v>1</v>
      </c>
    </row>
    <row r="239" spans="1:3" x14ac:dyDescent="0.25">
      <c r="A239" s="14" t="s">
        <v>37576</v>
      </c>
      <c r="B239" s="14" t="s">
        <v>37530</v>
      </c>
      <c r="C239" s="14">
        <v>1</v>
      </c>
    </row>
    <row r="240" spans="1:3" x14ac:dyDescent="0.25">
      <c r="A240" s="14" t="s">
        <v>25449</v>
      </c>
      <c r="B240" s="14" t="s">
        <v>37561</v>
      </c>
      <c r="C240" s="14">
        <v>1</v>
      </c>
    </row>
    <row r="241" spans="1:3" x14ac:dyDescent="0.25">
      <c r="A241" s="14" t="s">
        <v>25387</v>
      </c>
      <c r="B241" s="14" t="s">
        <v>37584</v>
      </c>
      <c r="C241" s="14">
        <v>1</v>
      </c>
    </row>
    <row r="242" spans="1:3" x14ac:dyDescent="0.25">
      <c r="A242" s="14" t="s">
        <v>140</v>
      </c>
      <c r="B242" s="14" t="s">
        <v>37494</v>
      </c>
      <c r="C242" s="14">
        <v>1</v>
      </c>
    </row>
    <row r="243" spans="1:3" x14ac:dyDescent="0.25">
      <c r="A243" s="14" t="s">
        <v>25571</v>
      </c>
      <c r="B243" s="14" t="s">
        <v>37500</v>
      </c>
      <c r="C243" s="14">
        <v>1</v>
      </c>
    </row>
    <row r="244" spans="1:3" x14ac:dyDescent="0.25">
      <c r="A244" s="14" t="s">
        <v>37595</v>
      </c>
      <c r="B244" s="14" t="s">
        <v>37521</v>
      </c>
      <c r="C244" s="14">
        <v>1</v>
      </c>
    </row>
    <row r="245" spans="1:3" x14ac:dyDescent="0.25">
      <c r="A245" s="14" t="s">
        <v>25458</v>
      </c>
      <c r="B245" s="14" t="s">
        <v>37571</v>
      </c>
      <c r="C245" s="14">
        <v>1</v>
      </c>
    </row>
    <row r="246" spans="1:3" x14ac:dyDescent="0.25">
      <c r="A246" s="14" t="s">
        <v>25444</v>
      </c>
      <c r="B246" s="14" t="s">
        <v>37561</v>
      </c>
      <c r="C246" s="14">
        <v>1</v>
      </c>
    </row>
    <row r="247" spans="1:3" x14ac:dyDescent="0.25">
      <c r="A247" s="14" t="s">
        <v>37596</v>
      </c>
      <c r="B247" s="14" t="s">
        <v>37526</v>
      </c>
      <c r="C247" s="14">
        <v>1</v>
      </c>
    </row>
    <row r="248" spans="1:3" x14ac:dyDescent="0.25">
      <c r="A248" s="14" t="s">
        <v>42</v>
      </c>
      <c r="B248" s="14" t="s">
        <v>37557</v>
      </c>
      <c r="C248" s="14">
        <v>1</v>
      </c>
    </row>
    <row r="249" spans="1:3" x14ac:dyDescent="0.25">
      <c r="A249" s="14" t="s">
        <v>1</v>
      </c>
      <c r="B249" s="14" t="s">
        <v>37597</v>
      </c>
      <c r="C249" s="14">
        <v>1</v>
      </c>
    </row>
    <row r="250" spans="1:3" x14ac:dyDescent="0.25">
      <c r="A250" s="14" t="s">
        <v>25533</v>
      </c>
      <c r="B250" s="14" t="s">
        <v>37572</v>
      </c>
      <c r="C250" s="14">
        <v>1</v>
      </c>
    </row>
    <row r="251" spans="1:3" x14ac:dyDescent="0.25">
      <c r="A251" s="22" t="s">
        <v>37598</v>
      </c>
      <c r="B251" s="14" t="s">
        <v>37585</v>
      </c>
      <c r="C251" s="14">
        <v>1</v>
      </c>
    </row>
    <row r="252" spans="1:3" x14ac:dyDescent="0.25">
      <c r="A252" s="22" t="s">
        <v>25427</v>
      </c>
      <c r="B252" s="14" t="s">
        <v>37599</v>
      </c>
      <c r="C252" s="14">
        <v>1</v>
      </c>
    </row>
    <row r="253" spans="1:3" x14ac:dyDescent="0.25">
      <c r="A253" s="22" t="s">
        <v>25474</v>
      </c>
      <c r="B253" s="14" t="s">
        <v>37600</v>
      </c>
      <c r="C253" s="14">
        <v>1</v>
      </c>
    </row>
    <row r="254" spans="1:3" x14ac:dyDescent="0.25">
      <c r="A254" s="22" t="s">
        <v>34</v>
      </c>
      <c r="B254" s="14" t="s">
        <v>37501</v>
      </c>
      <c r="C254" s="14">
        <v>1</v>
      </c>
    </row>
    <row r="255" spans="1:3" x14ac:dyDescent="0.25">
      <c r="A255" s="14" t="s">
        <v>25546</v>
      </c>
      <c r="B255" s="14" t="s">
        <v>37499</v>
      </c>
      <c r="C255" s="14">
        <v>1</v>
      </c>
    </row>
    <row r="256" spans="1:3" x14ac:dyDescent="0.25">
      <c r="A256" s="14" t="s">
        <v>37601</v>
      </c>
      <c r="B256" s="14" t="s">
        <v>37546</v>
      </c>
      <c r="C256" s="14">
        <v>1</v>
      </c>
    </row>
    <row r="257" spans="1:3" x14ac:dyDescent="0.25">
      <c r="A257" s="14" t="s">
        <v>37602</v>
      </c>
      <c r="B257" s="14" t="s">
        <v>37584</v>
      </c>
      <c r="C257" s="14">
        <v>1</v>
      </c>
    </row>
    <row r="258" spans="1:3" x14ac:dyDescent="0.25">
      <c r="A258" s="14" t="s">
        <v>37603</v>
      </c>
      <c r="B258" s="14" t="s">
        <v>37553</v>
      </c>
      <c r="C258" s="14">
        <v>1</v>
      </c>
    </row>
    <row r="259" spans="1:3" x14ac:dyDescent="0.25">
      <c r="A259" s="14" t="s">
        <v>37604</v>
      </c>
      <c r="B259" s="14" t="s">
        <v>37573</v>
      </c>
      <c r="C259" s="14">
        <v>1</v>
      </c>
    </row>
    <row r="260" spans="1:3" x14ac:dyDescent="0.25">
      <c r="A260" s="14" t="s">
        <v>25482</v>
      </c>
      <c r="B260" s="14" t="s">
        <v>37539</v>
      </c>
      <c r="C260" s="14">
        <v>1</v>
      </c>
    </row>
    <row r="261" spans="1:3" x14ac:dyDescent="0.25">
      <c r="A261" s="14" t="s">
        <v>25482</v>
      </c>
      <c r="B261" s="14" t="s">
        <v>25342</v>
      </c>
      <c r="C261" s="14">
        <v>1</v>
      </c>
    </row>
    <row r="262" spans="1:3" x14ac:dyDescent="0.25">
      <c r="A262" s="14" t="s">
        <v>43</v>
      </c>
      <c r="B262" s="14" t="s">
        <v>37575</v>
      </c>
      <c r="C262" s="14">
        <v>1</v>
      </c>
    </row>
    <row r="263" spans="1:3" x14ac:dyDescent="0.25">
      <c r="A263" s="14" t="s">
        <v>37605</v>
      </c>
      <c r="B263" s="14" t="s">
        <v>37606</v>
      </c>
      <c r="C263" s="14">
        <v>1</v>
      </c>
    </row>
    <row r="264" spans="1:3" x14ac:dyDescent="0.25">
      <c r="A264" s="14" t="s">
        <v>37607</v>
      </c>
      <c r="B264" s="14" t="s">
        <v>37587</v>
      </c>
      <c r="C264" s="14">
        <v>1</v>
      </c>
    </row>
    <row r="265" spans="1:3" x14ac:dyDescent="0.25">
      <c r="A265" s="14" t="s">
        <v>25538</v>
      </c>
      <c r="B265" s="14" t="s">
        <v>37527</v>
      </c>
      <c r="C265" s="14">
        <v>1</v>
      </c>
    </row>
    <row r="266" spans="1:3" x14ac:dyDescent="0.25">
      <c r="A266" s="14" t="s">
        <v>37608</v>
      </c>
      <c r="B266" s="14" t="s">
        <v>37591</v>
      </c>
      <c r="C266" s="14">
        <v>1</v>
      </c>
    </row>
    <row r="267" spans="1:3" x14ac:dyDescent="0.25">
      <c r="A267" s="14" t="s">
        <v>25576</v>
      </c>
      <c r="B267" s="14" t="s">
        <v>37593</v>
      </c>
      <c r="C267" s="14">
        <v>1</v>
      </c>
    </row>
    <row r="268" spans="1:3" x14ac:dyDescent="0.25">
      <c r="A268" s="14" t="s">
        <v>25482</v>
      </c>
      <c r="B268" s="14" t="s">
        <v>37499</v>
      </c>
      <c r="C268" s="14">
        <v>1</v>
      </c>
    </row>
    <row r="269" spans="1:3" x14ac:dyDescent="0.25">
      <c r="A269" s="14" t="s">
        <v>25380</v>
      </c>
      <c r="B269" s="14" t="s">
        <v>37557</v>
      </c>
      <c r="C269" s="14">
        <v>1</v>
      </c>
    </row>
    <row r="270" spans="1:3" x14ac:dyDescent="0.25">
      <c r="A270" s="14" t="s">
        <v>37609</v>
      </c>
      <c r="B270" s="14" t="s">
        <v>37519</v>
      </c>
      <c r="C270" s="14">
        <v>1</v>
      </c>
    </row>
    <row r="271" spans="1:3" x14ac:dyDescent="0.25">
      <c r="A271" s="14" t="s">
        <v>25571</v>
      </c>
      <c r="B271" s="14" t="s">
        <v>25368</v>
      </c>
      <c r="C271" s="14">
        <v>1</v>
      </c>
    </row>
    <row r="272" spans="1:3" x14ac:dyDescent="0.25">
      <c r="A272" s="14" t="s">
        <v>25474</v>
      </c>
      <c r="B272" s="14" t="s">
        <v>37552</v>
      </c>
      <c r="C272" s="14">
        <v>1</v>
      </c>
    </row>
    <row r="273" spans="1:3" x14ac:dyDescent="0.25">
      <c r="A273" s="14" t="s">
        <v>34</v>
      </c>
      <c r="B273" s="14" t="s">
        <v>37610</v>
      </c>
      <c r="C273" s="14">
        <v>1</v>
      </c>
    </row>
    <row r="274" spans="1:3" x14ac:dyDescent="0.25">
      <c r="A274" s="14" t="s">
        <v>25546</v>
      </c>
      <c r="B274" s="14" t="s">
        <v>37539</v>
      </c>
      <c r="C274" s="14">
        <v>1</v>
      </c>
    </row>
    <row r="275" spans="1:3" x14ac:dyDescent="0.25">
      <c r="A275" s="14" t="s">
        <v>37611</v>
      </c>
      <c r="B275" s="14" t="s">
        <v>37494</v>
      </c>
      <c r="C275" s="14">
        <v>1</v>
      </c>
    </row>
    <row r="276" spans="1:3" x14ac:dyDescent="0.25">
      <c r="A276" s="14" t="s">
        <v>37612</v>
      </c>
      <c r="B276" s="14" t="s">
        <v>37499</v>
      </c>
      <c r="C276" s="14">
        <v>1</v>
      </c>
    </row>
    <row r="277" spans="1:3" x14ac:dyDescent="0.25">
      <c r="A277" s="14" t="s">
        <v>37525</v>
      </c>
      <c r="B277" s="14" t="s">
        <v>37503</v>
      </c>
      <c r="C277" s="14">
        <v>1</v>
      </c>
    </row>
    <row r="278" spans="1:3" x14ac:dyDescent="0.25">
      <c r="A278" s="14" t="s">
        <v>140</v>
      </c>
      <c r="B278" s="14" t="s">
        <v>25368</v>
      </c>
      <c r="C278" s="14">
        <v>1</v>
      </c>
    </row>
    <row r="279" spans="1:3" x14ac:dyDescent="0.25">
      <c r="A279" s="14" t="s">
        <v>25445</v>
      </c>
      <c r="B279" s="14" t="s">
        <v>37613</v>
      </c>
      <c r="C279" s="14">
        <v>1</v>
      </c>
    </row>
    <row r="280" spans="1:3" x14ac:dyDescent="0.25">
      <c r="A280" s="14" t="s">
        <v>29</v>
      </c>
      <c r="B280" s="14" t="s">
        <v>37585</v>
      </c>
      <c r="C280" s="14">
        <v>1</v>
      </c>
    </row>
    <row r="281" spans="1:3" x14ac:dyDescent="0.25">
      <c r="A281" s="14" t="s">
        <v>238</v>
      </c>
      <c r="B281" s="14" t="s">
        <v>37557</v>
      </c>
      <c r="C281" s="14">
        <v>1</v>
      </c>
    </row>
    <row r="282" spans="1:3" x14ac:dyDescent="0.25">
      <c r="A282" s="14" t="s">
        <v>25528</v>
      </c>
      <c r="B282" s="14" t="s">
        <v>37516</v>
      </c>
      <c r="C282" s="14">
        <v>1</v>
      </c>
    </row>
    <row r="283" spans="1:3" x14ac:dyDescent="0.25">
      <c r="A283" s="14" t="s">
        <v>25533</v>
      </c>
      <c r="B283" s="14" t="s">
        <v>37527</v>
      </c>
      <c r="C283" s="14">
        <v>1</v>
      </c>
    </row>
    <row r="284" spans="1:3" x14ac:dyDescent="0.25">
      <c r="A284" s="14" t="s">
        <v>25545</v>
      </c>
      <c r="B284" s="14" t="s">
        <v>37614</v>
      </c>
      <c r="C284" s="14">
        <v>1</v>
      </c>
    </row>
    <row r="285" spans="1:3" x14ac:dyDescent="0.25">
      <c r="A285" s="14" t="s">
        <v>25422</v>
      </c>
      <c r="B285" s="14" t="s">
        <v>37537</v>
      </c>
      <c r="C285" s="14">
        <v>1</v>
      </c>
    </row>
    <row r="286" spans="1:3" x14ac:dyDescent="0.25">
      <c r="A286" s="14" t="s">
        <v>25459</v>
      </c>
      <c r="B286" s="14" t="s">
        <v>37571</v>
      </c>
      <c r="C286" s="14">
        <v>1</v>
      </c>
    </row>
    <row r="287" spans="1:3" x14ac:dyDescent="0.25">
      <c r="A287" s="14" t="s">
        <v>25553</v>
      </c>
      <c r="B287" s="14" t="s">
        <v>37527</v>
      </c>
      <c r="C287" s="14">
        <v>1</v>
      </c>
    </row>
    <row r="288" spans="1:3" x14ac:dyDescent="0.25">
      <c r="A288" s="14" t="s">
        <v>37615</v>
      </c>
      <c r="B288" s="14" t="s">
        <v>37584</v>
      </c>
      <c r="C288" s="14">
        <v>1</v>
      </c>
    </row>
    <row r="289" spans="1:3" x14ac:dyDescent="0.25">
      <c r="A289" s="14" t="s">
        <v>37616</v>
      </c>
      <c r="B289" s="14" t="s">
        <v>37556</v>
      </c>
      <c r="C289" s="14">
        <v>1</v>
      </c>
    </row>
    <row r="290" spans="1:3" x14ac:dyDescent="0.25">
      <c r="A290" s="14" t="s">
        <v>37617</v>
      </c>
      <c r="B290" s="14" t="s">
        <v>37510</v>
      </c>
      <c r="C290" s="14">
        <v>1</v>
      </c>
    </row>
    <row r="291" spans="1:3" x14ac:dyDescent="0.25">
      <c r="A291" s="14" t="s">
        <v>25510</v>
      </c>
      <c r="B291" s="14" t="s">
        <v>37552</v>
      </c>
      <c r="C291" s="14">
        <v>1</v>
      </c>
    </row>
    <row r="292" spans="1:3" x14ac:dyDescent="0.25">
      <c r="A292" s="14" t="s">
        <v>25377</v>
      </c>
      <c r="B292" s="14" t="s">
        <v>37537</v>
      </c>
      <c r="C292" s="14">
        <v>1</v>
      </c>
    </row>
    <row r="293" spans="1:3" x14ac:dyDescent="0.25">
      <c r="A293" s="14" t="s">
        <v>25387</v>
      </c>
      <c r="B293" s="14" t="s">
        <v>37552</v>
      </c>
      <c r="C293" s="14">
        <v>1</v>
      </c>
    </row>
    <row r="294" spans="1:3" x14ac:dyDescent="0.25">
      <c r="A294" s="14" t="s">
        <v>25389</v>
      </c>
      <c r="B294" s="14" t="s">
        <v>37618</v>
      </c>
      <c r="C294" s="14">
        <v>1</v>
      </c>
    </row>
    <row r="295" spans="1:3" x14ac:dyDescent="0.25">
      <c r="A295" s="14" t="s">
        <v>37514</v>
      </c>
      <c r="B295" s="14" t="s">
        <v>37501</v>
      </c>
      <c r="C295" s="14">
        <v>1</v>
      </c>
    </row>
    <row r="296" spans="1:3" x14ac:dyDescent="0.25">
      <c r="A296" s="14" t="s">
        <v>228</v>
      </c>
      <c r="B296" s="14" t="s">
        <v>37619</v>
      </c>
      <c r="C296" s="14">
        <v>1</v>
      </c>
    </row>
    <row r="297" spans="1:3" x14ac:dyDescent="0.25">
      <c r="A297" s="14" t="s">
        <v>25470</v>
      </c>
      <c r="B297" s="14" t="s">
        <v>37499</v>
      </c>
      <c r="C297" s="14">
        <v>1</v>
      </c>
    </row>
    <row r="298" spans="1:3" x14ac:dyDescent="0.25">
      <c r="A298" s="14" t="s">
        <v>37620</v>
      </c>
      <c r="B298" s="14" t="s">
        <v>37585</v>
      </c>
      <c r="C298" s="14">
        <v>1</v>
      </c>
    </row>
    <row r="299" spans="1:3" x14ac:dyDescent="0.25">
      <c r="A299" s="14" t="s">
        <v>25548</v>
      </c>
      <c r="B299" s="14" t="s">
        <v>37540</v>
      </c>
      <c r="C299" s="14">
        <v>1</v>
      </c>
    </row>
    <row r="300" spans="1:3" x14ac:dyDescent="0.25">
      <c r="A300" s="14" t="s">
        <v>25504</v>
      </c>
      <c r="B300" s="14" t="s">
        <v>37613</v>
      </c>
      <c r="C300" s="14">
        <v>1</v>
      </c>
    </row>
    <row r="301" spans="1:3" x14ac:dyDescent="0.25">
      <c r="A301" s="14" t="s">
        <v>28</v>
      </c>
      <c r="B301" s="14" t="s">
        <v>37502</v>
      </c>
      <c r="C301" s="14">
        <v>1</v>
      </c>
    </row>
    <row r="302" spans="1:3" x14ac:dyDescent="0.25">
      <c r="A302" s="14" t="s">
        <v>26</v>
      </c>
      <c r="B302" s="14" t="s">
        <v>25367</v>
      </c>
      <c r="C302" s="14">
        <v>1</v>
      </c>
    </row>
    <row r="303" spans="1:3" x14ac:dyDescent="0.25">
      <c r="A303" s="14" t="s">
        <v>37621</v>
      </c>
      <c r="B303" s="14" t="s">
        <v>37613</v>
      </c>
      <c r="C303" s="14">
        <v>1</v>
      </c>
    </row>
    <row r="304" spans="1:3" x14ac:dyDescent="0.25">
      <c r="A304" s="14" t="s">
        <v>25386</v>
      </c>
      <c r="B304" s="14" t="s">
        <v>37499</v>
      </c>
      <c r="C304" s="14">
        <v>1</v>
      </c>
    </row>
    <row r="305" spans="1:3" x14ac:dyDescent="0.25">
      <c r="A305" s="14" t="s">
        <v>37555</v>
      </c>
      <c r="B305" s="14" t="s">
        <v>37585</v>
      </c>
      <c r="C305" s="14">
        <v>1</v>
      </c>
    </row>
    <row r="306" spans="1:3" x14ac:dyDescent="0.25">
      <c r="A306" s="14" t="s">
        <v>25483</v>
      </c>
      <c r="B306" s="14" t="s">
        <v>37587</v>
      </c>
      <c r="C306" s="14">
        <v>1</v>
      </c>
    </row>
    <row r="307" spans="1:3" x14ac:dyDescent="0.25">
      <c r="A307" s="14" t="s">
        <v>25484</v>
      </c>
      <c r="B307" s="14" t="s">
        <v>37622</v>
      </c>
      <c r="C307" s="14">
        <v>1</v>
      </c>
    </row>
    <row r="308" spans="1:3" x14ac:dyDescent="0.25">
      <c r="A308" s="14" t="s">
        <v>25488</v>
      </c>
      <c r="B308" s="14" t="s">
        <v>37584</v>
      </c>
      <c r="C308" s="14">
        <v>1</v>
      </c>
    </row>
    <row r="309" spans="1:3" x14ac:dyDescent="0.25">
      <c r="A309" s="14" t="s">
        <v>25529</v>
      </c>
      <c r="B309" s="14" t="s">
        <v>37623</v>
      </c>
      <c r="C309" s="14">
        <v>1</v>
      </c>
    </row>
    <row r="310" spans="1:3" x14ac:dyDescent="0.25">
      <c r="A310" s="14" t="s">
        <v>25534</v>
      </c>
      <c r="B310" s="14" t="s">
        <v>37624</v>
      </c>
      <c r="C310" s="14">
        <v>1</v>
      </c>
    </row>
    <row r="311" spans="1:3" x14ac:dyDescent="0.25">
      <c r="A311" s="14" t="s">
        <v>25535</v>
      </c>
      <c r="B311" s="14" t="s">
        <v>37534</v>
      </c>
      <c r="C311" s="14">
        <v>1</v>
      </c>
    </row>
    <row r="312" spans="1:3" x14ac:dyDescent="0.25">
      <c r="A312" s="14" t="s">
        <v>25536</v>
      </c>
      <c r="B312" s="14" t="s">
        <v>37559</v>
      </c>
      <c r="C312" s="14">
        <v>1</v>
      </c>
    </row>
    <row r="313" spans="1:3" x14ac:dyDescent="0.25">
      <c r="A313" s="14" t="s">
        <v>25568</v>
      </c>
      <c r="B313" s="14" t="s">
        <v>37588</v>
      </c>
      <c r="C313" s="14">
        <v>1</v>
      </c>
    </row>
    <row r="314" spans="1:3" x14ac:dyDescent="0.25">
      <c r="A314" s="14" t="s">
        <v>25573</v>
      </c>
      <c r="B314" s="14" t="s">
        <v>37560</v>
      </c>
      <c r="C314" s="14">
        <v>1</v>
      </c>
    </row>
    <row r="315" spans="1:3" x14ac:dyDescent="0.25">
      <c r="A315" s="14" t="s">
        <v>25404</v>
      </c>
      <c r="B315" s="14" t="s">
        <v>37625</v>
      </c>
      <c r="C315" s="14">
        <v>1</v>
      </c>
    </row>
    <row r="316" spans="1:3" x14ac:dyDescent="0.25">
      <c r="A316" s="14" t="s">
        <v>25500</v>
      </c>
      <c r="B316" s="14" t="s">
        <v>37496</v>
      </c>
      <c r="C316" s="14">
        <v>1</v>
      </c>
    </row>
    <row r="317" spans="1:3" x14ac:dyDescent="0.25">
      <c r="A317" s="14" t="s">
        <v>1</v>
      </c>
      <c r="B317" s="14" t="s">
        <v>37515</v>
      </c>
      <c r="C317" s="14">
        <v>1</v>
      </c>
    </row>
    <row r="318" spans="1:3" x14ac:dyDescent="0.25">
      <c r="A318" s="14" t="s">
        <v>25497</v>
      </c>
      <c r="B318" s="14" t="s">
        <v>37599</v>
      </c>
      <c r="C318" s="14">
        <v>1</v>
      </c>
    </row>
    <row r="319" spans="1:3" x14ac:dyDescent="0.25">
      <c r="A319" s="14" t="s">
        <v>35</v>
      </c>
      <c r="B319" s="14" t="s">
        <v>37495</v>
      </c>
      <c r="C319" s="14">
        <v>1</v>
      </c>
    </row>
    <row r="320" spans="1:3" x14ac:dyDescent="0.25">
      <c r="A320" s="14" t="s">
        <v>25454</v>
      </c>
      <c r="B320" s="14" t="s">
        <v>37593</v>
      </c>
      <c r="C320" s="14">
        <v>1</v>
      </c>
    </row>
    <row r="321" spans="1:3" x14ac:dyDescent="0.25">
      <c r="A321" s="14">
        <v>0</v>
      </c>
      <c r="B321" s="14" t="s">
        <v>37599</v>
      </c>
      <c r="C321" s="14">
        <v>1</v>
      </c>
    </row>
    <row r="322" spans="1:3" x14ac:dyDescent="0.25">
      <c r="A322" s="14">
        <v>0</v>
      </c>
      <c r="B322" s="14" t="s">
        <v>37495</v>
      </c>
      <c r="C322" s="14">
        <v>1</v>
      </c>
    </row>
    <row r="323" spans="1:3" x14ac:dyDescent="0.25">
      <c r="A323" s="14">
        <v>0</v>
      </c>
      <c r="B323" s="14" t="s">
        <v>37585</v>
      </c>
      <c r="C323" s="14">
        <v>1</v>
      </c>
    </row>
    <row r="324" spans="1:3" x14ac:dyDescent="0.25">
      <c r="A324" s="14">
        <v>0</v>
      </c>
      <c r="B324" s="14" t="s">
        <v>37496</v>
      </c>
      <c r="C324" s="14">
        <v>1</v>
      </c>
    </row>
    <row r="325" spans="1:3" x14ac:dyDescent="0.25">
      <c r="A325" s="14">
        <v>0</v>
      </c>
      <c r="B325" s="14" t="s">
        <v>25366</v>
      </c>
      <c r="C325" s="14">
        <v>1</v>
      </c>
    </row>
    <row r="326" spans="1:3" x14ac:dyDescent="0.25">
      <c r="A326" s="14">
        <v>0</v>
      </c>
      <c r="B326" s="14" t="s">
        <v>37557</v>
      </c>
      <c r="C326" s="14">
        <v>1</v>
      </c>
    </row>
    <row r="327" spans="1:3" x14ac:dyDescent="0.25">
      <c r="A327" s="14">
        <v>0</v>
      </c>
      <c r="B327" s="14" t="s">
        <v>37510</v>
      </c>
      <c r="C327" s="14">
        <v>1</v>
      </c>
    </row>
    <row r="328" spans="1:3" x14ac:dyDescent="0.25">
      <c r="A328" s="14">
        <v>0</v>
      </c>
      <c r="B328" s="14" t="s">
        <v>37502</v>
      </c>
      <c r="C328" s="14">
        <v>1</v>
      </c>
    </row>
    <row r="329" spans="1:3" x14ac:dyDescent="0.25">
      <c r="A329" s="14">
        <v>0</v>
      </c>
      <c r="B329" s="14" t="s">
        <v>25342</v>
      </c>
      <c r="C329" s="14">
        <v>1</v>
      </c>
    </row>
    <row r="330" spans="1:3" x14ac:dyDescent="0.25">
      <c r="A330" s="14" t="s">
        <v>25413</v>
      </c>
      <c r="B330" s="14" t="s">
        <v>37561</v>
      </c>
      <c r="C330" s="14">
        <v>1</v>
      </c>
    </row>
    <row r="331" spans="1:3" x14ac:dyDescent="0.25">
      <c r="A331" s="14" t="s">
        <v>25508</v>
      </c>
      <c r="B331" s="14" t="s">
        <v>37561</v>
      </c>
      <c r="C331" s="14">
        <v>1</v>
      </c>
    </row>
    <row r="332" spans="1:3" x14ac:dyDescent="0.25">
      <c r="A332" s="14" t="s">
        <v>25414</v>
      </c>
      <c r="B332" s="14" t="s">
        <v>37561</v>
      </c>
      <c r="C332" s="14">
        <v>1</v>
      </c>
    </row>
    <row r="333" spans="1:3" x14ac:dyDescent="0.25">
      <c r="A333" s="14" t="s">
        <v>22</v>
      </c>
      <c r="B333" s="14" t="s">
        <v>25368</v>
      </c>
      <c r="C333" s="14">
        <v>1</v>
      </c>
    </row>
    <row r="334" spans="1:3" x14ac:dyDescent="0.25">
      <c r="A334" s="14" t="s">
        <v>215</v>
      </c>
      <c r="B334" s="14" t="s">
        <v>37561</v>
      </c>
      <c r="C334" s="14">
        <v>1</v>
      </c>
    </row>
    <row r="335" spans="1:3" x14ac:dyDescent="0.25">
      <c r="A335" s="14" t="s">
        <v>37626</v>
      </c>
      <c r="B335" s="14" t="s">
        <v>37591</v>
      </c>
      <c r="C335" s="14">
        <v>1</v>
      </c>
    </row>
    <row r="336" spans="1:3" x14ac:dyDescent="0.25">
      <c r="A336" s="14" t="s">
        <v>26</v>
      </c>
      <c r="B336" s="14" t="s">
        <v>37519</v>
      </c>
      <c r="C336" s="14">
        <v>1</v>
      </c>
    </row>
    <row r="337" spans="1:3" x14ac:dyDescent="0.25">
      <c r="A337" s="14" t="s">
        <v>25457</v>
      </c>
      <c r="B337" s="14" t="s">
        <v>37561</v>
      </c>
      <c r="C337" s="14">
        <v>1</v>
      </c>
    </row>
    <row r="338" spans="1:3" x14ac:dyDescent="0.25">
      <c r="A338" s="14" t="s">
        <v>25514</v>
      </c>
      <c r="B338" s="14" t="s">
        <v>25367</v>
      </c>
      <c r="C338" s="14">
        <v>1</v>
      </c>
    </row>
    <row r="339" spans="1:3" x14ac:dyDescent="0.25">
      <c r="A339" s="14" t="s">
        <v>25567</v>
      </c>
      <c r="B339" s="14" t="s">
        <v>25368</v>
      </c>
      <c r="C339" s="14">
        <v>1</v>
      </c>
    </row>
    <row r="340" spans="1:3" x14ac:dyDescent="0.25">
      <c r="A340" s="14" t="s">
        <v>43</v>
      </c>
      <c r="B340" s="14" t="s">
        <v>37497</v>
      </c>
      <c r="C340" s="14">
        <v>1</v>
      </c>
    </row>
    <row r="341" spans="1:3" x14ac:dyDescent="0.25">
      <c r="A341" s="14" t="s">
        <v>25506</v>
      </c>
      <c r="B341" s="14" t="s">
        <v>37497</v>
      </c>
      <c r="C341" s="14">
        <v>1</v>
      </c>
    </row>
    <row r="342" spans="1:3" x14ac:dyDescent="0.25">
      <c r="A342" s="14" t="s">
        <v>25522</v>
      </c>
      <c r="B342" s="14" t="s">
        <v>37558</v>
      </c>
      <c r="C342" s="14">
        <v>1</v>
      </c>
    </row>
    <row r="343" spans="1:3" x14ac:dyDescent="0.25">
      <c r="A343" s="14" t="s">
        <v>26</v>
      </c>
      <c r="B343" s="14" t="s">
        <v>37510</v>
      </c>
      <c r="C343" s="14">
        <v>1</v>
      </c>
    </row>
    <row r="344" spans="1:3" x14ac:dyDescent="0.25">
      <c r="A344" s="14" t="s">
        <v>25524</v>
      </c>
      <c r="B344" s="14" t="s">
        <v>25342</v>
      </c>
      <c r="C344" s="14">
        <v>1</v>
      </c>
    </row>
    <row r="345" spans="1:3" x14ac:dyDescent="0.25">
      <c r="A345" s="14" t="s">
        <v>25440</v>
      </c>
      <c r="B345" s="14" t="s">
        <v>25342</v>
      </c>
      <c r="C345" s="14">
        <v>1</v>
      </c>
    </row>
    <row r="346" spans="1:3" x14ac:dyDescent="0.25">
      <c r="A346" s="14" t="s">
        <v>212</v>
      </c>
      <c r="B346" s="14" t="s">
        <v>37557</v>
      </c>
      <c r="C346" s="14">
        <v>1</v>
      </c>
    </row>
    <row r="347" spans="1:3" x14ac:dyDescent="0.25">
      <c r="A347" s="14" t="s">
        <v>35</v>
      </c>
      <c r="B347" s="14" t="s">
        <v>25368</v>
      </c>
      <c r="C347" s="14">
        <v>1</v>
      </c>
    </row>
    <row r="348" spans="1:3" x14ac:dyDescent="0.25">
      <c r="A348" s="14" t="s">
        <v>25472</v>
      </c>
      <c r="B348" s="14" t="s">
        <v>37614</v>
      </c>
      <c r="C348" s="14">
        <v>1</v>
      </c>
    </row>
    <row r="349" spans="1:3" x14ac:dyDescent="0.25">
      <c r="A349" s="14" t="s">
        <v>109</v>
      </c>
      <c r="B349" s="14" t="s">
        <v>37515</v>
      </c>
      <c r="C349" s="14">
        <v>1</v>
      </c>
    </row>
    <row r="350" spans="1:3" x14ac:dyDescent="0.25">
      <c r="A350" s="14" t="s">
        <v>37627</v>
      </c>
      <c r="B350" s="14" t="s">
        <v>37509</v>
      </c>
      <c r="C350" s="14">
        <v>1</v>
      </c>
    </row>
    <row r="351" spans="1:3" x14ac:dyDescent="0.25">
      <c r="A351" s="14" t="s">
        <v>1</v>
      </c>
      <c r="B351" s="14" t="s">
        <v>37585</v>
      </c>
      <c r="C351" s="14">
        <v>1</v>
      </c>
    </row>
    <row r="352" spans="1:3" x14ac:dyDescent="0.25">
      <c r="A352" s="14" t="s">
        <v>25394</v>
      </c>
      <c r="B352" s="14" t="s">
        <v>25342</v>
      </c>
      <c r="C352" s="14">
        <v>1</v>
      </c>
    </row>
    <row r="353" spans="1:3" x14ac:dyDescent="0.25">
      <c r="A353" s="14" t="s">
        <v>22</v>
      </c>
      <c r="B353" s="14" t="s">
        <v>37557</v>
      </c>
      <c r="C353" s="14">
        <v>1</v>
      </c>
    </row>
    <row r="354" spans="1:3" x14ac:dyDescent="0.25">
      <c r="A354" s="14" t="s">
        <v>25402</v>
      </c>
      <c r="B354" s="14" t="s">
        <v>37496</v>
      </c>
      <c r="C354" s="14">
        <v>1</v>
      </c>
    </row>
    <row r="355" spans="1:3" x14ac:dyDescent="0.25">
      <c r="A355" s="14" t="s">
        <v>25417</v>
      </c>
      <c r="B355" s="14" t="s">
        <v>37501</v>
      </c>
      <c r="C355" s="14">
        <v>1</v>
      </c>
    </row>
    <row r="356" spans="1:3" x14ac:dyDescent="0.25">
      <c r="A356" s="14" t="s">
        <v>219</v>
      </c>
      <c r="B356" s="14" t="s">
        <v>37529</v>
      </c>
      <c r="C356" s="14">
        <v>1</v>
      </c>
    </row>
    <row r="357" spans="1:3" x14ac:dyDescent="0.25">
      <c r="A357" s="14" t="s">
        <v>27</v>
      </c>
      <c r="B357" s="14" t="s">
        <v>25367</v>
      </c>
      <c r="C357" s="14">
        <v>1</v>
      </c>
    </row>
    <row r="358" spans="1:3" x14ac:dyDescent="0.25">
      <c r="A358" s="14" t="s">
        <v>126</v>
      </c>
      <c r="B358" s="14" t="s">
        <v>37553</v>
      </c>
      <c r="C358" s="14">
        <v>1</v>
      </c>
    </row>
    <row r="359" spans="1:3" x14ac:dyDescent="0.25">
      <c r="A359" s="14" t="s">
        <v>25460</v>
      </c>
      <c r="B359" s="14" t="s">
        <v>37569</v>
      </c>
      <c r="C359" s="14">
        <v>1</v>
      </c>
    </row>
    <row r="360" spans="1:3" x14ac:dyDescent="0.25">
      <c r="A360" s="14" t="s">
        <v>25471</v>
      </c>
      <c r="B360" s="14" t="s">
        <v>37506</v>
      </c>
      <c r="C360" s="14">
        <v>1</v>
      </c>
    </row>
    <row r="361" spans="1:3" x14ac:dyDescent="0.25">
      <c r="A361" s="14" t="s">
        <v>52</v>
      </c>
      <c r="B361" s="14" t="s">
        <v>37530</v>
      </c>
      <c r="C361" s="14">
        <v>1</v>
      </c>
    </row>
    <row r="362" spans="1:3" x14ac:dyDescent="0.25">
      <c r="A362" s="14" t="s">
        <v>25555</v>
      </c>
      <c r="B362" s="14" t="s">
        <v>37511</v>
      </c>
      <c r="C362" s="14">
        <v>1</v>
      </c>
    </row>
    <row r="363" spans="1:3" x14ac:dyDescent="0.25">
      <c r="A363" s="14" t="s">
        <v>219</v>
      </c>
      <c r="B363" s="14" t="s">
        <v>37558</v>
      </c>
      <c r="C363" s="14">
        <v>1</v>
      </c>
    </row>
    <row r="364" spans="1:3" x14ac:dyDescent="0.25">
      <c r="A364" s="14" t="s">
        <v>25448</v>
      </c>
      <c r="B364" s="14" t="s">
        <v>37587</v>
      </c>
      <c r="C364" s="14">
        <v>1</v>
      </c>
    </row>
    <row r="365" spans="1:3" x14ac:dyDescent="0.25">
      <c r="A365" s="14" t="s">
        <v>25458</v>
      </c>
      <c r="B365" s="14" t="s">
        <v>37622</v>
      </c>
      <c r="C365" s="14">
        <v>1</v>
      </c>
    </row>
    <row r="366" spans="1:3" x14ac:dyDescent="0.25">
      <c r="A366" s="14" t="s">
        <v>43</v>
      </c>
      <c r="B366" s="14" t="s">
        <v>37505</v>
      </c>
      <c r="C366" s="14">
        <v>1</v>
      </c>
    </row>
    <row r="367" spans="1:3" x14ac:dyDescent="0.25">
      <c r="A367" s="14" t="s">
        <v>25515</v>
      </c>
      <c r="B367" s="14" t="s">
        <v>37584</v>
      </c>
      <c r="C367" s="14">
        <v>1</v>
      </c>
    </row>
    <row r="368" spans="1:3" x14ac:dyDescent="0.25">
      <c r="A368" s="14" t="s">
        <v>25520</v>
      </c>
      <c r="B368" s="14" t="s">
        <v>37600</v>
      </c>
      <c r="C368" s="14">
        <v>1</v>
      </c>
    </row>
    <row r="369" spans="1:3" x14ac:dyDescent="0.25">
      <c r="A369" s="14" t="s">
        <v>58</v>
      </c>
      <c r="B369" s="14" t="s">
        <v>37519</v>
      </c>
      <c r="C369" s="14">
        <v>1</v>
      </c>
    </row>
    <row r="370" spans="1:3" x14ac:dyDescent="0.25">
      <c r="A370" s="14" t="s">
        <v>25515</v>
      </c>
      <c r="B370" s="14" t="s">
        <v>25342</v>
      </c>
      <c r="C370" s="14">
        <v>1</v>
      </c>
    </row>
    <row r="371" spans="1:3" x14ac:dyDescent="0.25">
      <c r="A371" s="14" t="s">
        <v>25448</v>
      </c>
      <c r="B371" s="14" t="s">
        <v>37628</v>
      </c>
      <c r="C371" s="14">
        <v>1</v>
      </c>
    </row>
    <row r="372" spans="1:3" x14ac:dyDescent="0.25">
      <c r="A372" s="14" t="s">
        <v>56</v>
      </c>
      <c r="B372" s="14" t="s">
        <v>37587</v>
      </c>
      <c r="C372" s="14">
        <v>1</v>
      </c>
    </row>
    <row r="373" spans="1:3" x14ac:dyDescent="0.25">
      <c r="A373" s="14" t="s">
        <v>25515</v>
      </c>
      <c r="B373" s="14" t="s">
        <v>37614</v>
      </c>
      <c r="C373" s="14">
        <v>1</v>
      </c>
    </row>
    <row r="374" spans="1:3" x14ac:dyDescent="0.25">
      <c r="A374" s="14" t="s">
        <v>25531</v>
      </c>
      <c r="B374" s="14" t="s">
        <v>37523</v>
      </c>
      <c r="C374" s="14">
        <v>1</v>
      </c>
    </row>
    <row r="375" spans="1:3" x14ac:dyDescent="0.25">
      <c r="A375" s="14" t="s">
        <v>25440</v>
      </c>
      <c r="B375" s="14" t="s">
        <v>37538</v>
      </c>
      <c r="C375" s="14">
        <v>1</v>
      </c>
    </row>
    <row r="376" spans="1:3" x14ac:dyDescent="0.25">
      <c r="A376" s="14" t="s">
        <v>25445</v>
      </c>
      <c r="B376" s="14" t="s">
        <v>37521</v>
      </c>
      <c r="C376" s="14">
        <v>1</v>
      </c>
    </row>
    <row r="377" spans="1:3" x14ac:dyDescent="0.25">
      <c r="A377" s="14" t="s">
        <v>36</v>
      </c>
      <c r="B377" s="14" t="s">
        <v>25342</v>
      </c>
      <c r="C377" s="14">
        <v>1</v>
      </c>
    </row>
    <row r="378" spans="1:3" x14ac:dyDescent="0.25">
      <c r="A378" s="14" t="s">
        <v>25443</v>
      </c>
      <c r="B378" s="14" t="s">
        <v>37561</v>
      </c>
      <c r="C378" s="14">
        <v>1</v>
      </c>
    </row>
    <row r="379" spans="1:3" x14ac:dyDescent="0.25">
      <c r="A379" s="14" t="s">
        <v>25446</v>
      </c>
      <c r="B379" s="14" t="s">
        <v>37499</v>
      </c>
      <c r="C379" s="14">
        <v>1</v>
      </c>
    </row>
    <row r="380" spans="1:3" x14ac:dyDescent="0.25">
      <c r="A380" s="14" t="s">
        <v>28</v>
      </c>
      <c r="B380" s="14" t="s">
        <v>37495</v>
      </c>
      <c r="C380" s="14">
        <v>1</v>
      </c>
    </row>
    <row r="381" spans="1:3" x14ac:dyDescent="0.25">
      <c r="A381" s="14" t="s">
        <v>25420</v>
      </c>
      <c r="B381" s="14" t="s">
        <v>37593</v>
      </c>
      <c r="C381" s="14">
        <v>1</v>
      </c>
    </row>
    <row r="382" spans="1:3" x14ac:dyDescent="0.25">
      <c r="A382" s="14" t="s">
        <v>25541</v>
      </c>
      <c r="B382" s="14" t="s">
        <v>37591</v>
      </c>
      <c r="C382" s="14">
        <v>1</v>
      </c>
    </row>
    <row r="383" spans="1:3" x14ac:dyDescent="0.25">
      <c r="A383" s="14" t="s">
        <v>25433</v>
      </c>
      <c r="B383" s="14" t="s">
        <v>37565</v>
      </c>
      <c r="C383" s="14">
        <v>1</v>
      </c>
    </row>
    <row r="384" spans="1:3" x14ac:dyDescent="0.25">
      <c r="A384" s="14" t="s">
        <v>25373</v>
      </c>
      <c r="B384" s="14" t="s">
        <v>37537</v>
      </c>
      <c r="C384" s="14">
        <v>1</v>
      </c>
    </row>
    <row r="385" spans="1:3" x14ac:dyDescent="0.25">
      <c r="A385" s="14" t="s">
        <v>96</v>
      </c>
      <c r="B385" s="14" t="s">
        <v>37494</v>
      </c>
      <c r="C385" s="14">
        <v>1</v>
      </c>
    </row>
    <row r="386" spans="1:3" x14ac:dyDescent="0.25">
      <c r="A386" s="14" t="s">
        <v>25415</v>
      </c>
      <c r="B386" s="14" t="s">
        <v>37527</v>
      </c>
      <c r="C386" s="14">
        <v>1</v>
      </c>
    </row>
    <row r="387" spans="1:3" x14ac:dyDescent="0.25">
      <c r="A387" s="14" t="s">
        <v>25471</v>
      </c>
      <c r="B387" s="14" t="s">
        <v>37614</v>
      </c>
      <c r="C387" s="14">
        <v>1</v>
      </c>
    </row>
    <row r="388" spans="1:3" x14ac:dyDescent="0.25">
      <c r="A388" s="14" t="s">
        <v>22</v>
      </c>
      <c r="B388" s="14" t="s">
        <v>37501</v>
      </c>
      <c r="C388" s="14">
        <v>1</v>
      </c>
    </row>
    <row r="389" spans="1:3" x14ac:dyDescent="0.25">
      <c r="A389" s="14" t="s">
        <v>25543</v>
      </c>
      <c r="B389" s="14" t="s">
        <v>37593</v>
      </c>
      <c r="C389" s="14">
        <v>1</v>
      </c>
    </row>
    <row r="390" spans="1:3" x14ac:dyDescent="0.25">
      <c r="A390" s="14" t="s">
        <v>25485</v>
      </c>
      <c r="B390" s="14" t="s">
        <v>37511</v>
      </c>
      <c r="C390" s="14">
        <v>1</v>
      </c>
    </row>
    <row r="391" spans="1:3" x14ac:dyDescent="0.25">
      <c r="A391" s="14" t="s">
        <v>25499</v>
      </c>
      <c r="B391" s="14" t="s">
        <v>37575</v>
      </c>
      <c r="C391" s="14">
        <v>1</v>
      </c>
    </row>
    <row r="392" spans="1:3" x14ac:dyDescent="0.25">
      <c r="A392" s="14" t="s">
        <v>25498</v>
      </c>
      <c r="B392" s="14" t="s">
        <v>37501</v>
      </c>
      <c r="C392" s="14">
        <v>1</v>
      </c>
    </row>
    <row r="393" spans="1:3" x14ac:dyDescent="0.25">
      <c r="A393" s="14" t="s">
        <v>52</v>
      </c>
      <c r="B393" s="14" t="s">
        <v>37545</v>
      </c>
      <c r="C393" s="14">
        <v>1</v>
      </c>
    </row>
    <row r="394" spans="1:3" x14ac:dyDescent="0.25">
      <c r="A394" s="14" t="s">
        <v>25416</v>
      </c>
      <c r="B394" s="14" t="s">
        <v>37629</v>
      </c>
      <c r="C394" s="14">
        <v>1</v>
      </c>
    </row>
    <row r="395" spans="1:3" x14ac:dyDescent="0.25">
      <c r="A395" s="14" t="s">
        <v>150</v>
      </c>
      <c r="B395" s="14" t="s">
        <v>37581</v>
      </c>
      <c r="C395" s="14">
        <v>1</v>
      </c>
    </row>
    <row r="396" spans="1:3" x14ac:dyDescent="0.25">
      <c r="A396" s="14" t="s">
        <v>25405</v>
      </c>
      <c r="B396" s="14" t="s">
        <v>37606</v>
      </c>
      <c r="C396" s="14">
        <v>1</v>
      </c>
    </row>
    <row r="397" spans="1:3" x14ac:dyDescent="0.25">
      <c r="A397" s="14" t="s">
        <v>52</v>
      </c>
      <c r="B397" s="14" t="s">
        <v>37599</v>
      </c>
      <c r="C397" s="14">
        <v>1</v>
      </c>
    </row>
    <row r="398" spans="1:3" x14ac:dyDescent="0.25">
      <c r="A398" s="14" t="s">
        <v>126</v>
      </c>
      <c r="B398" s="14" t="s">
        <v>37517</v>
      </c>
      <c r="C398" s="14">
        <v>1</v>
      </c>
    </row>
    <row r="399" spans="1:3" x14ac:dyDescent="0.25">
      <c r="A399" s="14" t="s">
        <v>25514</v>
      </c>
      <c r="B399" s="14" t="s">
        <v>37575</v>
      </c>
      <c r="C399" s="14">
        <v>1</v>
      </c>
    </row>
    <row r="400" spans="1:3" x14ac:dyDescent="0.25">
      <c r="A400" s="14" t="s">
        <v>25580</v>
      </c>
      <c r="B400" s="14" t="s">
        <v>37593</v>
      </c>
      <c r="C400" s="14">
        <v>1</v>
      </c>
    </row>
    <row r="401" spans="1:3" x14ac:dyDescent="0.25">
      <c r="A401" s="14" t="s">
        <v>25577</v>
      </c>
      <c r="B401" s="14" t="s">
        <v>37526</v>
      </c>
      <c r="C401" s="14">
        <v>1</v>
      </c>
    </row>
    <row r="402" spans="1:3" x14ac:dyDescent="0.25">
      <c r="A402" s="14" t="s">
        <v>25578</v>
      </c>
      <c r="B402" s="14" t="s">
        <v>37630</v>
      </c>
      <c r="C402" s="14">
        <v>1</v>
      </c>
    </row>
    <row r="403" spans="1:3" x14ac:dyDescent="0.25">
      <c r="A403" s="14" t="s">
        <v>25580</v>
      </c>
      <c r="B403" s="14" t="s">
        <v>37590</v>
      </c>
      <c r="C403" s="14">
        <v>1</v>
      </c>
    </row>
    <row r="404" spans="1:3" x14ac:dyDescent="0.25">
      <c r="A404" s="14" t="s">
        <v>25579</v>
      </c>
      <c r="B404" s="14" t="s">
        <v>37628</v>
      </c>
      <c r="C404" s="14">
        <v>1</v>
      </c>
    </row>
    <row r="405" spans="1:3" x14ac:dyDescent="0.25">
      <c r="A405" s="14" t="s">
        <v>25577</v>
      </c>
      <c r="B405" s="14" t="s">
        <v>37516</v>
      </c>
      <c r="C405" s="14">
        <v>1</v>
      </c>
    </row>
    <row r="406" spans="1:3" x14ac:dyDescent="0.25">
      <c r="A406" s="14" t="s">
        <v>25439</v>
      </c>
      <c r="B406" s="14" t="s">
        <v>25342</v>
      </c>
      <c r="C406" s="14">
        <v>1</v>
      </c>
    </row>
    <row r="407" spans="1:3" x14ac:dyDescent="0.25">
      <c r="A407" s="14" t="s">
        <v>23</v>
      </c>
      <c r="B407" s="14" t="s">
        <v>37573</v>
      </c>
      <c r="C407" s="14">
        <v>1</v>
      </c>
    </row>
    <row r="408" spans="1:3" x14ac:dyDescent="0.25">
      <c r="A408" s="14" t="s">
        <v>25572</v>
      </c>
      <c r="B408" s="14" t="s">
        <v>37539</v>
      </c>
      <c r="C408" s="14">
        <v>1</v>
      </c>
    </row>
    <row r="409" spans="1:3" x14ac:dyDescent="0.25">
      <c r="A409" s="14" t="s">
        <v>25439</v>
      </c>
      <c r="B409" s="14" t="s">
        <v>37575</v>
      </c>
      <c r="C409" s="14">
        <v>1</v>
      </c>
    </row>
    <row r="410" spans="1:3" x14ac:dyDescent="0.25">
      <c r="A410" s="14" t="s">
        <v>42</v>
      </c>
      <c r="B410" s="14" t="s">
        <v>37549</v>
      </c>
      <c r="C410" s="14">
        <v>1</v>
      </c>
    </row>
    <row r="411" spans="1:3" x14ac:dyDescent="0.25">
      <c r="A411" s="14" t="s">
        <v>22</v>
      </c>
      <c r="B411" s="14" t="s">
        <v>37569</v>
      </c>
      <c r="C411" s="14">
        <v>1</v>
      </c>
    </row>
    <row r="412" spans="1:3" x14ac:dyDescent="0.25">
      <c r="A412" s="14" t="s">
        <v>25502</v>
      </c>
      <c r="B412" s="14" t="s">
        <v>37593</v>
      </c>
      <c r="C412" s="14">
        <v>1</v>
      </c>
    </row>
    <row r="413" spans="1:3" x14ac:dyDescent="0.25">
      <c r="A413" s="14" t="s">
        <v>25452</v>
      </c>
      <c r="B413" s="14" t="s">
        <v>37561</v>
      </c>
      <c r="C413" s="14">
        <v>1</v>
      </c>
    </row>
    <row r="414" spans="1:3" x14ac:dyDescent="0.25">
      <c r="A414" s="14" t="s">
        <v>25411</v>
      </c>
      <c r="B414" s="14" t="s">
        <v>37511</v>
      </c>
      <c r="C414" s="14">
        <v>1</v>
      </c>
    </row>
    <row r="415" spans="1:3" x14ac:dyDescent="0.25">
      <c r="A415" s="14" t="s">
        <v>25528</v>
      </c>
      <c r="B415" s="14" t="s">
        <v>37495</v>
      </c>
      <c r="C415" s="14">
        <v>1</v>
      </c>
    </row>
    <row r="416" spans="1:3" x14ac:dyDescent="0.25">
      <c r="A416" s="14" t="s">
        <v>25452</v>
      </c>
      <c r="B416" s="14" t="s">
        <v>37519</v>
      </c>
      <c r="C416" s="14">
        <v>1</v>
      </c>
    </row>
    <row r="417" spans="1:3" x14ac:dyDescent="0.25">
      <c r="A417" s="14" t="s">
        <v>25458</v>
      </c>
      <c r="B417" s="14" t="s">
        <v>37495</v>
      </c>
      <c r="C417" s="14">
        <v>1</v>
      </c>
    </row>
    <row r="418" spans="1:3" x14ac:dyDescent="0.25">
      <c r="A418" s="14" t="s">
        <v>133</v>
      </c>
      <c r="B418" s="14" t="s">
        <v>37494</v>
      </c>
      <c r="C418" s="14">
        <v>1</v>
      </c>
    </row>
    <row r="419" spans="1:3" x14ac:dyDescent="0.25">
      <c r="A419" s="14" t="s">
        <v>25376</v>
      </c>
      <c r="B419" s="14" t="s">
        <v>37510</v>
      </c>
      <c r="C419" s="14">
        <v>1</v>
      </c>
    </row>
    <row r="420" spans="1:3" x14ac:dyDescent="0.25">
      <c r="A420" s="14" t="s">
        <v>25378</v>
      </c>
      <c r="B420" s="14" t="s">
        <v>37557</v>
      </c>
      <c r="C420" s="14">
        <v>1</v>
      </c>
    </row>
    <row r="421" spans="1:3" x14ac:dyDescent="0.25">
      <c r="A421" s="14" t="s">
        <v>25391</v>
      </c>
      <c r="B421" s="14" t="s">
        <v>37496</v>
      </c>
      <c r="C421" s="14">
        <v>1</v>
      </c>
    </row>
    <row r="422" spans="1:3" x14ac:dyDescent="0.25">
      <c r="A422" s="14" t="s">
        <v>25388</v>
      </c>
      <c r="B422" s="14" t="s">
        <v>37557</v>
      </c>
      <c r="C422" s="14">
        <v>1</v>
      </c>
    </row>
    <row r="423" spans="1:3" x14ac:dyDescent="0.25">
      <c r="A423" s="14" t="s">
        <v>56</v>
      </c>
      <c r="B423" s="14" t="s">
        <v>37561</v>
      </c>
      <c r="C423" s="14">
        <v>1</v>
      </c>
    </row>
    <row r="424" spans="1:3" x14ac:dyDescent="0.25">
      <c r="A424" s="14" t="s">
        <v>233</v>
      </c>
      <c r="B424" s="14" t="s">
        <v>37561</v>
      </c>
      <c r="C424" s="14">
        <v>1</v>
      </c>
    </row>
    <row r="425" spans="1:3" x14ac:dyDescent="0.25">
      <c r="A425" s="14" t="s">
        <v>28</v>
      </c>
      <c r="B425" s="14" t="s">
        <v>25368</v>
      </c>
      <c r="C425" s="14">
        <v>1</v>
      </c>
    </row>
    <row r="426" spans="1:3" x14ac:dyDescent="0.25">
      <c r="A426" s="14" t="s">
        <v>25381</v>
      </c>
      <c r="B426" s="14" t="s">
        <v>37557</v>
      </c>
      <c r="C426" s="14">
        <v>1</v>
      </c>
    </row>
    <row r="427" spans="1:3" x14ac:dyDescent="0.25">
      <c r="A427" s="14" t="s">
        <v>36</v>
      </c>
      <c r="B427" s="14" t="s">
        <v>37571</v>
      </c>
      <c r="C427" s="14">
        <v>1</v>
      </c>
    </row>
    <row r="428" spans="1:3" x14ac:dyDescent="0.25">
      <c r="A428" s="14" t="s">
        <v>23</v>
      </c>
      <c r="B428" s="14" t="s">
        <v>25368</v>
      </c>
      <c r="C428" s="14">
        <v>1</v>
      </c>
    </row>
    <row r="429" spans="1:3" x14ac:dyDescent="0.25">
      <c r="A429" s="14" t="s">
        <v>25526</v>
      </c>
      <c r="B429" s="14" t="s">
        <v>37521</v>
      </c>
      <c r="C429" s="14">
        <v>1</v>
      </c>
    </row>
    <row r="430" spans="1:3" x14ac:dyDescent="0.25">
      <c r="A430" s="14" t="s">
        <v>25578</v>
      </c>
      <c r="B430" s="14" t="s">
        <v>37503</v>
      </c>
      <c r="C430" s="14">
        <v>1</v>
      </c>
    </row>
    <row r="431" spans="1:3" x14ac:dyDescent="0.25">
      <c r="A431" s="14" t="s">
        <v>43</v>
      </c>
      <c r="B431" s="14" t="s">
        <v>37519</v>
      </c>
      <c r="C431" s="14">
        <v>1</v>
      </c>
    </row>
    <row r="432" spans="1:3" x14ac:dyDescent="0.25">
      <c r="A432" s="14" t="s">
        <v>37631</v>
      </c>
      <c r="B432" s="14" t="s">
        <v>37503</v>
      </c>
      <c r="C432" s="14">
        <v>1</v>
      </c>
    </row>
    <row r="433" spans="1:3" x14ac:dyDescent="0.25">
      <c r="A433" s="14" t="s">
        <v>27</v>
      </c>
      <c r="B433" s="14" t="s">
        <v>37546</v>
      </c>
      <c r="C433" s="14">
        <v>1</v>
      </c>
    </row>
    <row r="434" spans="1:3" x14ac:dyDescent="0.25">
      <c r="A434" s="14" t="s">
        <v>25566</v>
      </c>
      <c r="B434" s="14" t="s">
        <v>25368</v>
      </c>
      <c r="C434" s="14">
        <v>1</v>
      </c>
    </row>
    <row r="435" spans="1:3" x14ac:dyDescent="0.25">
      <c r="A435" s="14" t="s">
        <v>1</v>
      </c>
      <c r="B435" s="14" t="s">
        <v>37632</v>
      </c>
      <c r="C435" s="14">
        <v>1</v>
      </c>
    </row>
    <row r="436" spans="1:3" x14ac:dyDescent="0.25">
      <c r="A436" s="14" t="s">
        <v>25399</v>
      </c>
      <c r="B436" s="14" t="s">
        <v>37500</v>
      </c>
      <c r="C436" s="14">
        <v>1</v>
      </c>
    </row>
    <row r="437" spans="1:3" x14ac:dyDescent="0.25">
      <c r="A437" s="14" t="s">
        <v>25371</v>
      </c>
      <c r="B437" s="14" t="s">
        <v>25342</v>
      </c>
      <c r="C437" s="14">
        <v>1</v>
      </c>
    </row>
    <row r="438" spans="1:3" x14ac:dyDescent="0.25">
      <c r="A438" s="14" t="s">
        <v>37633</v>
      </c>
      <c r="B438" s="14" t="s">
        <v>37571</v>
      </c>
      <c r="C438" s="14">
        <v>1</v>
      </c>
    </row>
    <row r="439" spans="1:3" x14ac:dyDescent="0.25">
      <c r="A439" s="14" t="s">
        <v>37634</v>
      </c>
      <c r="B439" s="14" t="s">
        <v>37629</v>
      </c>
      <c r="C439" s="14">
        <v>1</v>
      </c>
    </row>
    <row r="440" spans="1:3" x14ac:dyDescent="0.25">
      <c r="A440" s="14" t="s">
        <v>36</v>
      </c>
      <c r="B440" s="14" t="s">
        <v>37635</v>
      </c>
      <c r="C440" s="14">
        <v>1</v>
      </c>
    </row>
    <row r="441" spans="1:3" x14ac:dyDescent="0.25">
      <c r="A441" s="14" t="s">
        <v>25377</v>
      </c>
      <c r="B441" s="14" t="s">
        <v>37557</v>
      </c>
      <c r="C441" s="14">
        <v>1</v>
      </c>
    </row>
    <row r="442" spans="1:3" x14ac:dyDescent="0.25">
      <c r="A442" s="14" t="s">
        <v>25537</v>
      </c>
      <c r="B442" s="14" t="s">
        <v>25342</v>
      </c>
      <c r="C442" s="14">
        <v>1</v>
      </c>
    </row>
    <row r="443" spans="1:3" x14ac:dyDescent="0.25">
      <c r="A443" s="14" t="s">
        <v>37636</v>
      </c>
      <c r="B443" s="14" t="s">
        <v>37521</v>
      </c>
      <c r="C443" s="14">
        <v>1</v>
      </c>
    </row>
    <row r="444" spans="1:3" x14ac:dyDescent="0.25">
      <c r="A444" s="14" t="s">
        <v>25452</v>
      </c>
      <c r="B444" s="14" t="s">
        <v>37527</v>
      </c>
      <c r="C444" s="14">
        <v>1</v>
      </c>
    </row>
    <row r="445" spans="1:3" x14ac:dyDescent="0.25">
      <c r="A445" s="14" t="s">
        <v>133</v>
      </c>
      <c r="B445" s="14" t="s">
        <v>37503</v>
      </c>
      <c r="C445" s="14">
        <v>1</v>
      </c>
    </row>
    <row r="446" spans="1:3" x14ac:dyDescent="0.25">
      <c r="A446" s="14" t="s">
        <v>25514</v>
      </c>
      <c r="B446" s="14" t="s">
        <v>25342</v>
      </c>
      <c r="C446" s="14">
        <v>1</v>
      </c>
    </row>
    <row r="447" spans="1:3" x14ac:dyDescent="0.25">
      <c r="A447" s="14" t="s">
        <v>25469</v>
      </c>
      <c r="B447" s="14" t="s">
        <v>37587</v>
      </c>
      <c r="C447" s="14">
        <v>1</v>
      </c>
    </row>
    <row r="448" spans="1:3" x14ac:dyDescent="0.25">
      <c r="A448" s="14" t="s">
        <v>37637</v>
      </c>
      <c r="B448" s="14" t="s">
        <v>37561</v>
      </c>
      <c r="C448" s="14">
        <v>1</v>
      </c>
    </row>
    <row r="449" spans="1:3" x14ac:dyDescent="0.25">
      <c r="A449" s="14" t="s">
        <v>22</v>
      </c>
      <c r="B449" s="14" t="s">
        <v>37587</v>
      </c>
      <c r="C449" s="14">
        <v>1</v>
      </c>
    </row>
    <row r="450" spans="1:3" x14ac:dyDescent="0.25">
      <c r="A450" s="14" t="s">
        <v>37638</v>
      </c>
      <c r="B450" s="14" t="s">
        <v>37495</v>
      </c>
      <c r="C450" s="14">
        <v>1</v>
      </c>
    </row>
    <row r="451" spans="1:3" x14ac:dyDescent="0.25">
      <c r="A451" s="14" t="s">
        <v>43</v>
      </c>
      <c r="B451" s="14" t="s">
        <v>37553</v>
      </c>
      <c r="C451" s="14">
        <v>1</v>
      </c>
    </row>
    <row r="452" spans="1:3" x14ac:dyDescent="0.25">
      <c r="A452" s="14" t="s">
        <v>233</v>
      </c>
      <c r="B452" s="14" t="s">
        <v>37593</v>
      </c>
      <c r="C452" s="14">
        <v>1</v>
      </c>
    </row>
    <row r="453" spans="1:3" x14ac:dyDescent="0.25">
      <c r="A453" s="14" t="s">
        <v>22</v>
      </c>
      <c r="B453" s="14" t="s">
        <v>37553</v>
      </c>
      <c r="C453" s="14">
        <v>1</v>
      </c>
    </row>
    <row r="454" spans="1:3" x14ac:dyDescent="0.25">
      <c r="A454" s="14" t="s">
        <v>25526</v>
      </c>
      <c r="B454" s="14" t="s">
        <v>25342</v>
      </c>
      <c r="C454" s="14">
        <v>1</v>
      </c>
    </row>
    <row r="455" spans="1:3" x14ac:dyDescent="0.25">
      <c r="A455" s="14" t="s">
        <v>37636</v>
      </c>
      <c r="B455" s="14" t="s">
        <v>25367</v>
      </c>
      <c r="C455" s="14">
        <v>1</v>
      </c>
    </row>
    <row r="456" spans="1:3" x14ac:dyDescent="0.25">
      <c r="A456" s="14" t="s">
        <v>25388</v>
      </c>
      <c r="B456" s="14" t="s">
        <v>37537</v>
      </c>
      <c r="C456" s="14">
        <v>1</v>
      </c>
    </row>
    <row r="457" spans="1:3" x14ac:dyDescent="0.25">
      <c r="A457" s="14" t="s">
        <v>37568</v>
      </c>
      <c r="B457" s="14" t="s">
        <v>37496</v>
      </c>
      <c r="C457" s="14">
        <v>1</v>
      </c>
    </row>
    <row r="458" spans="1:3" x14ac:dyDescent="0.25">
      <c r="A458" s="14" t="s">
        <v>52</v>
      </c>
      <c r="B458" s="14" t="s">
        <v>25367</v>
      </c>
      <c r="C458" s="14">
        <v>1</v>
      </c>
    </row>
    <row r="459" spans="1:3" x14ac:dyDescent="0.25">
      <c r="A459" s="14" t="s">
        <v>126</v>
      </c>
      <c r="B459" s="14" t="s">
        <v>37495</v>
      </c>
      <c r="C459" s="14">
        <v>1</v>
      </c>
    </row>
    <row r="460" spans="1:3" x14ac:dyDescent="0.25">
      <c r="A460" s="14" t="s">
        <v>25561</v>
      </c>
      <c r="B460" s="14" t="s">
        <v>25342</v>
      </c>
      <c r="C460" s="14">
        <v>1</v>
      </c>
    </row>
    <row r="461" spans="1:3" x14ac:dyDescent="0.25">
      <c r="A461" s="14" t="s">
        <v>28</v>
      </c>
      <c r="B461" s="14" t="s">
        <v>37529</v>
      </c>
      <c r="C461" s="14">
        <v>1</v>
      </c>
    </row>
    <row r="462" spans="1:3" x14ac:dyDescent="0.25">
      <c r="A462" s="14" t="s">
        <v>25450</v>
      </c>
      <c r="B462" s="14" t="s">
        <v>37561</v>
      </c>
      <c r="C462" s="14">
        <v>1</v>
      </c>
    </row>
    <row r="463" spans="1:3" x14ac:dyDescent="0.25">
      <c r="A463" s="14" t="s">
        <v>22</v>
      </c>
      <c r="B463" s="14" t="s">
        <v>25342</v>
      </c>
      <c r="C463" s="14">
        <v>1</v>
      </c>
    </row>
    <row r="464" spans="1:3" x14ac:dyDescent="0.25">
      <c r="A464" s="14" t="s">
        <v>37639</v>
      </c>
      <c r="B464" s="14" t="s">
        <v>25367</v>
      </c>
      <c r="C464" s="14">
        <v>1</v>
      </c>
    </row>
    <row r="465" spans="1:3" x14ac:dyDescent="0.25">
      <c r="A465" s="14" t="s">
        <v>37640</v>
      </c>
      <c r="B465" s="14" t="s">
        <v>37495</v>
      </c>
      <c r="C465" s="14">
        <v>1</v>
      </c>
    </row>
    <row r="466" spans="1:3" x14ac:dyDescent="0.25">
      <c r="A466" s="14" t="s">
        <v>42</v>
      </c>
      <c r="B466" s="14" t="s">
        <v>37505</v>
      </c>
      <c r="C466" s="14">
        <v>1</v>
      </c>
    </row>
    <row r="467" spans="1:3" x14ac:dyDescent="0.25">
      <c r="A467" s="14" t="s">
        <v>25528</v>
      </c>
      <c r="B467" s="14" t="s">
        <v>37529</v>
      </c>
      <c r="C467" s="14">
        <v>1</v>
      </c>
    </row>
    <row r="468" spans="1:3" x14ac:dyDescent="0.25">
      <c r="A468" s="14" t="s">
        <v>37641</v>
      </c>
      <c r="B468" s="14" t="s">
        <v>37495</v>
      </c>
      <c r="C468" s="14">
        <v>1</v>
      </c>
    </row>
    <row r="469" spans="1:3" x14ac:dyDescent="0.25">
      <c r="A469" s="14" t="s">
        <v>25506</v>
      </c>
      <c r="B469" s="14" t="s">
        <v>37503</v>
      </c>
      <c r="C469" s="14">
        <v>1</v>
      </c>
    </row>
    <row r="470" spans="1:3" x14ac:dyDescent="0.25">
      <c r="A470" s="14" t="s">
        <v>25514</v>
      </c>
      <c r="B470" s="14" t="s">
        <v>25368</v>
      </c>
      <c r="C470" s="14">
        <v>1</v>
      </c>
    </row>
    <row r="471" spans="1:3" x14ac:dyDescent="0.25">
      <c r="A471" s="14" t="s">
        <v>100</v>
      </c>
      <c r="B471" s="14" t="s">
        <v>37497</v>
      </c>
      <c r="C471" s="14">
        <v>1</v>
      </c>
    </row>
    <row r="472" spans="1:3" x14ac:dyDescent="0.25">
      <c r="A472" s="14" t="s">
        <v>25486</v>
      </c>
      <c r="B472" s="14" t="s">
        <v>25342</v>
      </c>
      <c r="C472" s="14">
        <v>1</v>
      </c>
    </row>
    <row r="473" spans="1:3" x14ac:dyDescent="0.25">
      <c r="A473" s="14" t="s">
        <v>23</v>
      </c>
      <c r="B473" s="14" t="s">
        <v>37501</v>
      </c>
      <c r="C473" s="14">
        <v>1</v>
      </c>
    </row>
    <row r="474" spans="1:3" x14ac:dyDescent="0.25">
      <c r="A474" s="14" t="s">
        <v>25374</v>
      </c>
      <c r="B474" s="14" t="s">
        <v>37500</v>
      </c>
      <c r="C474" s="14">
        <v>1</v>
      </c>
    </row>
    <row r="475" spans="1:3" x14ac:dyDescent="0.25">
      <c r="A475" s="14" t="s">
        <v>25386</v>
      </c>
      <c r="B475" s="14" t="s">
        <v>37557</v>
      </c>
      <c r="C475" s="14">
        <v>1</v>
      </c>
    </row>
    <row r="476" spans="1:3" x14ac:dyDescent="0.25">
      <c r="A476" s="14" t="s">
        <v>52</v>
      </c>
      <c r="B476" s="14" t="s">
        <v>37585</v>
      </c>
      <c r="C476" s="14">
        <v>1</v>
      </c>
    </row>
    <row r="477" spans="1:3" x14ac:dyDescent="0.25">
      <c r="A477" s="14" t="s">
        <v>25374</v>
      </c>
      <c r="B477" s="14" t="s">
        <v>25342</v>
      </c>
      <c r="C477" s="14">
        <v>1</v>
      </c>
    </row>
    <row r="478" spans="1:3" x14ac:dyDescent="0.25">
      <c r="A478" s="14" t="s">
        <v>25442</v>
      </c>
      <c r="B478" s="14" t="s">
        <v>37530</v>
      </c>
      <c r="C478" s="14">
        <v>1</v>
      </c>
    </row>
    <row r="479" spans="1:3" x14ac:dyDescent="0.25">
      <c r="A479" s="14" t="s">
        <v>25419</v>
      </c>
      <c r="B479" s="14" t="s">
        <v>37501</v>
      </c>
      <c r="C479" s="14">
        <v>1</v>
      </c>
    </row>
    <row r="480" spans="1:3" x14ac:dyDescent="0.25">
      <c r="A480" s="14" t="s">
        <v>25492</v>
      </c>
      <c r="B480" s="14" t="s">
        <v>37559</v>
      </c>
      <c r="C480" s="14">
        <v>1</v>
      </c>
    </row>
    <row r="481" spans="1:3" x14ac:dyDescent="0.25">
      <c r="A481" s="14" t="s">
        <v>25401</v>
      </c>
      <c r="B481" s="14" t="s">
        <v>37516</v>
      </c>
      <c r="C481" s="14">
        <v>1</v>
      </c>
    </row>
    <row r="482" spans="1:3" x14ac:dyDescent="0.25">
      <c r="A482" s="14" t="s">
        <v>25401</v>
      </c>
      <c r="B482" s="14" t="s">
        <v>37494</v>
      </c>
      <c r="C482" s="14">
        <v>1</v>
      </c>
    </row>
    <row r="483" spans="1:3" x14ac:dyDescent="0.25">
      <c r="A483" s="14" t="s">
        <v>37544</v>
      </c>
      <c r="B483" s="14" t="s">
        <v>37635</v>
      </c>
      <c r="C483" s="14">
        <v>1</v>
      </c>
    </row>
    <row r="484" spans="1:3" x14ac:dyDescent="0.25">
      <c r="A484" s="14" t="s">
        <v>37642</v>
      </c>
      <c r="B484" s="14" t="s">
        <v>37530</v>
      </c>
      <c r="C484" s="14">
        <v>1</v>
      </c>
    </row>
    <row r="485" spans="1:3" x14ac:dyDescent="0.25">
      <c r="A485" s="14" t="s">
        <v>25486</v>
      </c>
      <c r="B485" s="14" t="s">
        <v>37495</v>
      </c>
      <c r="C485" s="14">
        <v>1</v>
      </c>
    </row>
    <row r="486" spans="1:3" x14ac:dyDescent="0.25">
      <c r="A486" s="14" t="s">
        <v>218</v>
      </c>
      <c r="B486" s="14" t="s">
        <v>25368</v>
      </c>
      <c r="C486" s="14">
        <v>1</v>
      </c>
    </row>
    <row r="487" spans="1:3" x14ac:dyDescent="0.25">
      <c r="A487" s="14" t="s">
        <v>37643</v>
      </c>
      <c r="B487" s="14" t="s">
        <v>37521</v>
      </c>
      <c r="C487" s="14">
        <v>1</v>
      </c>
    </row>
    <row r="488" spans="1:3" x14ac:dyDescent="0.25">
      <c r="A488" s="14" t="s">
        <v>219</v>
      </c>
      <c r="B488" s="14" t="s">
        <v>37500</v>
      </c>
      <c r="C488" s="14">
        <v>1</v>
      </c>
    </row>
    <row r="489" spans="1:3" x14ac:dyDescent="0.25">
      <c r="A489" s="14" t="s">
        <v>226</v>
      </c>
      <c r="B489" s="14" t="s">
        <v>37516</v>
      </c>
      <c r="C489" s="14">
        <v>1</v>
      </c>
    </row>
    <row r="490" spans="1:3" x14ac:dyDescent="0.25">
      <c r="A490" s="14" t="s">
        <v>25578</v>
      </c>
      <c r="B490" s="14" t="s">
        <v>37516</v>
      </c>
      <c r="C490" s="14">
        <v>1</v>
      </c>
    </row>
    <row r="491" spans="1:3" x14ac:dyDescent="0.25">
      <c r="A491" s="14" t="s">
        <v>23</v>
      </c>
      <c r="B491" s="14" t="s">
        <v>37630</v>
      </c>
      <c r="C491" s="14">
        <v>1</v>
      </c>
    </row>
    <row r="492" spans="1:3" x14ac:dyDescent="0.25">
      <c r="A492" s="14" t="s">
        <v>25490</v>
      </c>
      <c r="B492" s="14" t="s">
        <v>37499</v>
      </c>
      <c r="C492" s="14">
        <v>1</v>
      </c>
    </row>
    <row r="493" spans="1:3" x14ac:dyDescent="0.25">
      <c r="A493" s="14" t="s">
        <v>43</v>
      </c>
      <c r="B493" s="14" t="s">
        <v>37557</v>
      </c>
      <c r="C493" s="14">
        <v>1</v>
      </c>
    </row>
    <row r="494" spans="1:3" x14ac:dyDescent="0.25">
      <c r="A494" s="14" t="s">
        <v>25384</v>
      </c>
      <c r="B494" s="14" t="s">
        <v>37557</v>
      </c>
      <c r="C494" s="14">
        <v>1</v>
      </c>
    </row>
    <row r="495" spans="1:3" x14ac:dyDescent="0.25">
      <c r="A495" s="14" t="s">
        <v>25522</v>
      </c>
      <c r="B495" s="14" t="s">
        <v>37495</v>
      </c>
      <c r="C495" s="14">
        <v>1</v>
      </c>
    </row>
    <row r="496" spans="1:3" x14ac:dyDescent="0.25">
      <c r="A496" s="14" t="s">
        <v>133</v>
      </c>
      <c r="B496" s="14" t="s">
        <v>37516</v>
      </c>
      <c r="C496" s="14">
        <v>1</v>
      </c>
    </row>
    <row r="497" spans="1:3" x14ac:dyDescent="0.25">
      <c r="A497" s="14" t="s">
        <v>25436</v>
      </c>
      <c r="B497" s="14" t="s">
        <v>25342</v>
      </c>
      <c r="C497" s="14">
        <v>1</v>
      </c>
    </row>
    <row r="498" spans="1:3" x14ac:dyDescent="0.25">
      <c r="A498" s="14" t="s">
        <v>25522</v>
      </c>
      <c r="B498" s="14" t="s">
        <v>37507</v>
      </c>
      <c r="C498" s="14">
        <v>1</v>
      </c>
    </row>
    <row r="499" spans="1:3" x14ac:dyDescent="0.25">
      <c r="A499" s="14" t="s">
        <v>25429</v>
      </c>
      <c r="B499" s="14" t="s">
        <v>37530</v>
      </c>
      <c r="C499" s="14">
        <v>1</v>
      </c>
    </row>
    <row r="500" spans="1:3" x14ac:dyDescent="0.25">
      <c r="A500" s="14" t="s">
        <v>25425</v>
      </c>
      <c r="B500" s="14" t="s">
        <v>37501</v>
      </c>
      <c r="C500" s="14">
        <v>1</v>
      </c>
    </row>
    <row r="501" spans="1:3" x14ac:dyDescent="0.25">
      <c r="A501" s="14" t="s">
        <v>25491</v>
      </c>
      <c r="B501" s="14" t="s">
        <v>37499</v>
      </c>
      <c r="C501" s="14">
        <v>1</v>
      </c>
    </row>
    <row r="502" spans="1:3" x14ac:dyDescent="0.25">
      <c r="A502" s="14" t="s">
        <v>25514</v>
      </c>
      <c r="B502" s="14" t="s">
        <v>37502</v>
      </c>
      <c r="C502" s="14">
        <v>1</v>
      </c>
    </row>
    <row r="503" spans="1:3" x14ac:dyDescent="0.25">
      <c r="A503" s="14" t="s">
        <v>25440</v>
      </c>
      <c r="B503" s="14" t="s">
        <v>37519</v>
      </c>
      <c r="C503" s="14">
        <v>1</v>
      </c>
    </row>
    <row r="504" spans="1:3" x14ac:dyDescent="0.25">
      <c r="A504" s="14" t="s">
        <v>25575</v>
      </c>
      <c r="B504" s="14" t="s">
        <v>37496</v>
      </c>
      <c r="C504" s="14">
        <v>1</v>
      </c>
    </row>
    <row r="505" spans="1:3" x14ac:dyDescent="0.25">
      <c r="A505" s="14" t="s">
        <v>126</v>
      </c>
      <c r="B505" s="14" t="s">
        <v>37530</v>
      </c>
      <c r="C505" s="14">
        <v>1</v>
      </c>
    </row>
    <row r="506" spans="1:3" x14ac:dyDescent="0.25">
      <c r="A506" s="14" t="s">
        <v>58</v>
      </c>
      <c r="B506" s="14" t="s">
        <v>37502</v>
      </c>
      <c r="C506" s="14">
        <v>1</v>
      </c>
    </row>
    <row r="507" spans="1:3" x14ac:dyDescent="0.25">
      <c r="A507" s="14" t="s">
        <v>29</v>
      </c>
      <c r="B507" s="14" t="s">
        <v>37530</v>
      </c>
      <c r="C507" s="14">
        <v>1</v>
      </c>
    </row>
    <row r="508" spans="1:3" x14ac:dyDescent="0.25">
      <c r="A508" s="14" t="s">
        <v>25426</v>
      </c>
      <c r="B508" s="14" t="s">
        <v>37501</v>
      </c>
      <c r="C508" s="14">
        <v>1</v>
      </c>
    </row>
    <row r="509" spans="1:3" x14ac:dyDescent="0.25">
      <c r="A509" s="14" t="s">
        <v>1</v>
      </c>
      <c r="B509" s="14" t="s">
        <v>37572</v>
      </c>
      <c r="C509" s="14">
        <v>1</v>
      </c>
    </row>
    <row r="510" spans="1:3" x14ac:dyDescent="0.25">
      <c r="A510" s="14" t="s">
        <v>25418</v>
      </c>
      <c r="B510" s="14" t="s">
        <v>37501</v>
      </c>
      <c r="C510" s="14">
        <v>1</v>
      </c>
    </row>
    <row r="511" spans="1:3" x14ac:dyDescent="0.25">
      <c r="A511" s="14" t="s">
        <v>25563</v>
      </c>
      <c r="B511" s="14" t="s">
        <v>37561</v>
      </c>
      <c r="C511" s="14">
        <v>1</v>
      </c>
    </row>
    <row r="512" spans="1:3" x14ac:dyDescent="0.25">
      <c r="A512" s="14" t="s">
        <v>25415</v>
      </c>
      <c r="B512" s="14" t="s">
        <v>37553</v>
      </c>
      <c r="C512" s="14">
        <v>1</v>
      </c>
    </row>
    <row r="513" spans="1:3" x14ac:dyDescent="0.25">
      <c r="A513" s="14" t="s">
        <v>1</v>
      </c>
      <c r="B513" s="14" t="s">
        <v>37561</v>
      </c>
      <c r="C513" s="14">
        <v>1</v>
      </c>
    </row>
    <row r="514" spans="1:3" x14ac:dyDescent="0.25">
      <c r="A514" s="14" t="s">
        <v>215</v>
      </c>
      <c r="B514" s="14" t="s">
        <v>37496</v>
      </c>
      <c r="C514" s="14">
        <v>1</v>
      </c>
    </row>
    <row r="515" spans="1:3" x14ac:dyDescent="0.25">
      <c r="A515" s="14" t="s">
        <v>25515</v>
      </c>
      <c r="B515" s="14" t="s">
        <v>37629</v>
      </c>
      <c r="C515" s="14">
        <v>1</v>
      </c>
    </row>
    <row r="516" spans="1:3" x14ac:dyDescent="0.25">
      <c r="A516" s="14" t="s">
        <v>25523</v>
      </c>
      <c r="B516" s="14" t="s">
        <v>37501</v>
      </c>
      <c r="C516" s="14">
        <v>1</v>
      </c>
    </row>
    <row r="517" spans="1:3" x14ac:dyDescent="0.25">
      <c r="A517" s="14" t="s">
        <v>25531</v>
      </c>
      <c r="B517" s="14" t="s">
        <v>37575</v>
      </c>
      <c r="C517" s="14">
        <v>1</v>
      </c>
    </row>
    <row r="518" spans="1:3" x14ac:dyDescent="0.25">
      <c r="A518" s="14" t="s">
        <v>37644</v>
      </c>
      <c r="B518" s="14" t="s">
        <v>37572</v>
      </c>
      <c r="C518" s="14">
        <v>1</v>
      </c>
    </row>
    <row r="519" spans="1:3" x14ac:dyDescent="0.25">
      <c r="A519" s="14" t="s">
        <v>130</v>
      </c>
      <c r="B519" s="14" t="s">
        <v>37530</v>
      </c>
      <c r="C519" s="14">
        <v>1</v>
      </c>
    </row>
    <row r="520" spans="1:3" x14ac:dyDescent="0.25">
      <c r="A520" s="14" t="s">
        <v>55</v>
      </c>
      <c r="B520" s="14" t="s">
        <v>37521</v>
      </c>
      <c r="C520" s="14">
        <v>1</v>
      </c>
    </row>
    <row r="521" spans="1:3" x14ac:dyDescent="0.25">
      <c r="A521" s="14" t="s">
        <v>22</v>
      </c>
      <c r="B521" s="14" t="s">
        <v>37500</v>
      </c>
      <c r="C521" s="14">
        <v>1</v>
      </c>
    </row>
    <row r="522" spans="1:3" x14ac:dyDescent="0.25">
      <c r="A522" s="14" t="s">
        <v>35</v>
      </c>
      <c r="B522" s="14" t="s">
        <v>37496</v>
      </c>
      <c r="C522" s="14">
        <v>1</v>
      </c>
    </row>
    <row r="523" spans="1:3" x14ac:dyDescent="0.25">
      <c r="A523" s="14" t="s">
        <v>25542</v>
      </c>
      <c r="B523" s="14" t="s">
        <v>37587</v>
      </c>
      <c r="C523" s="14">
        <v>1</v>
      </c>
    </row>
    <row r="524" spans="1:3" x14ac:dyDescent="0.25">
      <c r="A524" s="14" t="s">
        <v>25447</v>
      </c>
      <c r="B524" s="14" t="s">
        <v>37494</v>
      </c>
      <c r="C524" s="14">
        <v>1</v>
      </c>
    </row>
    <row r="525" spans="1:3" x14ac:dyDescent="0.25">
      <c r="A525" s="14" t="s">
        <v>37567</v>
      </c>
      <c r="B525" s="14" t="s">
        <v>37645</v>
      </c>
      <c r="C525" s="14">
        <v>1</v>
      </c>
    </row>
    <row r="526" spans="1:3" x14ac:dyDescent="0.25">
      <c r="A526" s="14" t="s">
        <v>37563</v>
      </c>
      <c r="B526" s="14" t="s">
        <v>37508</v>
      </c>
      <c r="C526" s="14">
        <v>1</v>
      </c>
    </row>
    <row r="527" spans="1:3" x14ac:dyDescent="0.25">
      <c r="A527" s="14" t="s">
        <v>25570</v>
      </c>
      <c r="B527" s="14" t="s">
        <v>25368</v>
      </c>
      <c r="C527" s="14">
        <v>1</v>
      </c>
    </row>
    <row r="528" spans="1:3" x14ac:dyDescent="0.25">
      <c r="A528" s="14" t="s">
        <v>25436</v>
      </c>
      <c r="B528" s="14" t="s">
        <v>37519</v>
      </c>
      <c r="C528" s="14">
        <v>1</v>
      </c>
    </row>
    <row r="529" spans="1:3" x14ac:dyDescent="0.25">
      <c r="A529" s="14" t="s">
        <v>25550</v>
      </c>
      <c r="B529" s="14" t="s">
        <v>37571</v>
      </c>
      <c r="C529" s="14">
        <v>1</v>
      </c>
    </row>
    <row r="530" spans="1:3" x14ac:dyDescent="0.25">
      <c r="A530" s="14" t="s">
        <v>25511</v>
      </c>
      <c r="B530" s="14" t="s">
        <v>37606</v>
      </c>
      <c r="C530" s="14">
        <v>1</v>
      </c>
    </row>
    <row r="531" spans="1:3" x14ac:dyDescent="0.25">
      <c r="A531" s="14" t="s">
        <v>25551</v>
      </c>
      <c r="B531" s="14" t="s">
        <v>37503</v>
      </c>
      <c r="C531" s="14">
        <v>1</v>
      </c>
    </row>
    <row r="532" spans="1:3" x14ac:dyDescent="0.25">
      <c r="A532" s="14" t="s">
        <v>25428</v>
      </c>
      <c r="B532" s="14" t="s">
        <v>37503</v>
      </c>
      <c r="C532" s="14">
        <v>1</v>
      </c>
    </row>
    <row r="533" spans="1:3" x14ac:dyDescent="0.25">
      <c r="A533" s="14" t="s">
        <v>25495</v>
      </c>
      <c r="B533" s="14" t="s">
        <v>25366</v>
      </c>
      <c r="C533" s="14">
        <v>1</v>
      </c>
    </row>
    <row r="534" spans="1:3" x14ac:dyDescent="0.25">
      <c r="A534" s="14" t="s">
        <v>29</v>
      </c>
      <c r="B534" s="14" t="s">
        <v>37521</v>
      </c>
      <c r="C534" s="14">
        <v>1</v>
      </c>
    </row>
    <row r="535" spans="1:3" x14ac:dyDescent="0.25">
      <c r="A535" s="14" t="s">
        <v>25517</v>
      </c>
      <c r="B535" s="14" t="s">
        <v>37540</v>
      </c>
      <c r="C535" s="14">
        <v>1</v>
      </c>
    </row>
    <row r="536" spans="1:3" x14ac:dyDescent="0.25">
      <c r="A536" s="14" t="s">
        <v>25538</v>
      </c>
      <c r="B536" s="14" t="s">
        <v>37494</v>
      </c>
      <c r="C536" s="14">
        <v>1</v>
      </c>
    </row>
    <row r="537" spans="1:3" x14ac:dyDescent="0.25">
      <c r="A537" s="14" t="s">
        <v>27</v>
      </c>
      <c r="B537" s="14" t="s">
        <v>37502</v>
      </c>
      <c r="C537" s="14">
        <v>1</v>
      </c>
    </row>
    <row r="538" spans="1:3" x14ac:dyDescent="0.25">
      <c r="A538" s="14" t="s">
        <v>52</v>
      </c>
      <c r="B538" s="14" t="s">
        <v>37497</v>
      </c>
      <c r="C538" s="14">
        <v>1</v>
      </c>
    </row>
    <row r="539" spans="1:3" x14ac:dyDescent="0.25">
      <c r="A539" s="14" t="s">
        <v>26</v>
      </c>
      <c r="B539" s="14" t="s">
        <v>25368</v>
      </c>
      <c r="C539" s="14">
        <v>1</v>
      </c>
    </row>
    <row r="540" spans="1:3" x14ac:dyDescent="0.25">
      <c r="A540" s="14" t="s">
        <v>25431</v>
      </c>
      <c r="B540" s="14" t="s">
        <v>37646</v>
      </c>
      <c r="C540" s="14">
        <v>1</v>
      </c>
    </row>
    <row r="541" spans="1:3" x14ac:dyDescent="0.25">
      <c r="A541" s="14" t="s">
        <v>52</v>
      </c>
      <c r="B541" s="14" t="s">
        <v>37579</v>
      </c>
      <c r="C541" s="14">
        <v>1</v>
      </c>
    </row>
    <row r="542" spans="1:3" x14ac:dyDescent="0.25">
      <c r="A542" s="14" t="s">
        <v>25540</v>
      </c>
      <c r="B542" s="14" t="s">
        <v>37575</v>
      </c>
      <c r="C542" s="14">
        <v>1</v>
      </c>
    </row>
    <row r="543" spans="1:3" x14ac:dyDescent="0.25">
      <c r="A543" s="14" t="s">
        <v>25372</v>
      </c>
      <c r="B543" s="14" t="s">
        <v>37516</v>
      </c>
      <c r="C543" s="14">
        <v>1</v>
      </c>
    </row>
    <row r="544" spans="1:3" x14ac:dyDescent="0.25">
      <c r="A544" s="14" t="s">
        <v>25453</v>
      </c>
      <c r="B544" s="14" t="s">
        <v>37579</v>
      </c>
      <c r="C544" s="14">
        <v>1</v>
      </c>
    </row>
    <row r="545" spans="1:3" x14ac:dyDescent="0.25">
      <c r="A545" s="14" t="s">
        <v>25560</v>
      </c>
      <c r="B545" s="14" t="s">
        <v>37597</v>
      </c>
      <c r="C545" s="14">
        <v>1</v>
      </c>
    </row>
    <row r="546" spans="1:3" x14ac:dyDescent="0.25">
      <c r="A546" s="14" t="s">
        <v>25475</v>
      </c>
      <c r="B546" s="14" t="s">
        <v>37587</v>
      </c>
      <c r="C546" s="14">
        <v>1</v>
      </c>
    </row>
    <row r="547" spans="1:3" x14ac:dyDescent="0.25">
      <c r="A547" s="14" t="s">
        <v>25502</v>
      </c>
      <c r="B547" s="14" t="s">
        <v>37632</v>
      </c>
      <c r="C547" s="14">
        <v>1</v>
      </c>
    </row>
    <row r="548" spans="1:3" x14ac:dyDescent="0.25">
      <c r="A548" s="14" t="s">
        <v>25564</v>
      </c>
      <c r="B548" s="14" t="s">
        <v>37543</v>
      </c>
      <c r="C548" s="14">
        <v>1</v>
      </c>
    </row>
    <row r="549" spans="1:3" x14ac:dyDescent="0.25">
      <c r="A549" s="14" t="s">
        <v>25427</v>
      </c>
      <c r="B549" s="14" t="s">
        <v>37519</v>
      </c>
      <c r="C549" s="14">
        <v>1</v>
      </c>
    </row>
    <row r="550" spans="1:3" x14ac:dyDescent="0.25">
      <c r="A550" s="14" t="s">
        <v>126</v>
      </c>
      <c r="B550" s="14" t="s">
        <v>37560</v>
      </c>
      <c r="C550" s="14">
        <v>1</v>
      </c>
    </row>
    <row r="551" spans="1:3" x14ac:dyDescent="0.25">
      <c r="A551" s="14" t="s">
        <v>25400</v>
      </c>
      <c r="B551" s="14" t="s">
        <v>37512</v>
      </c>
      <c r="C551" s="14">
        <v>1</v>
      </c>
    </row>
    <row r="552" spans="1:3" x14ac:dyDescent="0.25">
      <c r="A552" s="14" t="s">
        <v>25456</v>
      </c>
      <c r="B552" s="14" t="s">
        <v>37590</v>
      </c>
      <c r="C552" s="14">
        <v>1</v>
      </c>
    </row>
    <row r="553" spans="1:3" x14ac:dyDescent="0.25">
      <c r="A553" s="14" t="s">
        <v>25410</v>
      </c>
      <c r="B553" s="14" t="s">
        <v>37505</v>
      </c>
      <c r="C553" s="14">
        <v>1</v>
      </c>
    </row>
    <row r="554" spans="1:3" x14ac:dyDescent="0.25">
      <c r="A554" s="14" t="s">
        <v>25508</v>
      </c>
      <c r="B554" s="14" t="s">
        <v>25367</v>
      </c>
      <c r="C554" s="14">
        <v>1</v>
      </c>
    </row>
    <row r="555" spans="1:3" x14ac:dyDescent="0.25">
      <c r="A555" s="14" t="s">
        <v>25400</v>
      </c>
      <c r="B555" s="14" t="s">
        <v>37500</v>
      </c>
      <c r="C555" s="14">
        <v>1</v>
      </c>
    </row>
    <row r="556" spans="1:3" x14ac:dyDescent="0.25">
      <c r="A556" s="14" t="s">
        <v>25411</v>
      </c>
      <c r="B556" s="14" t="s">
        <v>37572</v>
      </c>
      <c r="C556" s="14">
        <v>1</v>
      </c>
    </row>
    <row r="557" spans="1:3" x14ac:dyDescent="0.25">
      <c r="A557" s="14" t="s">
        <v>25494</v>
      </c>
      <c r="B557" s="14" t="s">
        <v>37530</v>
      </c>
      <c r="C557" s="14">
        <v>1</v>
      </c>
    </row>
    <row r="558" spans="1:3" x14ac:dyDescent="0.25">
      <c r="A558" s="14" t="s">
        <v>25507</v>
      </c>
      <c r="B558" s="14" t="s">
        <v>37510</v>
      </c>
      <c r="C558" s="14">
        <v>1</v>
      </c>
    </row>
    <row r="559" spans="1:3" x14ac:dyDescent="0.25">
      <c r="A559" s="14" t="s">
        <v>25559</v>
      </c>
      <c r="B559" s="14" t="s">
        <v>37496</v>
      </c>
      <c r="C559" s="14">
        <v>1</v>
      </c>
    </row>
    <row r="560" spans="1:3" x14ac:dyDescent="0.25">
      <c r="A560" s="14" t="s">
        <v>25505</v>
      </c>
      <c r="B560" s="14" t="s">
        <v>37647</v>
      </c>
      <c r="C560" s="14">
        <v>1</v>
      </c>
    </row>
    <row r="561" spans="1:3" x14ac:dyDescent="0.25">
      <c r="A561" s="14" t="s">
        <v>25514</v>
      </c>
      <c r="B561" s="14" t="s">
        <v>37561</v>
      </c>
      <c r="C561" s="14">
        <v>1</v>
      </c>
    </row>
    <row r="562" spans="1:3" x14ac:dyDescent="0.25">
      <c r="A562" s="14" t="s">
        <v>25526</v>
      </c>
      <c r="B562" s="14" t="s">
        <v>37495</v>
      </c>
      <c r="C562" s="14">
        <v>1</v>
      </c>
    </row>
    <row r="563" spans="1:3" x14ac:dyDescent="0.25">
      <c r="A563" s="14" t="s">
        <v>25510</v>
      </c>
      <c r="B563" s="14" t="s">
        <v>25367</v>
      </c>
      <c r="C563" s="14">
        <v>1</v>
      </c>
    </row>
    <row r="564" spans="1:3" x14ac:dyDescent="0.25">
      <c r="A564" s="14" t="s">
        <v>25491</v>
      </c>
      <c r="B564" s="14" t="s">
        <v>25342</v>
      </c>
      <c r="C564" s="14">
        <v>1</v>
      </c>
    </row>
    <row r="565" spans="1:3" x14ac:dyDescent="0.25">
      <c r="A565" s="14" t="s">
        <v>25472</v>
      </c>
      <c r="B565" s="14" t="s">
        <v>37494</v>
      </c>
      <c r="C565" s="14">
        <v>1</v>
      </c>
    </row>
    <row r="566" spans="1:3" x14ac:dyDescent="0.25">
      <c r="A566" s="14" t="s">
        <v>25487</v>
      </c>
      <c r="B566" s="14" t="s">
        <v>37499</v>
      </c>
      <c r="C566" s="14">
        <v>1</v>
      </c>
    </row>
    <row r="567" spans="1:3" x14ac:dyDescent="0.25">
      <c r="A567" s="14" t="s">
        <v>25439</v>
      </c>
      <c r="B567" s="14" t="s">
        <v>37519</v>
      </c>
      <c r="C567" s="14">
        <v>1</v>
      </c>
    </row>
    <row r="568" spans="1:3" x14ac:dyDescent="0.25">
      <c r="A568" s="14" t="s">
        <v>25402</v>
      </c>
      <c r="B568" s="14" t="s">
        <v>37648</v>
      </c>
      <c r="C568" s="14">
        <v>1</v>
      </c>
    </row>
    <row r="569" spans="1:3" x14ac:dyDescent="0.25">
      <c r="A569" s="14" t="s">
        <v>25501</v>
      </c>
      <c r="B569" s="14" t="s">
        <v>37550</v>
      </c>
      <c r="C569" s="14">
        <v>1</v>
      </c>
    </row>
    <row r="570" spans="1:3" x14ac:dyDescent="0.25">
      <c r="A570" s="14" t="s">
        <v>25527</v>
      </c>
      <c r="B570" s="14" t="s">
        <v>37513</v>
      </c>
      <c r="C570" s="14">
        <v>1</v>
      </c>
    </row>
    <row r="571" spans="1:3" x14ac:dyDescent="0.25">
      <c r="A571" s="14" t="s">
        <v>25556</v>
      </c>
      <c r="B571" s="14" t="s">
        <v>37618</v>
      </c>
      <c r="C571" s="14">
        <v>1</v>
      </c>
    </row>
    <row r="572" spans="1:3" x14ac:dyDescent="0.25">
      <c r="A572" s="14" t="s">
        <v>25505</v>
      </c>
      <c r="B572" s="14" t="s">
        <v>37521</v>
      </c>
      <c r="C572" s="14">
        <v>1</v>
      </c>
    </row>
    <row r="573" spans="1:3" x14ac:dyDescent="0.25">
      <c r="A573" s="14" t="s">
        <v>41</v>
      </c>
      <c r="B573" s="14" t="s">
        <v>37534</v>
      </c>
      <c r="C573" s="14">
        <v>1</v>
      </c>
    </row>
    <row r="574" spans="1:3" x14ac:dyDescent="0.25">
      <c r="A574" s="14" t="s">
        <v>25478</v>
      </c>
      <c r="B574" s="14" t="s">
        <v>37540</v>
      </c>
      <c r="C574" s="14">
        <v>1</v>
      </c>
    </row>
    <row r="575" spans="1:3" x14ac:dyDescent="0.25">
      <c r="A575" s="14" t="s">
        <v>25392</v>
      </c>
      <c r="B575" s="14" t="s">
        <v>37557</v>
      </c>
      <c r="C575" s="14">
        <v>1</v>
      </c>
    </row>
    <row r="576" spans="1:3" x14ac:dyDescent="0.25">
      <c r="A576" s="14" t="s">
        <v>25493</v>
      </c>
      <c r="B576" s="14" t="s">
        <v>37572</v>
      </c>
      <c r="C576" s="14">
        <v>1</v>
      </c>
    </row>
    <row r="577" spans="1:3" x14ac:dyDescent="0.25">
      <c r="A577" s="14" t="s">
        <v>28</v>
      </c>
      <c r="B577" s="14" t="s">
        <v>37494</v>
      </c>
      <c r="C577" s="14">
        <v>1</v>
      </c>
    </row>
    <row r="578" spans="1:3" x14ac:dyDescent="0.25">
      <c r="A578" s="14" t="s">
        <v>25408</v>
      </c>
      <c r="B578" s="14" t="s">
        <v>37501</v>
      </c>
      <c r="C578" s="14">
        <v>1</v>
      </c>
    </row>
    <row r="579" spans="1:3" x14ac:dyDescent="0.25">
      <c r="A579" s="14" t="s">
        <v>37627</v>
      </c>
      <c r="B579" s="14" t="s">
        <v>37585</v>
      </c>
      <c r="C579" s="14">
        <v>1</v>
      </c>
    </row>
    <row r="580" spans="1:3" x14ac:dyDescent="0.25">
      <c r="A580" s="14" t="s">
        <v>25552</v>
      </c>
      <c r="B580" s="14" t="s">
        <v>37503</v>
      </c>
      <c r="C580" s="14">
        <v>1</v>
      </c>
    </row>
    <row r="581" spans="1:3" x14ac:dyDescent="0.25">
      <c r="A581" s="14" t="s">
        <v>25519</v>
      </c>
      <c r="B581" s="14" t="s">
        <v>25367</v>
      </c>
      <c r="C581" s="14">
        <v>1</v>
      </c>
    </row>
    <row r="582" spans="1:3" x14ac:dyDescent="0.25">
      <c r="A582" s="14" t="s">
        <v>25549</v>
      </c>
      <c r="B582" s="14" t="s">
        <v>37503</v>
      </c>
      <c r="C582" s="14">
        <v>1</v>
      </c>
    </row>
    <row r="583" spans="1:3" x14ac:dyDescent="0.25">
      <c r="A583" s="14" t="s">
        <v>25531</v>
      </c>
      <c r="B583" s="14" t="s">
        <v>37495</v>
      </c>
      <c r="C583" s="14">
        <v>1</v>
      </c>
    </row>
    <row r="584" spans="1:3" x14ac:dyDescent="0.25">
      <c r="A584" s="14" t="s">
        <v>37551</v>
      </c>
      <c r="B584" s="14" t="s">
        <v>37502</v>
      </c>
      <c r="C584" s="14">
        <v>1</v>
      </c>
    </row>
    <row r="585" spans="1:3" x14ac:dyDescent="0.25">
      <c r="A585" s="14" t="s">
        <v>34</v>
      </c>
      <c r="B585" s="14" t="s">
        <v>37503</v>
      </c>
      <c r="C585" s="14">
        <v>1</v>
      </c>
    </row>
    <row r="586" spans="1:3" x14ac:dyDescent="0.25">
      <c r="A586" s="14" t="s">
        <v>23</v>
      </c>
      <c r="B586" s="14" t="s">
        <v>37610</v>
      </c>
      <c r="C586" s="14">
        <v>1</v>
      </c>
    </row>
    <row r="587" spans="1:3" x14ac:dyDescent="0.25">
      <c r="A587" s="14" t="s">
        <v>54</v>
      </c>
      <c r="B587" s="14" t="s">
        <v>37635</v>
      </c>
      <c r="C587" s="14">
        <v>1</v>
      </c>
    </row>
    <row r="588" spans="1:3" x14ac:dyDescent="0.25">
      <c r="A588" s="14" t="s">
        <v>37053</v>
      </c>
      <c r="B588" s="14" t="s">
        <v>37495</v>
      </c>
      <c r="C588" s="14">
        <v>1</v>
      </c>
    </row>
    <row r="589" spans="1:3" x14ac:dyDescent="0.25">
      <c r="A589" s="14" t="s">
        <v>37524</v>
      </c>
      <c r="B589" s="14" t="s">
        <v>37497</v>
      </c>
      <c r="C589" s="14">
        <v>1</v>
      </c>
    </row>
    <row r="590" spans="1:3" x14ac:dyDescent="0.25">
      <c r="A590" s="14" t="s">
        <v>37649</v>
      </c>
      <c r="B590" s="14" t="s">
        <v>37635</v>
      </c>
      <c r="C590" s="14">
        <v>1</v>
      </c>
    </row>
    <row r="591" spans="1:3" x14ac:dyDescent="0.25">
      <c r="A591" s="14" t="s">
        <v>54</v>
      </c>
      <c r="B591" s="14" t="s">
        <v>37496</v>
      </c>
      <c r="C591" s="14">
        <v>1</v>
      </c>
    </row>
    <row r="592" spans="1:3" x14ac:dyDescent="0.25">
      <c r="A592" s="14" t="s">
        <v>150</v>
      </c>
      <c r="B592" s="14" t="s">
        <v>37495</v>
      </c>
      <c r="C592" s="14">
        <v>1</v>
      </c>
    </row>
    <row r="593" spans="1:3" x14ac:dyDescent="0.25">
      <c r="A593" s="14" t="s">
        <v>218</v>
      </c>
      <c r="B593" s="14" t="s">
        <v>37499</v>
      </c>
      <c r="C593" s="14">
        <v>1</v>
      </c>
    </row>
    <row r="594" spans="1:3" x14ac:dyDescent="0.25">
      <c r="A594" s="14" t="s">
        <v>25410</v>
      </c>
      <c r="B594" s="14" t="s">
        <v>37559</v>
      </c>
      <c r="C594" s="14">
        <v>1</v>
      </c>
    </row>
    <row r="595" spans="1:3" x14ac:dyDescent="0.25">
      <c r="A595" s="14" t="s">
        <v>25557</v>
      </c>
      <c r="B595" s="14" t="s">
        <v>37572</v>
      </c>
      <c r="C595" s="14">
        <v>1</v>
      </c>
    </row>
    <row r="596" spans="1:3" x14ac:dyDescent="0.25">
      <c r="A596" s="14" t="s">
        <v>25434</v>
      </c>
      <c r="B596" s="14" t="s">
        <v>37523</v>
      </c>
      <c r="C596" s="14">
        <v>1</v>
      </c>
    </row>
    <row r="597" spans="1:3" x14ac:dyDescent="0.25">
      <c r="A597" s="14" t="s">
        <v>25481</v>
      </c>
      <c r="B597" s="14" t="s">
        <v>37513</v>
      </c>
      <c r="C597" s="14">
        <v>1</v>
      </c>
    </row>
    <row r="598" spans="1:3" x14ac:dyDescent="0.25">
      <c r="A598" s="14" t="s">
        <v>25515</v>
      </c>
      <c r="B598" s="14" t="s">
        <v>37502</v>
      </c>
      <c r="C598" s="14">
        <v>1</v>
      </c>
    </row>
    <row r="599" spans="1:3" x14ac:dyDescent="0.25">
      <c r="A599" s="14" t="s">
        <v>25530</v>
      </c>
      <c r="B599" s="14" t="s">
        <v>37495</v>
      </c>
      <c r="C599" s="14">
        <v>1</v>
      </c>
    </row>
    <row r="600" spans="1:3" x14ac:dyDescent="0.25">
      <c r="A600" s="14" t="s">
        <v>25521</v>
      </c>
      <c r="B600" s="14" t="s">
        <v>37495</v>
      </c>
      <c r="C600" s="14">
        <v>1</v>
      </c>
    </row>
    <row r="601" spans="1:3" x14ac:dyDescent="0.25">
      <c r="A601" s="14" t="s">
        <v>25398</v>
      </c>
      <c r="B601" s="14" t="s">
        <v>37500</v>
      </c>
      <c r="C601" s="14">
        <v>1</v>
      </c>
    </row>
    <row r="602" spans="1:3" x14ac:dyDescent="0.25">
      <c r="A602" s="14" t="s">
        <v>25513</v>
      </c>
      <c r="B602" s="14" t="s">
        <v>25367</v>
      </c>
      <c r="C602" s="14">
        <v>1</v>
      </c>
    </row>
    <row r="603" spans="1:3" x14ac:dyDescent="0.25">
      <c r="A603" s="14" t="s">
        <v>25407</v>
      </c>
      <c r="B603" s="14" t="s">
        <v>37500</v>
      </c>
      <c r="C603" s="14">
        <v>1</v>
      </c>
    </row>
    <row r="604" spans="1:3" x14ac:dyDescent="0.25">
      <c r="A604" s="14" t="s">
        <v>25526</v>
      </c>
      <c r="B604" s="14" t="s">
        <v>37513</v>
      </c>
      <c r="C604" s="14">
        <v>1</v>
      </c>
    </row>
    <row r="605" spans="1:3" x14ac:dyDescent="0.25">
      <c r="A605" s="14" t="s">
        <v>25435</v>
      </c>
      <c r="B605" s="14" t="s">
        <v>37519</v>
      </c>
      <c r="C605" s="14">
        <v>1</v>
      </c>
    </row>
    <row r="606" spans="1:3" x14ac:dyDescent="0.25">
      <c r="A606" s="14" t="s">
        <v>25396</v>
      </c>
      <c r="B606" s="14" t="s">
        <v>37516</v>
      </c>
      <c r="C606" s="14">
        <v>1</v>
      </c>
    </row>
    <row r="607" spans="1:3" x14ac:dyDescent="0.25">
      <c r="A607" s="14" t="s">
        <v>25423</v>
      </c>
      <c r="B607" s="14" t="s">
        <v>37501</v>
      </c>
      <c r="C607" s="14">
        <v>1</v>
      </c>
    </row>
    <row r="608" spans="1:3" x14ac:dyDescent="0.25">
      <c r="A608" s="14" t="s">
        <v>25489</v>
      </c>
      <c r="B608" s="14" t="s">
        <v>37499</v>
      </c>
      <c r="C608" s="14">
        <v>1</v>
      </c>
    </row>
    <row r="609" spans="1:3" x14ac:dyDescent="0.25">
      <c r="A609" s="14" t="s">
        <v>42</v>
      </c>
      <c r="B609" s="14" t="s">
        <v>25368</v>
      </c>
      <c r="C609" s="14">
        <v>1</v>
      </c>
    </row>
    <row r="610" spans="1:3" x14ac:dyDescent="0.25">
      <c r="A610" s="14" t="s">
        <v>37601</v>
      </c>
      <c r="B610" s="14" t="s">
        <v>37499</v>
      </c>
      <c r="C610" s="14">
        <v>1</v>
      </c>
    </row>
    <row r="611" spans="1:3" x14ac:dyDescent="0.25">
      <c r="A611" s="14" t="s">
        <v>37650</v>
      </c>
      <c r="B611" s="14" t="s">
        <v>25342</v>
      </c>
      <c r="C611" s="14">
        <v>1</v>
      </c>
    </row>
    <row r="612" spans="1:3" x14ac:dyDescent="0.25">
      <c r="A612" s="14" t="s">
        <v>37650</v>
      </c>
      <c r="B612" s="14" t="s">
        <v>37589</v>
      </c>
      <c r="C612" s="14">
        <v>1</v>
      </c>
    </row>
    <row r="613" spans="1:3" x14ac:dyDescent="0.25">
      <c r="A613" s="14" t="s">
        <v>25386</v>
      </c>
      <c r="B613" s="14" t="s">
        <v>37500</v>
      </c>
      <c r="C613" s="14">
        <v>1</v>
      </c>
    </row>
    <row r="614" spans="1:3" x14ac:dyDescent="0.25">
      <c r="A614" s="14" t="s">
        <v>37651</v>
      </c>
      <c r="B614" s="14" t="s">
        <v>37500</v>
      </c>
      <c r="C614" s="14">
        <v>1</v>
      </c>
    </row>
    <row r="615" spans="1:3" x14ac:dyDescent="0.25">
      <c r="A615" s="14" t="s">
        <v>37652</v>
      </c>
      <c r="B615" s="14" t="s">
        <v>37511</v>
      </c>
      <c r="C615" s="14">
        <v>1</v>
      </c>
    </row>
    <row r="616" spans="1:3" x14ac:dyDescent="0.25">
      <c r="A616" s="14" t="s">
        <v>37653</v>
      </c>
      <c r="B616" s="14" t="s">
        <v>37495</v>
      </c>
      <c r="C616" s="14">
        <v>1</v>
      </c>
    </row>
    <row r="617" spans="1:3" x14ac:dyDescent="0.25">
      <c r="A617" s="14" t="s">
        <v>37596</v>
      </c>
      <c r="B617" s="14" t="s">
        <v>37519</v>
      </c>
      <c r="C617" s="14">
        <v>1</v>
      </c>
    </row>
    <row r="618" spans="1:3" x14ac:dyDescent="0.25">
      <c r="A618" s="14" t="s">
        <v>37654</v>
      </c>
      <c r="B618" s="14" t="s">
        <v>37519</v>
      </c>
      <c r="C618" s="14">
        <v>1</v>
      </c>
    </row>
    <row r="619" spans="1:3" x14ac:dyDescent="0.25">
      <c r="A619" s="14" t="s">
        <v>37655</v>
      </c>
      <c r="B619" s="14" t="s">
        <v>37557</v>
      </c>
      <c r="C619" s="14">
        <v>1</v>
      </c>
    </row>
    <row r="620" spans="1:3" x14ac:dyDescent="0.25">
      <c r="A620" s="14" t="s">
        <v>37656</v>
      </c>
      <c r="B620" s="14" t="s">
        <v>37511</v>
      </c>
      <c r="C620" s="14">
        <v>1</v>
      </c>
    </row>
    <row r="621" spans="1:3" x14ac:dyDescent="0.25">
      <c r="A621" s="14" t="s">
        <v>37657</v>
      </c>
      <c r="B621" s="14" t="s">
        <v>37511</v>
      </c>
      <c r="C621" s="14">
        <v>1</v>
      </c>
    </row>
    <row r="622" spans="1:3" x14ac:dyDescent="0.25">
      <c r="A622" s="14" t="s">
        <v>28</v>
      </c>
      <c r="B622" s="14" t="s">
        <v>37510</v>
      </c>
      <c r="C622" s="14">
        <v>1</v>
      </c>
    </row>
    <row r="623" spans="1:3" x14ac:dyDescent="0.25">
      <c r="A623" s="14" t="s">
        <v>25457</v>
      </c>
      <c r="B623" s="14" t="s">
        <v>37658</v>
      </c>
      <c r="C623" s="14">
        <v>1</v>
      </c>
    </row>
    <row r="624" spans="1:3" x14ac:dyDescent="0.25">
      <c r="A624" s="14" t="s">
        <v>37659</v>
      </c>
      <c r="B624" s="14" t="s">
        <v>37530</v>
      </c>
      <c r="C624" s="14">
        <v>1</v>
      </c>
    </row>
    <row r="625" spans="1:3" x14ac:dyDescent="0.25">
      <c r="A625" s="14" t="s">
        <v>25528</v>
      </c>
      <c r="B625" s="14" t="s">
        <v>25367</v>
      </c>
      <c r="C625" s="14">
        <v>1</v>
      </c>
    </row>
    <row r="626" spans="1:3" x14ac:dyDescent="0.25">
      <c r="A626" s="14" t="s">
        <v>23</v>
      </c>
      <c r="B626" s="14" t="s">
        <v>37536</v>
      </c>
      <c r="C626" s="14">
        <v>1</v>
      </c>
    </row>
    <row r="627" spans="1:3" x14ac:dyDescent="0.25">
      <c r="A627" s="14" t="s">
        <v>25519</v>
      </c>
      <c r="B627" s="14" t="s">
        <v>37520</v>
      </c>
      <c r="C627" s="14">
        <v>1</v>
      </c>
    </row>
    <row r="628" spans="1:3" x14ac:dyDescent="0.25">
      <c r="A628" s="14" t="s">
        <v>37660</v>
      </c>
      <c r="B628" s="14" t="s">
        <v>37501</v>
      </c>
      <c r="C628" s="14">
        <v>1</v>
      </c>
    </row>
    <row r="629" spans="1:3" x14ac:dyDescent="0.25">
      <c r="A629" s="14" t="s">
        <v>37661</v>
      </c>
      <c r="B629" s="14" t="s">
        <v>37519</v>
      </c>
      <c r="C629" s="14">
        <v>1</v>
      </c>
    </row>
    <row r="630" spans="1:3" x14ac:dyDescent="0.25">
      <c r="A630" s="14" t="s">
        <v>25517</v>
      </c>
      <c r="B630" s="14" t="s">
        <v>25342</v>
      </c>
      <c r="C630" s="14">
        <v>1</v>
      </c>
    </row>
    <row r="631" spans="1:3" x14ac:dyDescent="0.25">
      <c r="A631" s="14" t="s">
        <v>25528</v>
      </c>
      <c r="B631" s="14" t="s">
        <v>37585</v>
      </c>
      <c r="C631" s="14">
        <v>1</v>
      </c>
    </row>
    <row r="632" spans="1:3" x14ac:dyDescent="0.25">
      <c r="A632" s="14" t="s">
        <v>22</v>
      </c>
      <c r="B632" s="14" t="s">
        <v>37510</v>
      </c>
      <c r="C632" s="14">
        <v>1</v>
      </c>
    </row>
    <row r="633" spans="1:3" x14ac:dyDescent="0.25">
      <c r="A633" s="14" t="s">
        <v>58</v>
      </c>
      <c r="B633" s="14" t="s">
        <v>25342</v>
      </c>
      <c r="C633" s="14">
        <v>1</v>
      </c>
    </row>
    <row r="634" spans="1:3" x14ac:dyDescent="0.25">
      <c r="A634" s="14" t="s">
        <v>226</v>
      </c>
      <c r="B634" s="14" t="s">
        <v>37517</v>
      </c>
      <c r="C634" s="14">
        <v>1</v>
      </c>
    </row>
    <row r="635" spans="1:3" x14ac:dyDescent="0.25">
      <c r="A635" s="14" t="s">
        <v>25473</v>
      </c>
      <c r="B635" s="14" t="s">
        <v>37600</v>
      </c>
      <c r="C635" s="14">
        <v>1</v>
      </c>
    </row>
    <row r="636" spans="1:3" x14ac:dyDescent="0.25">
      <c r="A636" s="14" t="s">
        <v>25438</v>
      </c>
      <c r="B636" s="14" t="s">
        <v>37662</v>
      </c>
      <c r="C636" s="14">
        <v>1</v>
      </c>
    </row>
    <row r="637" spans="1:3" x14ac:dyDescent="0.25">
      <c r="A637" s="14" t="s">
        <v>37663</v>
      </c>
      <c r="B637" s="14" t="s">
        <v>37500</v>
      </c>
      <c r="C637" s="14">
        <v>1</v>
      </c>
    </row>
    <row r="638" spans="1:3" x14ac:dyDescent="0.25">
      <c r="A638" s="14" t="s">
        <v>37664</v>
      </c>
      <c r="B638" s="14" t="s">
        <v>37521</v>
      </c>
      <c r="C638" s="14">
        <v>1</v>
      </c>
    </row>
    <row r="639" spans="1:3" x14ac:dyDescent="0.25">
      <c r="A639" s="14" t="s">
        <v>37665</v>
      </c>
      <c r="B639" s="14" t="s">
        <v>37499</v>
      </c>
      <c r="C639" s="14">
        <v>1</v>
      </c>
    </row>
    <row r="640" spans="1:3" x14ac:dyDescent="0.25">
      <c r="A640" s="14" t="s">
        <v>37666</v>
      </c>
      <c r="B640" s="14" t="s">
        <v>37499</v>
      </c>
      <c r="C640" s="14">
        <v>1</v>
      </c>
    </row>
    <row r="641" spans="1:3" x14ac:dyDescent="0.25">
      <c r="A641" s="14" t="s">
        <v>25523</v>
      </c>
      <c r="B641" s="14" t="s">
        <v>25342</v>
      </c>
      <c r="C641" s="14">
        <v>1</v>
      </c>
    </row>
    <row r="642" spans="1:3" x14ac:dyDescent="0.25">
      <c r="A642" s="14" t="s">
        <v>25466</v>
      </c>
      <c r="B642" s="14" t="s">
        <v>37494</v>
      </c>
      <c r="C642" s="14">
        <v>1</v>
      </c>
    </row>
    <row r="643" spans="1:3" x14ac:dyDescent="0.25">
      <c r="A643" s="14" t="s">
        <v>25432</v>
      </c>
      <c r="B643" s="14" t="s">
        <v>37530</v>
      </c>
      <c r="C643" s="14">
        <v>1</v>
      </c>
    </row>
    <row r="644" spans="1:3" x14ac:dyDescent="0.25">
      <c r="A644" s="14" t="s">
        <v>150</v>
      </c>
      <c r="B644" s="14" t="s">
        <v>37494</v>
      </c>
      <c r="C644" s="14">
        <v>1</v>
      </c>
    </row>
    <row r="645" spans="1:3" x14ac:dyDescent="0.25">
      <c r="A645" s="14" t="s">
        <v>25520</v>
      </c>
      <c r="B645" s="14" t="s">
        <v>37497</v>
      </c>
      <c r="C645" s="14">
        <v>1</v>
      </c>
    </row>
    <row r="646" spans="1:3" x14ac:dyDescent="0.25">
      <c r="A646" s="14" t="s">
        <v>25500</v>
      </c>
      <c r="B646" s="14" t="s">
        <v>37519</v>
      </c>
      <c r="C646" s="14">
        <v>1</v>
      </c>
    </row>
    <row r="647" spans="1:3" x14ac:dyDescent="0.25">
      <c r="A647" s="14" t="s">
        <v>25546</v>
      </c>
      <c r="B647" s="14" t="s">
        <v>37527</v>
      </c>
      <c r="C647" s="14">
        <v>1</v>
      </c>
    </row>
    <row r="648" spans="1:3" x14ac:dyDescent="0.25">
      <c r="A648" s="14" t="s">
        <v>25513</v>
      </c>
      <c r="B648" s="14" t="s">
        <v>37502</v>
      </c>
      <c r="C648" s="14">
        <v>1</v>
      </c>
    </row>
    <row r="649" spans="1:3" x14ac:dyDescent="0.25">
      <c r="A649" s="14" t="s">
        <v>37667</v>
      </c>
      <c r="B649" s="14" t="s">
        <v>37519</v>
      </c>
      <c r="C649" s="14">
        <v>1</v>
      </c>
    </row>
    <row r="650" spans="1:3" x14ac:dyDescent="0.25">
      <c r="A650" s="14" t="s">
        <v>25506</v>
      </c>
      <c r="B650" s="14" t="s">
        <v>25367</v>
      </c>
      <c r="C650" s="14">
        <v>1</v>
      </c>
    </row>
    <row r="651" spans="1:3" x14ac:dyDescent="0.25">
      <c r="A651" s="14" t="s">
        <v>37604</v>
      </c>
      <c r="B651" s="14" t="s">
        <v>37508</v>
      </c>
      <c r="C651" s="14">
        <v>1</v>
      </c>
    </row>
    <row r="652" spans="1:3" x14ac:dyDescent="0.25">
      <c r="A652" s="14" t="s">
        <v>144</v>
      </c>
      <c r="B652" s="14" t="s">
        <v>37521</v>
      </c>
      <c r="C652" s="14">
        <v>1</v>
      </c>
    </row>
    <row r="653" spans="1:3" x14ac:dyDescent="0.25">
      <c r="A653" s="14" t="s">
        <v>126</v>
      </c>
      <c r="B653" s="14" t="s">
        <v>37494</v>
      </c>
      <c r="C653" s="14">
        <v>1</v>
      </c>
    </row>
    <row r="654" spans="1:3" x14ac:dyDescent="0.25">
      <c r="A654" s="14" t="s">
        <v>25461</v>
      </c>
      <c r="B654" s="14" t="s">
        <v>37553</v>
      </c>
      <c r="C654" s="14">
        <v>1</v>
      </c>
    </row>
    <row r="655" spans="1:3" x14ac:dyDescent="0.25">
      <c r="A655" s="14" t="s">
        <v>215</v>
      </c>
      <c r="B655" s="14" t="s">
        <v>37573</v>
      </c>
      <c r="C655" s="14">
        <v>1</v>
      </c>
    </row>
    <row r="656" spans="1:3" x14ac:dyDescent="0.25">
      <c r="A656" s="14" t="s">
        <v>43</v>
      </c>
      <c r="B656" s="14" t="s">
        <v>25369</v>
      </c>
      <c r="C656" s="14">
        <v>1</v>
      </c>
    </row>
    <row r="657" spans="1:3" x14ac:dyDescent="0.25">
      <c r="A657" s="14" t="s">
        <v>25537</v>
      </c>
      <c r="B657" s="14" t="s">
        <v>37575</v>
      </c>
      <c r="C657" s="14">
        <v>1</v>
      </c>
    </row>
    <row r="658" spans="1:3" x14ac:dyDescent="0.25">
      <c r="A658" s="14" t="s">
        <v>233</v>
      </c>
      <c r="B658" s="14" t="s">
        <v>37585</v>
      </c>
      <c r="C658" s="14">
        <v>1</v>
      </c>
    </row>
    <row r="659" spans="1:3" x14ac:dyDescent="0.25">
      <c r="A659" s="14" t="s">
        <v>25400</v>
      </c>
      <c r="B659" s="14" t="s">
        <v>37546</v>
      </c>
      <c r="C659" s="14">
        <v>1</v>
      </c>
    </row>
    <row r="660" spans="1:3" x14ac:dyDescent="0.25">
      <c r="A660" s="14" t="s">
        <v>25383</v>
      </c>
      <c r="B660" s="14" t="s">
        <v>37587</v>
      </c>
      <c r="C660" s="14">
        <v>1</v>
      </c>
    </row>
    <row r="661" spans="1:3" x14ac:dyDescent="0.25">
      <c r="A661" s="14" t="s">
        <v>25400</v>
      </c>
      <c r="B661" s="14" t="s">
        <v>37630</v>
      </c>
      <c r="C661" s="14">
        <v>1</v>
      </c>
    </row>
    <row r="662" spans="1:3" x14ac:dyDescent="0.25">
      <c r="A662" s="14" t="s">
        <v>109</v>
      </c>
      <c r="B662" s="14" t="s">
        <v>37571</v>
      </c>
      <c r="C662" s="14">
        <v>1</v>
      </c>
    </row>
    <row r="663" spans="1:3" x14ac:dyDescent="0.25">
      <c r="A663" s="14" t="s">
        <v>25412</v>
      </c>
      <c r="B663" s="14" t="s">
        <v>25342</v>
      </c>
      <c r="C663" s="14">
        <v>1</v>
      </c>
    </row>
    <row r="664" spans="1:3" x14ac:dyDescent="0.25">
      <c r="A664" s="14" t="s">
        <v>37668</v>
      </c>
      <c r="B664" s="14" t="s">
        <v>37497</v>
      </c>
      <c r="C664" s="14">
        <v>1</v>
      </c>
    </row>
    <row r="665" spans="1:3" x14ac:dyDescent="0.25">
      <c r="A665" s="14" t="s">
        <v>25532</v>
      </c>
      <c r="B665" s="14" t="s">
        <v>25367</v>
      </c>
      <c r="C665" s="14">
        <v>1</v>
      </c>
    </row>
    <row r="666" spans="1:3" x14ac:dyDescent="0.25">
      <c r="A666" s="14" t="s">
        <v>25445</v>
      </c>
      <c r="B666" s="14" t="s">
        <v>37553</v>
      </c>
      <c r="C666" s="14">
        <v>1</v>
      </c>
    </row>
    <row r="667" spans="1:3" x14ac:dyDescent="0.25">
      <c r="A667" s="14" t="s">
        <v>25444</v>
      </c>
      <c r="B667" s="14" t="s">
        <v>37546</v>
      </c>
      <c r="C667" s="14">
        <v>1</v>
      </c>
    </row>
    <row r="668" spans="1:3" x14ac:dyDescent="0.25">
      <c r="A668" s="14" t="s">
        <v>25503</v>
      </c>
      <c r="B668" s="14" t="s">
        <v>37496</v>
      </c>
      <c r="C668" s="14">
        <v>1</v>
      </c>
    </row>
    <row r="669" spans="1:3" x14ac:dyDescent="0.25">
      <c r="A669" s="14" t="s">
        <v>25506</v>
      </c>
      <c r="B669" s="14" t="s">
        <v>37557</v>
      </c>
      <c r="C669" s="14">
        <v>1</v>
      </c>
    </row>
    <row r="670" spans="1:3" x14ac:dyDescent="0.25">
      <c r="A670" s="14" t="s">
        <v>25397</v>
      </c>
      <c r="B670" s="14" t="s">
        <v>37501</v>
      </c>
      <c r="C670" s="14">
        <v>1</v>
      </c>
    </row>
    <row r="671" spans="1:3" x14ac:dyDescent="0.25">
      <c r="A671" s="14" t="s">
        <v>25405</v>
      </c>
      <c r="B671" s="14" t="s">
        <v>25367</v>
      </c>
      <c r="C671" s="14">
        <v>1</v>
      </c>
    </row>
    <row r="672" spans="1:3" x14ac:dyDescent="0.25">
      <c r="A672" s="14" t="s">
        <v>219</v>
      </c>
      <c r="B672" s="14" t="s">
        <v>25369</v>
      </c>
      <c r="C672" s="14">
        <v>1</v>
      </c>
    </row>
    <row r="673" spans="1:3" x14ac:dyDescent="0.25">
      <c r="A673" s="14" t="s">
        <v>25406</v>
      </c>
      <c r="B673" s="14" t="s">
        <v>37503</v>
      </c>
      <c r="C673" s="14">
        <v>1</v>
      </c>
    </row>
    <row r="674" spans="1:3" x14ac:dyDescent="0.25">
      <c r="A674" s="14" t="s">
        <v>25388</v>
      </c>
      <c r="B674" s="14" t="s">
        <v>37515</v>
      </c>
      <c r="C674" s="14">
        <v>1</v>
      </c>
    </row>
    <row r="675" spans="1:3" x14ac:dyDescent="0.25">
      <c r="A675" s="14" t="s">
        <v>42</v>
      </c>
      <c r="B675" s="14" t="s">
        <v>37509</v>
      </c>
      <c r="C675" s="14">
        <v>1</v>
      </c>
    </row>
    <row r="676" spans="1:3" x14ac:dyDescent="0.25">
      <c r="A676" s="14" t="s">
        <v>233</v>
      </c>
      <c r="B676" s="14" t="s">
        <v>25369</v>
      </c>
      <c r="C676" s="14">
        <v>1</v>
      </c>
    </row>
    <row r="677" spans="1:3" x14ac:dyDescent="0.25">
      <c r="A677" s="14" t="s">
        <v>25388</v>
      </c>
      <c r="B677" s="14" t="s">
        <v>37509</v>
      </c>
      <c r="C677" s="14">
        <v>1</v>
      </c>
    </row>
    <row r="678" spans="1:3" x14ac:dyDescent="0.25">
      <c r="A678" s="14" t="s">
        <v>25380</v>
      </c>
      <c r="B678" s="14" t="s">
        <v>37516</v>
      </c>
      <c r="C678" s="14">
        <v>1</v>
      </c>
    </row>
    <row r="679" spans="1:3" x14ac:dyDescent="0.25">
      <c r="A679" s="14" t="s">
        <v>52</v>
      </c>
      <c r="B679" s="14" t="s">
        <v>37573</v>
      </c>
      <c r="C679" s="14">
        <v>1</v>
      </c>
    </row>
    <row r="680" spans="1:3" x14ac:dyDescent="0.25">
      <c r="A680" s="14" t="s">
        <v>100</v>
      </c>
      <c r="B680" s="14" t="s">
        <v>37557</v>
      </c>
      <c r="C680" s="14">
        <v>1</v>
      </c>
    </row>
    <row r="681" spans="1:3" x14ac:dyDescent="0.25">
      <c r="A681" s="14" t="s">
        <v>43</v>
      </c>
      <c r="B681" s="14" t="s">
        <v>37585</v>
      </c>
      <c r="C681" s="14">
        <v>1</v>
      </c>
    </row>
    <row r="682" spans="1:3" x14ac:dyDescent="0.25">
      <c r="A682" s="14" t="s">
        <v>37669</v>
      </c>
      <c r="B682" s="14" t="s">
        <v>37559</v>
      </c>
      <c r="C682" s="14">
        <v>1</v>
      </c>
    </row>
    <row r="683" spans="1:3" x14ac:dyDescent="0.25">
      <c r="A683" s="14" t="s">
        <v>25388</v>
      </c>
      <c r="B683" s="14" t="s">
        <v>37610</v>
      </c>
      <c r="C683" s="14">
        <v>1</v>
      </c>
    </row>
    <row r="684" spans="1:3" x14ac:dyDescent="0.25">
      <c r="A684" s="14" t="s">
        <v>37547</v>
      </c>
      <c r="B684" s="14" t="s">
        <v>37543</v>
      </c>
      <c r="C684" s="14">
        <v>1</v>
      </c>
    </row>
    <row r="685" spans="1:3" x14ac:dyDescent="0.25">
      <c r="A685" s="14" t="s">
        <v>25375</v>
      </c>
      <c r="B685" s="14" t="s">
        <v>25342</v>
      </c>
      <c r="C685" s="14">
        <v>1</v>
      </c>
    </row>
    <row r="686" spans="1:3" x14ac:dyDescent="0.25">
      <c r="A686" s="14" t="s">
        <v>37542</v>
      </c>
      <c r="B686" s="14" t="s">
        <v>37557</v>
      </c>
      <c r="C686" s="14">
        <v>1</v>
      </c>
    </row>
    <row r="687" spans="1:3" x14ac:dyDescent="0.25">
      <c r="A687" s="14" t="s">
        <v>42</v>
      </c>
      <c r="B687" s="14" t="s">
        <v>25369</v>
      </c>
      <c r="C687" s="14">
        <v>1</v>
      </c>
    </row>
    <row r="688" spans="1:3" x14ac:dyDescent="0.25">
      <c r="A688" s="14" t="s">
        <v>25408</v>
      </c>
      <c r="B688" s="14" t="s">
        <v>37505</v>
      </c>
      <c r="C688" s="14">
        <v>1</v>
      </c>
    </row>
    <row r="689" spans="1:3" x14ac:dyDescent="0.25">
      <c r="A689" s="14" t="s">
        <v>96</v>
      </c>
      <c r="B689" s="14" t="s">
        <v>37513</v>
      </c>
      <c r="C689" s="14">
        <v>1</v>
      </c>
    </row>
    <row r="690" spans="1:3" x14ac:dyDescent="0.25">
      <c r="A690" s="14" t="s">
        <v>37626</v>
      </c>
      <c r="B690" s="14" t="s">
        <v>37575</v>
      </c>
      <c r="C690" s="14">
        <v>1</v>
      </c>
    </row>
    <row r="691" spans="1:3" x14ac:dyDescent="0.25">
      <c r="A691" s="14" t="s">
        <v>25445</v>
      </c>
      <c r="B691" s="14" t="s">
        <v>37512</v>
      </c>
      <c r="C691" s="14">
        <v>1</v>
      </c>
    </row>
    <row r="692" spans="1:3" x14ac:dyDescent="0.25">
      <c r="A692" s="14" t="s">
        <v>37670</v>
      </c>
      <c r="B692" s="14" t="s">
        <v>37645</v>
      </c>
      <c r="C692" s="14">
        <v>1</v>
      </c>
    </row>
    <row r="693" spans="1:3" x14ac:dyDescent="0.25">
      <c r="A693" s="14" t="s">
        <v>215</v>
      </c>
      <c r="B693" s="14" t="s">
        <v>37587</v>
      </c>
      <c r="C693" s="14">
        <v>1</v>
      </c>
    </row>
    <row r="694" spans="1:3" x14ac:dyDescent="0.25">
      <c r="A694" s="14" t="s">
        <v>25503</v>
      </c>
      <c r="B694" s="14" t="s">
        <v>37671</v>
      </c>
      <c r="C694" s="14">
        <v>1</v>
      </c>
    </row>
    <row r="695" spans="1:3" x14ac:dyDescent="0.25">
      <c r="A695" s="14" t="s">
        <v>25538</v>
      </c>
      <c r="B695" s="14" t="s">
        <v>37511</v>
      </c>
      <c r="C695" s="14">
        <v>1</v>
      </c>
    </row>
    <row r="696" spans="1:3" x14ac:dyDescent="0.25">
      <c r="A696" s="14" t="s">
        <v>25539</v>
      </c>
      <c r="B696" s="14" t="s">
        <v>25342</v>
      </c>
      <c r="C696" s="14">
        <v>1</v>
      </c>
    </row>
    <row r="697" spans="1:3" x14ac:dyDescent="0.25">
      <c r="A697" s="14" t="s">
        <v>25554</v>
      </c>
      <c r="B697" s="14" t="s">
        <v>37521</v>
      </c>
      <c r="C697" s="14">
        <v>1</v>
      </c>
    </row>
    <row r="698" spans="1:3" x14ac:dyDescent="0.25">
      <c r="A698" s="14" t="s">
        <v>37672</v>
      </c>
      <c r="B698" s="14" t="s">
        <v>37585</v>
      </c>
      <c r="C698" s="14">
        <v>1</v>
      </c>
    </row>
    <row r="699" spans="1:3" x14ac:dyDescent="0.25">
      <c r="A699" s="14" t="s">
        <v>25443</v>
      </c>
      <c r="B699" s="14" t="s">
        <v>37508</v>
      </c>
      <c r="C699" s="14">
        <v>1</v>
      </c>
    </row>
    <row r="700" spans="1:3" x14ac:dyDescent="0.25">
      <c r="A700" s="14" t="s">
        <v>25444</v>
      </c>
      <c r="B700" s="14" t="s">
        <v>37590</v>
      </c>
      <c r="C700" s="14">
        <v>1</v>
      </c>
    </row>
    <row r="701" spans="1:3" x14ac:dyDescent="0.25">
      <c r="A701" s="14" t="s">
        <v>43</v>
      </c>
      <c r="B701" s="14" t="s">
        <v>37561</v>
      </c>
      <c r="C701" s="14">
        <v>1</v>
      </c>
    </row>
    <row r="702" spans="1:3" x14ac:dyDescent="0.25">
      <c r="A702" s="14" t="s">
        <v>215</v>
      </c>
      <c r="B702" s="14" t="s">
        <v>37530</v>
      </c>
      <c r="C702" s="14">
        <v>1</v>
      </c>
    </row>
    <row r="703" spans="1:3" x14ac:dyDescent="0.25">
      <c r="A703" s="14" t="s">
        <v>1</v>
      </c>
      <c r="B703" s="14" t="s">
        <v>37520</v>
      </c>
      <c r="C703" s="14">
        <v>1</v>
      </c>
    </row>
    <row r="704" spans="1:3" x14ac:dyDescent="0.25">
      <c r="A704" s="14" t="s">
        <v>25503</v>
      </c>
      <c r="B704" s="14" t="s">
        <v>25366</v>
      </c>
      <c r="C704" s="14">
        <v>1</v>
      </c>
    </row>
    <row r="705" spans="1:3" x14ac:dyDescent="0.25">
      <c r="A705" s="14" t="s">
        <v>37673</v>
      </c>
      <c r="B705" s="14" t="s">
        <v>37523</v>
      </c>
      <c r="C705" s="14">
        <v>1</v>
      </c>
    </row>
    <row r="706" spans="1:3" x14ac:dyDescent="0.25">
      <c r="A706" s="14" t="s">
        <v>25445</v>
      </c>
      <c r="B706" s="14" t="s">
        <v>37573</v>
      </c>
      <c r="C706" s="14">
        <v>1</v>
      </c>
    </row>
    <row r="707" spans="1:3" x14ac:dyDescent="0.25">
      <c r="A707" s="14" t="s">
        <v>43</v>
      </c>
      <c r="B707" s="14" t="s">
        <v>37538</v>
      </c>
      <c r="C707" s="14">
        <v>1</v>
      </c>
    </row>
    <row r="708" spans="1:3" x14ac:dyDescent="0.25">
      <c r="A708" s="14" t="s">
        <v>37667</v>
      </c>
      <c r="B708" s="14" t="s">
        <v>37530</v>
      </c>
      <c r="C708" s="14">
        <v>1</v>
      </c>
    </row>
    <row r="709" spans="1:3" x14ac:dyDescent="0.25">
      <c r="A709" s="14" t="s">
        <v>35</v>
      </c>
      <c r="B709" s="14" t="s">
        <v>37519</v>
      </c>
      <c r="C709" s="14">
        <v>1</v>
      </c>
    </row>
    <row r="710" spans="1:3" x14ac:dyDescent="0.25">
      <c r="A710" s="14" t="s">
        <v>25387</v>
      </c>
      <c r="B710" s="14" t="s">
        <v>37557</v>
      </c>
      <c r="C710" s="14">
        <v>1</v>
      </c>
    </row>
    <row r="711" spans="1:3" x14ac:dyDescent="0.25">
      <c r="A711" s="14" t="s">
        <v>215</v>
      </c>
      <c r="B711" s="14" t="s">
        <v>37557</v>
      </c>
      <c r="C711" s="14">
        <v>1</v>
      </c>
    </row>
    <row r="712" spans="1:3" x14ac:dyDescent="0.25">
      <c r="A712" s="14" t="s">
        <v>25519</v>
      </c>
      <c r="B712" s="14" t="s">
        <v>37510</v>
      </c>
      <c r="C712" s="14">
        <v>1</v>
      </c>
    </row>
    <row r="713" spans="1:3" x14ac:dyDescent="0.25">
      <c r="A713" s="14" t="s">
        <v>96</v>
      </c>
      <c r="B713" s="14" t="s">
        <v>37619</v>
      </c>
      <c r="C713" s="14">
        <v>1</v>
      </c>
    </row>
    <row r="714" spans="1:3" x14ac:dyDescent="0.25">
      <c r="A714" s="14" t="s">
        <v>37631</v>
      </c>
      <c r="B714" s="14" t="s">
        <v>37613</v>
      </c>
      <c r="C714" s="14">
        <v>1</v>
      </c>
    </row>
    <row r="715" spans="1:3" x14ac:dyDescent="0.25">
      <c r="A715" s="14" t="s">
        <v>28</v>
      </c>
      <c r="B715" s="14" t="s">
        <v>37557</v>
      </c>
      <c r="C715" s="14">
        <v>1</v>
      </c>
    </row>
    <row r="716" spans="1:3" x14ac:dyDescent="0.25">
      <c r="A716" s="14" t="s">
        <v>25537</v>
      </c>
      <c r="B716" s="14" t="s">
        <v>37573</v>
      </c>
      <c r="C716" s="14">
        <v>1</v>
      </c>
    </row>
    <row r="717" spans="1:3" x14ac:dyDescent="0.25">
      <c r="A717" s="14" t="s">
        <v>37674</v>
      </c>
      <c r="B717" s="14" t="s">
        <v>25342</v>
      </c>
      <c r="C717" s="14">
        <v>1</v>
      </c>
    </row>
    <row r="718" spans="1:3" x14ac:dyDescent="0.25">
      <c r="A718" s="14" t="s">
        <v>25461</v>
      </c>
      <c r="B718" s="14" t="s">
        <v>37619</v>
      </c>
      <c r="C718" s="14">
        <v>1</v>
      </c>
    </row>
    <row r="719" spans="1:3" x14ac:dyDescent="0.25">
      <c r="A719" s="14" t="s">
        <v>150</v>
      </c>
      <c r="B719" s="14" t="s">
        <v>37548</v>
      </c>
      <c r="C719" s="14">
        <v>1</v>
      </c>
    </row>
    <row r="720" spans="1:3" x14ac:dyDescent="0.25">
      <c r="A720" s="14" t="s">
        <v>25467</v>
      </c>
      <c r="B720" s="14" t="s">
        <v>37591</v>
      </c>
      <c r="C720" s="14">
        <v>1</v>
      </c>
    </row>
    <row r="721" spans="1:3" x14ac:dyDescent="0.25">
      <c r="A721" s="14" t="s">
        <v>25521</v>
      </c>
      <c r="B721" s="14" t="s">
        <v>37561</v>
      </c>
      <c r="C721" s="14">
        <v>1</v>
      </c>
    </row>
    <row r="722" spans="1:3" x14ac:dyDescent="0.25">
      <c r="A722" s="14" t="s">
        <v>25528</v>
      </c>
      <c r="B722" s="14" t="s">
        <v>37553</v>
      </c>
      <c r="C722" s="14">
        <v>1</v>
      </c>
    </row>
    <row r="723" spans="1:3" x14ac:dyDescent="0.25">
      <c r="A723" s="14" t="s">
        <v>25558</v>
      </c>
      <c r="B723" s="14" t="s">
        <v>37614</v>
      </c>
      <c r="C723" s="14">
        <v>1</v>
      </c>
    </row>
    <row r="724" spans="1:3" x14ac:dyDescent="0.25">
      <c r="A724" s="14" t="s">
        <v>25468</v>
      </c>
      <c r="B724" s="14" t="s">
        <v>37497</v>
      </c>
      <c r="C724" s="14">
        <v>1</v>
      </c>
    </row>
    <row r="725" spans="1:3" x14ac:dyDescent="0.25">
      <c r="A725" s="14" t="s">
        <v>25520</v>
      </c>
      <c r="B725" s="14" t="s">
        <v>37622</v>
      </c>
      <c r="C725" s="14">
        <v>1</v>
      </c>
    </row>
    <row r="726" spans="1:3" x14ac:dyDescent="0.25">
      <c r="A726" s="14" t="s">
        <v>25497</v>
      </c>
      <c r="B726" s="14" t="s">
        <v>37556</v>
      </c>
      <c r="C726" s="14">
        <v>1</v>
      </c>
    </row>
    <row r="727" spans="1:3" x14ac:dyDescent="0.25">
      <c r="A727" s="14" t="s">
        <v>25506</v>
      </c>
      <c r="B727" s="14" t="s">
        <v>37500</v>
      </c>
      <c r="C727" s="14">
        <v>1</v>
      </c>
    </row>
    <row r="728" spans="1:3" x14ac:dyDescent="0.25">
      <c r="A728" s="14" t="s">
        <v>25445</v>
      </c>
      <c r="B728" s="14" t="s">
        <v>25342</v>
      </c>
      <c r="C728" s="14">
        <v>1</v>
      </c>
    </row>
    <row r="729" spans="1:3" x14ac:dyDescent="0.25">
      <c r="A729" s="14" t="s">
        <v>37649</v>
      </c>
      <c r="B729" s="14" t="s">
        <v>37496</v>
      </c>
      <c r="C729" s="14">
        <v>1</v>
      </c>
    </row>
    <row r="730" spans="1:3" x14ac:dyDescent="0.25">
      <c r="A730" s="14" t="s">
        <v>25374</v>
      </c>
      <c r="B730" s="14" t="s">
        <v>37497</v>
      </c>
      <c r="C730" s="14">
        <v>1</v>
      </c>
    </row>
    <row r="731" spans="1:3" x14ac:dyDescent="0.25">
      <c r="A731" s="14" t="s">
        <v>25561</v>
      </c>
      <c r="B731" s="14" t="s">
        <v>37515</v>
      </c>
      <c r="C731" s="14">
        <v>1</v>
      </c>
    </row>
    <row r="732" spans="1:3" x14ac:dyDescent="0.25">
      <c r="A732" s="14" t="s">
        <v>25497</v>
      </c>
      <c r="B732" s="14" t="s">
        <v>37646</v>
      </c>
      <c r="C732" s="14">
        <v>1</v>
      </c>
    </row>
    <row r="733" spans="1:3" x14ac:dyDescent="0.25">
      <c r="A733" s="14" t="s">
        <v>25561</v>
      </c>
      <c r="B733" s="14" t="s">
        <v>37509</v>
      </c>
      <c r="C733" s="14">
        <v>1</v>
      </c>
    </row>
    <row r="734" spans="1:3" x14ac:dyDescent="0.25">
      <c r="A734" s="14" t="s">
        <v>25381</v>
      </c>
      <c r="B734" s="14" t="s">
        <v>37549</v>
      </c>
      <c r="C734" s="14">
        <v>1</v>
      </c>
    </row>
    <row r="735" spans="1:3" x14ac:dyDescent="0.25">
      <c r="A735" s="14" t="s">
        <v>25394</v>
      </c>
      <c r="B735" s="14" t="s">
        <v>37628</v>
      </c>
      <c r="C735" s="14">
        <v>1</v>
      </c>
    </row>
    <row r="736" spans="1:3" x14ac:dyDescent="0.25">
      <c r="A736" s="14" t="s">
        <v>25398</v>
      </c>
      <c r="B736" s="14" t="s">
        <v>37530</v>
      </c>
      <c r="C736" s="14">
        <v>1</v>
      </c>
    </row>
    <row r="737" spans="1:3" x14ac:dyDescent="0.25">
      <c r="A737" s="14" t="s">
        <v>25520</v>
      </c>
      <c r="B737" s="14" t="s">
        <v>25367</v>
      </c>
      <c r="C737" s="14">
        <v>1</v>
      </c>
    </row>
    <row r="738" spans="1:3" x14ac:dyDescent="0.25">
      <c r="A738" s="14" t="s">
        <v>25397</v>
      </c>
      <c r="B738" s="14" t="s">
        <v>37610</v>
      </c>
      <c r="C738" s="14">
        <v>1</v>
      </c>
    </row>
    <row r="739" spans="1:3" x14ac:dyDescent="0.25">
      <c r="A739" s="14" t="s">
        <v>25521</v>
      </c>
      <c r="B739" s="14" t="s">
        <v>37537</v>
      </c>
      <c r="C739" s="14">
        <v>1</v>
      </c>
    </row>
    <row r="740" spans="1:3" x14ac:dyDescent="0.25">
      <c r="A740" s="14" t="s">
        <v>25567</v>
      </c>
      <c r="B740" s="14" t="s">
        <v>37543</v>
      </c>
      <c r="C740" s="14">
        <v>1</v>
      </c>
    </row>
    <row r="741" spans="1:3" x14ac:dyDescent="0.25">
      <c r="A741" s="14" t="s">
        <v>25394</v>
      </c>
      <c r="B741" s="14" t="s">
        <v>37500</v>
      </c>
      <c r="C741" s="14">
        <v>1</v>
      </c>
    </row>
    <row r="742" spans="1:3" x14ac:dyDescent="0.25">
      <c r="A742" s="14" t="s">
        <v>25444</v>
      </c>
      <c r="B742" s="14" t="s">
        <v>37527</v>
      </c>
      <c r="C742" s="14">
        <v>1</v>
      </c>
    </row>
    <row r="743" spans="1:3" x14ac:dyDescent="0.25">
      <c r="A743" s="14" t="s">
        <v>25533</v>
      </c>
      <c r="B743" s="14" t="s">
        <v>37511</v>
      </c>
      <c r="C743" s="14">
        <v>1</v>
      </c>
    </row>
    <row r="744" spans="1:3" x14ac:dyDescent="0.25">
      <c r="A744" s="14" t="s">
        <v>25377</v>
      </c>
      <c r="B744" s="14" t="s">
        <v>37501</v>
      </c>
      <c r="C744" s="14">
        <v>1</v>
      </c>
    </row>
    <row r="745" spans="1:3" x14ac:dyDescent="0.25">
      <c r="A745" s="14" t="s">
        <v>25394</v>
      </c>
      <c r="B745" s="14" t="s">
        <v>37625</v>
      </c>
      <c r="C745" s="14">
        <v>1</v>
      </c>
    </row>
    <row r="746" spans="1:3" x14ac:dyDescent="0.25">
      <c r="A746" s="14" t="s">
        <v>25404</v>
      </c>
      <c r="B746" s="14" t="s">
        <v>37500</v>
      </c>
      <c r="C746" s="14">
        <v>1</v>
      </c>
    </row>
    <row r="747" spans="1:3" x14ac:dyDescent="0.25">
      <c r="A747" s="14" t="s">
        <v>25403</v>
      </c>
      <c r="B747" s="14" t="s">
        <v>37625</v>
      </c>
      <c r="C747" s="14">
        <v>1</v>
      </c>
    </row>
    <row r="748" spans="1:3" x14ac:dyDescent="0.25">
      <c r="A748" s="14" t="s">
        <v>25404</v>
      </c>
      <c r="B748" s="14" t="s">
        <v>37499</v>
      </c>
      <c r="C748" s="14">
        <v>1</v>
      </c>
    </row>
    <row r="749" spans="1:3" x14ac:dyDescent="0.25">
      <c r="A749" s="14" t="s">
        <v>25412</v>
      </c>
      <c r="B749" s="14" t="s">
        <v>37511</v>
      </c>
      <c r="C749" s="14">
        <v>1</v>
      </c>
    </row>
    <row r="750" spans="1:3" x14ac:dyDescent="0.25">
      <c r="A750" s="14" t="s">
        <v>25428</v>
      </c>
      <c r="B750" s="14" t="s">
        <v>37521</v>
      </c>
      <c r="C750" s="14">
        <v>1</v>
      </c>
    </row>
    <row r="751" spans="1:3" x14ac:dyDescent="0.25">
      <c r="A751" s="14" t="s">
        <v>25497</v>
      </c>
      <c r="B751" s="14" t="s">
        <v>37528</v>
      </c>
      <c r="C751" s="14">
        <v>1</v>
      </c>
    </row>
    <row r="752" spans="1:3" x14ac:dyDescent="0.25">
      <c r="A752" s="14" t="s">
        <v>25505</v>
      </c>
      <c r="B752" s="14" t="s">
        <v>37537</v>
      </c>
      <c r="C752" s="14">
        <v>1</v>
      </c>
    </row>
    <row r="753" spans="1:3" x14ac:dyDescent="0.25">
      <c r="A753" s="14" t="s">
        <v>34</v>
      </c>
      <c r="B753" s="14" t="s">
        <v>37618</v>
      </c>
      <c r="C753" s="14">
        <v>1</v>
      </c>
    </row>
    <row r="754" spans="1:3" x14ac:dyDescent="0.25">
      <c r="A754" s="14" t="s">
        <v>37605</v>
      </c>
      <c r="B754" s="14" t="s">
        <v>37559</v>
      </c>
      <c r="C754" s="14">
        <v>1</v>
      </c>
    </row>
    <row r="755" spans="1:3" x14ac:dyDescent="0.25">
      <c r="A755" s="14" t="s">
        <v>25522</v>
      </c>
      <c r="B755" s="14" t="s">
        <v>37503</v>
      </c>
      <c r="C755" s="14">
        <v>1</v>
      </c>
    </row>
    <row r="756" spans="1:3" x14ac:dyDescent="0.25">
      <c r="A756" s="14" t="s">
        <v>25386</v>
      </c>
      <c r="B756" s="14" t="s">
        <v>25342</v>
      </c>
      <c r="C756" s="14">
        <v>1</v>
      </c>
    </row>
    <row r="757" spans="1:3" x14ac:dyDescent="0.25">
      <c r="A757" s="14" t="s">
        <v>37642</v>
      </c>
      <c r="B757" s="14" t="s">
        <v>37635</v>
      </c>
      <c r="C757" s="14">
        <v>1</v>
      </c>
    </row>
    <row r="758" spans="1:3" x14ac:dyDescent="0.25">
      <c r="A758" s="14" t="s">
        <v>37605</v>
      </c>
      <c r="B758" s="14" t="s">
        <v>37630</v>
      </c>
      <c r="C758" s="14">
        <v>1</v>
      </c>
    </row>
    <row r="759" spans="1:3" x14ac:dyDescent="0.25">
      <c r="A759" s="14" t="s">
        <v>25537</v>
      </c>
      <c r="B759" s="14" t="s">
        <v>37625</v>
      </c>
      <c r="C759" s="14">
        <v>1</v>
      </c>
    </row>
    <row r="760" spans="1:3" x14ac:dyDescent="0.25">
      <c r="A760" s="14" t="s">
        <v>25539</v>
      </c>
      <c r="B760" s="14" t="s">
        <v>37675</v>
      </c>
      <c r="C760" s="14">
        <v>1</v>
      </c>
    </row>
    <row r="761" spans="1:3" x14ac:dyDescent="0.25">
      <c r="A761" s="14" t="s">
        <v>1</v>
      </c>
      <c r="B761" s="14" t="s">
        <v>37509</v>
      </c>
      <c r="C761" s="14">
        <v>1</v>
      </c>
    </row>
    <row r="762" spans="1:3" x14ac:dyDescent="0.25">
      <c r="A762" s="14" t="s">
        <v>25538</v>
      </c>
      <c r="B762" s="14" t="s">
        <v>37561</v>
      </c>
      <c r="C762" s="14">
        <v>1</v>
      </c>
    </row>
    <row r="763" spans="1:3" x14ac:dyDescent="0.25">
      <c r="A763" s="14" t="s">
        <v>25476</v>
      </c>
      <c r="B763" s="14" t="s">
        <v>37496</v>
      </c>
      <c r="C763" s="14">
        <v>1</v>
      </c>
    </row>
    <row r="764" spans="1:3" x14ac:dyDescent="0.25">
      <c r="A764" s="14" t="s">
        <v>25477</v>
      </c>
      <c r="B764" s="14" t="s">
        <v>37521</v>
      </c>
      <c r="C764" s="14">
        <v>1</v>
      </c>
    </row>
    <row r="765" spans="1:3" x14ac:dyDescent="0.25">
      <c r="A765" s="14" t="s">
        <v>25375</v>
      </c>
      <c r="B765" s="14" t="s">
        <v>37557</v>
      </c>
      <c r="C765" s="14">
        <v>1</v>
      </c>
    </row>
    <row r="766" spans="1:3" x14ac:dyDescent="0.25">
      <c r="A766" s="14" t="s">
        <v>25487</v>
      </c>
      <c r="B766" s="14" t="s">
        <v>25342</v>
      </c>
      <c r="C766" s="14">
        <v>1</v>
      </c>
    </row>
    <row r="767" spans="1:3" x14ac:dyDescent="0.25">
      <c r="A767" s="14" t="s">
        <v>37676</v>
      </c>
      <c r="B767" s="14" t="s">
        <v>37503</v>
      </c>
      <c r="C767" s="14">
        <v>1</v>
      </c>
    </row>
    <row r="768" spans="1:3" x14ac:dyDescent="0.25">
      <c r="A768" s="14" t="s">
        <v>37605</v>
      </c>
      <c r="B768" s="14" t="s">
        <v>37572</v>
      </c>
      <c r="C768" s="14">
        <v>1</v>
      </c>
    </row>
    <row r="769" spans="1:3" x14ac:dyDescent="0.25">
      <c r="A769" s="14" t="s">
        <v>25408</v>
      </c>
      <c r="B769" s="14" t="s">
        <v>37495</v>
      </c>
      <c r="C769" s="14">
        <v>1</v>
      </c>
    </row>
    <row r="770" spans="1:3" x14ac:dyDescent="0.25">
      <c r="A770" s="14" t="s">
        <v>25546</v>
      </c>
      <c r="B770" s="14" t="s">
        <v>37632</v>
      </c>
      <c r="C770" s="14">
        <v>1</v>
      </c>
    </row>
    <row r="771" spans="1:3" x14ac:dyDescent="0.25">
      <c r="A771" s="14" t="s">
        <v>37677</v>
      </c>
      <c r="B771" s="14" t="s">
        <v>37505</v>
      </c>
      <c r="C771" s="14">
        <v>1</v>
      </c>
    </row>
    <row r="772" spans="1:3" x14ac:dyDescent="0.25">
      <c r="A772" s="14" t="s">
        <v>25427</v>
      </c>
      <c r="B772" s="14" t="s">
        <v>37521</v>
      </c>
      <c r="C772" s="14">
        <v>1</v>
      </c>
    </row>
    <row r="773" spans="1:3" x14ac:dyDescent="0.25">
      <c r="A773" s="14" t="s">
        <v>215</v>
      </c>
      <c r="B773" s="14" t="s">
        <v>37553</v>
      </c>
      <c r="C773" s="14">
        <v>1</v>
      </c>
    </row>
    <row r="774" spans="1:3" x14ac:dyDescent="0.25">
      <c r="A774" s="14" t="s">
        <v>25394</v>
      </c>
      <c r="B774" s="14" t="s">
        <v>37648</v>
      </c>
      <c r="C774" s="14">
        <v>1</v>
      </c>
    </row>
    <row r="775" spans="1:3" x14ac:dyDescent="0.25">
      <c r="A775" s="14" t="s">
        <v>25394</v>
      </c>
      <c r="B775" s="14" t="s">
        <v>37606</v>
      </c>
      <c r="C775" s="14">
        <v>1</v>
      </c>
    </row>
    <row r="776" spans="1:3" x14ac:dyDescent="0.25">
      <c r="A776" s="14" t="s">
        <v>25561</v>
      </c>
      <c r="B776" s="14" t="s">
        <v>25368</v>
      </c>
      <c r="C776" s="14">
        <v>1</v>
      </c>
    </row>
    <row r="777" spans="1:3" x14ac:dyDescent="0.25">
      <c r="A777" s="14" t="s">
        <v>25497</v>
      </c>
      <c r="B777" s="14" t="s">
        <v>37557</v>
      </c>
      <c r="C777" s="14">
        <v>1</v>
      </c>
    </row>
    <row r="778" spans="1:3" x14ac:dyDescent="0.25">
      <c r="A778" s="14" t="s">
        <v>25561</v>
      </c>
      <c r="B778" s="14" t="s">
        <v>37516</v>
      </c>
      <c r="C778" s="14">
        <v>1</v>
      </c>
    </row>
    <row r="779" spans="1:3" x14ac:dyDescent="0.25">
      <c r="A779" s="14" t="s">
        <v>25375</v>
      </c>
      <c r="B779" s="14" t="s">
        <v>37587</v>
      </c>
      <c r="C779" s="14">
        <v>1</v>
      </c>
    </row>
    <row r="780" spans="1:3" x14ac:dyDescent="0.25">
      <c r="A780" s="14" t="s">
        <v>109</v>
      </c>
      <c r="B780" s="14" t="s">
        <v>37500</v>
      </c>
      <c r="C780" s="14">
        <v>1</v>
      </c>
    </row>
    <row r="781" spans="1:3" x14ac:dyDescent="0.25">
      <c r="A781" s="14" t="s">
        <v>25390</v>
      </c>
      <c r="B781" s="14" t="s">
        <v>25342</v>
      </c>
      <c r="C781" s="14">
        <v>1</v>
      </c>
    </row>
    <row r="782" spans="1:3" x14ac:dyDescent="0.25">
      <c r="A782" s="14" t="s">
        <v>25512</v>
      </c>
      <c r="B782" s="14" t="s">
        <v>37648</v>
      </c>
      <c r="C782" s="14">
        <v>1</v>
      </c>
    </row>
    <row r="783" spans="1:3" x14ac:dyDescent="0.25">
      <c r="A783" s="14" t="s">
        <v>58</v>
      </c>
      <c r="B783" s="14" t="s">
        <v>37557</v>
      </c>
      <c r="C783" s="14">
        <v>1</v>
      </c>
    </row>
    <row r="784" spans="1:3" x14ac:dyDescent="0.25">
      <c r="A784" s="14" t="s">
        <v>109</v>
      </c>
      <c r="B784" s="14" t="s">
        <v>37516</v>
      </c>
      <c r="C784" s="14">
        <v>1</v>
      </c>
    </row>
    <row r="785" spans="1:3" x14ac:dyDescent="0.25">
      <c r="A785" s="14" t="s">
        <v>233</v>
      </c>
      <c r="B785" s="14" t="s">
        <v>25368</v>
      </c>
      <c r="C785" s="14">
        <v>1</v>
      </c>
    </row>
    <row r="786" spans="1:3" x14ac:dyDescent="0.25">
      <c r="A786" s="14" t="s">
        <v>25461</v>
      </c>
      <c r="B786" s="14" t="s">
        <v>37645</v>
      </c>
      <c r="C786" s="14">
        <v>1</v>
      </c>
    </row>
    <row r="787" spans="1:3" x14ac:dyDescent="0.25">
      <c r="A787" s="14" t="s">
        <v>25500</v>
      </c>
      <c r="B787" s="14" t="s">
        <v>37502</v>
      </c>
      <c r="C787" s="14">
        <v>1</v>
      </c>
    </row>
    <row r="788" spans="1:3" x14ac:dyDescent="0.25">
      <c r="A788" s="14" t="s">
        <v>25509</v>
      </c>
      <c r="B788" s="14" t="s">
        <v>37501</v>
      </c>
      <c r="C788" s="14">
        <v>1</v>
      </c>
    </row>
    <row r="789" spans="1:3" x14ac:dyDescent="0.25">
      <c r="A789" s="14" t="s">
        <v>25388</v>
      </c>
      <c r="B789" s="14" t="s">
        <v>37495</v>
      </c>
      <c r="C789" s="14">
        <v>1</v>
      </c>
    </row>
    <row r="790" spans="1:3" x14ac:dyDescent="0.25">
      <c r="A790" s="14" t="s">
        <v>212</v>
      </c>
      <c r="B790" s="14" t="s">
        <v>37560</v>
      </c>
      <c r="C790" s="14">
        <v>1</v>
      </c>
    </row>
    <row r="791" spans="1:3" x14ac:dyDescent="0.25">
      <c r="A791" s="14" t="s">
        <v>25393</v>
      </c>
      <c r="B791" s="14" t="s">
        <v>37557</v>
      </c>
      <c r="C791" s="14">
        <v>1</v>
      </c>
    </row>
    <row r="792" spans="1:3" x14ac:dyDescent="0.25">
      <c r="A792" s="14" t="s">
        <v>52</v>
      </c>
      <c r="B792" s="14" t="s">
        <v>37521</v>
      </c>
      <c r="C792" s="14">
        <v>1</v>
      </c>
    </row>
    <row r="793" spans="1:3" x14ac:dyDescent="0.25">
      <c r="A793" s="14" t="s">
        <v>96</v>
      </c>
      <c r="B793" s="14" t="s">
        <v>37572</v>
      </c>
      <c r="C793" s="14">
        <v>1</v>
      </c>
    </row>
    <row r="794" spans="1:3" x14ac:dyDescent="0.25">
      <c r="A794" s="14" t="s">
        <v>25424</v>
      </c>
      <c r="B794" s="14" t="s">
        <v>37600</v>
      </c>
      <c r="C794" s="14">
        <v>1</v>
      </c>
    </row>
    <row r="795" spans="1:3" x14ac:dyDescent="0.25">
      <c r="A795" s="14" t="s">
        <v>25388</v>
      </c>
      <c r="B795" s="14" t="s">
        <v>37497</v>
      </c>
      <c r="C795" s="14">
        <v>1</v>
      </c>
    </row>
    <row r="796" spans="1:3" x14ac:dyDescent="0.25">
      <c r="A796" s="14" t="s">
        <v>25381</v>
      </c>
      <c r="B796" s="14" t="s">
        <v>37645</v>
      </c>
      <c r="C796" s="14">
        <v>1</v>
      </c>
    </row>
    <row r="797" spans="1:3" x14ac:dyDescent="0.25">
      <c r="A797" s="14" t="s">
        <v>25467</v>
      </c>
      <c r="B797" s="14" t="s">
        <v>37495</v>
      </c>
      <c r="C797" s="14">
        <v>1</v>
      </c>
    </row>
    <row r="798" spans="1:3" x14ac:dyDescent="0.25">
      <c r="A798" s="14" t="s">
        <v>25479</v>
      </c>
      <c r="B798" s="14" t="s">
        <v>37521</v>
      </c>
      <c r="C798" s="14">
        <v>1</v>
      </c>
    </row>
    <row r="799" spans="1:3" x14ac:dyDescent="0.25">
      <c r="A799" s="14" t="s">
        <v>25381</v>
      </c>
      <c r="B799" s="14" t="s">
        <v>37494</v>
      </c>
      <c r="C799" s="14">
        <v>1</v>
      </c>
    </row>
    <row r="800" spans="1:3" x14ac:dyDescent="0.25">
      <c r="A800" s="14" t="s">
        <v>25375</v>
      </c>
      <c r="B800" s="14" t="s">
        <v>37494</v>
      </c>
      <c r="C800" s="14">
        <v>1</v>
      </c>
    </row>
    <row r="801" spans="1:3" x14ac:dyDescent="0.25">
      <c r="A801" s="14" t="s">
        <v>25384</v>
      </c>
      <c r="B801" s="14" t="s">
        <v>25342</v>
      </c>
      <c r="C801" s="14">
        <v>1</v>
      </c>
    </row>
    <row r="802" spans="1:3" x14ac:dyDescent="0.25">
      <c r="A802" s="14" t="s">
        <v>25380</v>
      </c>
      <c r="B802" s="14" t="s">
        <v>37497</v>
      </c>
      <c r="C802" s="14">
        <v>1</v>
      </c>
    </row>
    <row r="803" spans="1:3" x14ac:dyDescent="0.25">
      <c r="A803" s="14" t="s">
        <v>25461</v>
      </c>
      <c r="B803" s="14" t="s">
        <v>37573</v>
      </c>
      <c r="C803" s="14">
        <v>1</v>
      </c>
    </row>
    <row r="804" spans="1:3" x14ac:dyDescent="0.25">
      <c r="A804" s="14" t="s">
        <v>25379</v>
      </c>
      <c r="B804" s="14" t="s">
        <v>37519</v>
      </c>
      <c r="C804" s="14">
        <v>1</v>
      </c>
    </row>
    <row r="805" spans="1:3" x14ac:dyDescent="0.25">
      <c r="A805" s="14" t="s">
        <v>25375</v>
      </c>
      <c r="B805" s="14" t="s">
        <v>37511</v>
      </c>
      <c r="C805" s="14">
        <v>1</v>
      </c>
    </row>
    <row r="806" spans="1:3" x14ac:dyDescent="0.25">
      <c r="A806" s="14" t="s">
        <v>25403</v>
      </c>
      <c r="B806" s="14" t="s">
        <v>25342</v>
      </c>
      <c r="C806" s="14">
        <v>1</v>
      </c>
    </row>
    <row r="807" spans="1:3" x14ac:dyDescent="0.25">
      <c r="A807" s="14" t="s">
        <v>25421</v>
      </c>
      <c r="B807" s="14" t="s">
        <v>37600</v>
      </c>
      <c r="C807" s="14">
        <v>1</v>
      </c>
    </row>
    <row r="808" spans="1:3" x14ac:dyDescent="0.25">
      <c r="A808" s="14" t="s">
        <v>52</v>
      </c>
      <c r="B808" s="14" t="s">
        <v>37500</v>
      </c>
      <c r="C808" s="14">
        <v>1</v>
      </c>
    </row>
    <row r="809" spans="1:3" x14ac:dyDescent="0.25">
      <c r="A809" s="14" t="s">
        <v>42</v>
      </c>
      <c r="B809" s="14" t="s">
        <v>37516</v>
      </c>
      <c r="C809" s="14">
        <v>1</v>
      </c>
    </row>
    <row r="810" spans="1:3" x14ac:dyDescent="0.25">
      <c r="A810" s="14" t="s">
        <v>25395</v>
      </c>
      <c r="B810" s="14" t="s">
        <v>37500</v>
      </c>
      <c r="C810" s="14">
        <v>1</v>
      </c>
    </row>
    <row r="811" spans="1:3" x14ac:dyDescent="0.25">
      <c r="A811" s="14" t="s">
        <v>37678</v>
      </c>
      <c r="B811" s="14" t="s">
        <v>37515</v>
      </c>
      <c r="C811" s="14">
        <v>1</v>
      </c>
    </row>
    <row r="812" spans="1:3" x14ac:dyDescent="0.25">
      <c r="A812" s="14" t="s">
        <v>25385</v>
      </c>
      <c r="B812" s="14" t="s">
        <v>37560</v>
      </c>
      <c r="C812" s="14">
        <v>1</v>
      </c>
    </row>
    <row r="813" spans="1:3" x14ac:dyDescent="0.25">
      <c r="A813" s="14" t="s">
        <v>25384</v>
      </c>
      <c r="B813" s="14" t="s">
        <v>37584</v>
      </c>
      <c r="C813" s="14">
        <v>1</v>
      </c>
    </row>
    <row r="814" spans="1:3" x14ac:dyDescent="0.25">
      <c r="A814" s="14" t="s">
        <v>25386</v>
      </c>
      <c r="B814" s="14" t="s">
        <v>37587</v>
      </c>
      <c r="C814" s="14">
        <v>1</v>
      </c>
    </row>
    <row r="815" spans="1:3" x14ac:dyDescent="0.25">
      <c r="A815" s="14" t="s">
        <v>25374</v>
      </c>
      <c r="B815" s="14" t="s">
        <v>37557</v>
      </c>
      <c r="C815" s="14">
        <v>1</v>
      </c>
    </row>
    <row r="816" spans="1:3" x14ac:dyDescent="0.25">
      <c r="A816" s="14" t="s">
        <v>25463</v>
      </c>
      <c r="B816" s="14" t="s">
        <v>37587</v>
      </c>
      <c r="C816" s="14">
        <v>1</v>
      </c>
    </row>
    <row r="817" spans="1:3" x14ac:dyDescent="0.25">
      <c r="A817" s="14" t="s">
        <v>25403</v>
      </c>
      <c r="B817" s="14" t="s">
        <v>37500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dimension ref="A1:C78"/>
  <sheetViews>
    <sheetView topLeftCell="A49" workbookViewId="0">
      <selection activeCell="B75" sqref="B75"/>
    </sheetView>
  </sheetViews>
  <sheetFormatPr defaultRowHeight="15" x14ac:dyDescent="0.25"/>
  <cols>
    <col min="1" max="1" width="23.28515625" style="134" bestFit="1" customWidth="1"/>
    <col min="2" max="2" width="20" style="134" bestFit="1" customWidth="1"/>
    <col min="3" max="3" width="11.140625" style="134" bestFit="1" customWidth="1"/>
    <col min="4" max="16384" width="9.140625" style="134"/>
  </cols>
  <sheetData>
    <row r="1" spans="1:3" x14ac:dyDescent="0.25">
      <c r="A1" s="134" t="s">
        <v>38158</v>
      </c>
      <c r="B1" s="134" t="s">
        <v>38159</v>
      </c>
      <c r="C1" s="134" t="s">
        <v>2</v>
      </c>
    </row>
    <row r="2" spans="1:3" x14ac:dyDescent="0.25">
      <c r="A2" s="134" t="s">
        <v>38160</v>
      </c>
      <c r="B2" s="134" t="s">
        <v>3052</v>
      </c>
      <c r="C2" s="134" t="s">
        <v>58</v>
      </c>
    </row>
    <row r="3" spans="1:3" x14ac:dyDescent="0.25">
      <c r="A3" s="134" t="s">
        <v>38161</v>
      </c>
      <c r="B3" s="134" t="s">
        <v>3058</v>
      </c>
      <c r="C3" s="134" t="s">
        <v>144</v>
      </c>
    </row>
    <row r="4" spans="1:3" x14ac:dyDescent="0.25">
      <c r="A4" s="134" t="s">
        <v>38162</v>
      </c>
      <c r="B4" s="134" t="s">
        <v>3060</v>
      </c>
      <c r="C4" s="134" t="s">
        <v>150</v>
      </c>
    </row>
    <row r="5" spans="1:3" x14ac:dyDescent="0.25">
      <c r="A5" s="134" t="s">
        <v>38163</v>
      </c>
      <c r="B5" s="134" t="s">
        <v>3070</v>
      </c>
      <c r="C5" s="134" t="s">
        <v>1</v>
      </c>
    </row>
    <row r="6" spans="1:3" x14ac:dyDescent="0.25">
      <c r="A6" s="134" t="s">
        <v>38164</v>
      </c>
      <c r="B6" s="134" t="s">
        <v>3072</v>
      </c>
      <c r="C6" s="134" t="s">
        <v>1</v>
      </c>
    </row>
    <row r="7" spans="1:3" x14ac:dyDescent="0.25">
      <c r="A7" s="134" t="s">
        <v>38165</v>
      </c>
      <c r="B7" s="134" t="s">
        <v>3076</v>
      </c>
      <c r="C7" s="134" t="s">
        <v>100</v>
      </c>
    </row>
    <row r="8" spans="1:3" x14ac:dyDescent="0.25">
      <c r="A8" s="134" t="s">
        <v>38166</v>
      </c>
      <c r="B8" s="134" t="s">
        <v>3080</v>
      </c>
      <c r="C8" s="134" t="s">
        <v>27</v>
      </c>
    </row>
    <row r="9" spans="1:3" x14ac:dyDescent="0.25">
      <c r="A9" s="134" t="s">
        <v>38167</v>
      </c>
      <c r="B9" s="134" t="s">
        <v>3082</v>
      </c>
      <c r="C9" s="134" t="s">
        <v>100</v>
      </c>
    </row>
    <row r="10" spans="1:3" x14ac:dyDescent="0.25">
      <c r="A10" s="134" t="s">
        <v>38168</v>
      </c>
      <c r="B10" s="134" t="s">
        <v>3086</v>
      </c>
      <c r="C10" s="134" t="s">
        <v>100</v>
      </c>
    </row>
    <row r="11" spans="1:3" x14ac:dyDescent="0.25">
      <c r="A11" s="134" t="s">
        <v>38169</v>
      </c>
      <c r="B11" s="134" t="s">
        <v>3088</v>
      </c>
      <c r="C11" s="134" t="s">
        <v>100</v>
      </c>
    </row>
    <row r="12" spans="1:3" x14ac:dyDescent="0.25">
      <c r="A12" s="134" t="s">
        <v>38170</v>
      </c>
      <c r="B12" s="134" t="s">
        <v>3090</v>
      </c>
      <c r="C12" s="134" t="s">
        <v>28</v>
      </c>
    </row>
    <row r="13" spans="1:3" x14ac:dyDescent="0.25">
      <c r="A13" s="134" t="s">
        <v>38171</v>
      </c>
      <c r="B13" s="134" t="s">
        <v>3094</v>
      </c>
      <c r="C13" s="134" t="s">
        <v>100</v>
      </c>
    </row>
    <row r="14" spans="1:3" x14ac:dyDescent="0.25">
      <c r="A14" s="134" t="s">
        <v>38172</v>
      </c>
      <c r="B14" s="134" t="s">
        <v>3098</v>
      </c>
      <c r="C14" s="134" t="s">
        <v>27</v>
      </c>
    </row>
    <row r="15" spans="1:3" x14ac:dyDescent="0.25">
      <c r="A15" s="134" t="s">
        <v>38173</v>
      </c>
      <c r="B15" s="134" t="s">
        <v>3102</v>
      </c>
      <c r="C15" s="134" t="s">
        <v>27</v>
      </c>
    </row>
    <row r="16" spans="1:3" x14ac:dyDescent="0.25">
      <c r="A16" s="134" t="s">
        <v>38174</v>
      </c>
      <c r="B16" s="134" t="s">
        <v>3106</v>
      </c>
      <c r="C16" s="134" t="s">
        <v>27</v>
      </c>
    </row>
    <row r="17" spans="1:3" x14ac:dyDescent="0.25">
      <c r="A17" s="134" t="s">
        <v>38175</v>
      </c>
      <c r="B17" s="134" t="s">
        <v>3108</v>
      </c>
      <c r="C17" s="134" t="s">
        <v>100</v>
      </c>
    </row>
    <row r="18" spans="1:3" x14ac:dyDescent="0.25">
      <c r="A18" s="134" t="s">
        <v>38176</v>
      </c>
      <c r="B18" s="134" t="s">
        <v>3116</v>
      </c>
      <c r="C18" s="134" t="s">
        <v>27</v>
      </c>
    </row>
    <row r="19" spans="1:3" x14ac:dyDescent="0.25">
      <c r="A19" s="134" t="s">
        <v>38177</v>
      </c>
      <c r="B19" s="134" t="s">
        <v>3120</v>
      </c>
      <c r="C19" s="134" t="s">
        <v>27</v>
      </c>
    </row>
    <row r="20" spans="1:3" x14ac:dyDescent="0.25">
      <c r="A20" s="134" t="s">
        <v>38178</v>
      </c>
      <c r="B20" s="134" t="s">
        <v>3166</v>
      </c>
      <c r="C20" s="134" t="s">
        <v>1</v>
      </c>
    </row>
    <row r="21" spans="1:3" x14ac:dyDescent="0.25">
      <c r="A21" s="134" t="s">
        <v>38179</v>
      </c>
      <c r="B21" s="134" t="s">
        <v>2772</v>
      </c>
      <c r="C21" s="134" t="s">
        <v>1</v>
      </c>
    </row>
    <row r="22" spans="1:3" x14ac:dyDescent="0.25">
      <c r="A22" s="134" t="s">
        <v>38180</v>
      </c>
      <c r="B22" s="134" t="s">
        <v>2776</v>
      </c>
      <c r="C22" s="134" t="s">
        <v>54</v>
      </c>
    </row>
    <row r="23" spans="1:3" x14ac:dyDescent="0.25">
      <c r="A23" s="134" t="s">
        <v>38181</v>
      </c>
      <c r="B23" s="134" t="s">
        <v>2778</v>
      </c>
      <c r="C23" s="134" t="s">
        <v>28</v>
      </c>
    </row>
    <row r="24" spans="1:3" x14ac:dyDescent="0.25">
      <c r="A24" s="134" t="s">
        <v>38182</v>
      </c>
      <c r="B24" s="134" t="s">
        <v>3184</v>
      </c>
      <c r="C24" s="134" t="s">
        <v>1</v>
      </c>
    </row>
    <row r="25" spans="1:3" x14ac:dyDescent="0.25">
      <c r="A25" s="134" t="s">
        <v>38183</v>
      </c>
      <c r="B25" s="134" t="s">
        <v>2808</v>
      </c>
      <c r="C25" s="134" t="s">
        <v>27</v>
      </c>
    </row>
    <row r="26" spans="1:3" x14ac:dyDescent="0.25">
      <c r="A26" s="134" t="s">
        <v>38184</v>
      </c>
      <c r="B26" s="134" t="s">
        <v>2816</v>
      </c>
      <c r="C26" s="134" t="s">
        <v>27</v>
      </c>
    </row>
    <row r="27" spans="1:3" x14ac:dyDescent="0.25">
      <c r="A27" s="134" t="s">
        <v>38185</v>
      </c>
      <c r="B27" s="134" t="s">
        <v>2824</v>
      </c>
      <c r="C27" s="134" t="s">
        <v>27</v>
      </c>
    </row>
    <row r="28" spans="1:3" x14ac:dyDescent="0.25">
      <c r="A28" s="134" t="s">
        <v>38186</v>
      </c>
      <c r="B28" s="134" t="s">
        <v>2834</v>
      </c>
      <c r="C28" s="134" t="s">
        <v>144</v>
      </c>
    </row>
    <row r="29" spans="1:3" x14ac:dyDescent="0.25">
      <c r="A29" s="134" t="s">
        <v>38187</v>
      </c>
      <c r="B29" s="134" t="s">
        <v>3200</v>
      </c>
      <c r="C29" s="134" t="s">
        <v>1</v>
      </c>
    </row>
    <row r="30" spans="1:3" x14ac:dyDescent="0.25">
      <c r="A30" s="134" t="s">
        <v>38188</v>
      </c>
      <c r="B30" s="134" t="s">
        <v>3202</v>
      </c>
      <c r="C30" s="134" t="s">
        <v>1</v>
      </c>
    </row>
    <row r="31" spans="1:3" x14ac:dyDescent="0.25">
      <c r="A31" s="134" t="s">
        <v>38189</v>
      </c>
      <c r="B31" s="134" t="s">
        <v>2848</v>
      </c>
      <c r="C31" s="134" t="s">
        <v>27</v>
      </c>
    </row>
    <row r="32" spans="1:3" x14ac:dyDescent="0.25">
      <c r="A32" s="134" t="s">
        <v>38190</v>
      </c>
      <c r="B32" s="134" t="s">
        <v>2850</v>
      </c>
      <c r="C32" s="134" t="s">
        <v>27</v>
      </c>
    </row>
    <row r="33" spans="1:3" x14ac:dyDescent="0.25">
      <c r="A33" s="134" t="s">
        <v>38191</v>
      </c>
      <c r="B33" s="134" t="s">
        <v>2862</v>
      </c>
      <c r="C33" s="134" t="s">
        <v>27</v>
      </c>
    </row>
    <row r="34" spans="1:3" x14ac:dyDescent="0.25">
      <c r="A34" s="134" t="s">
        <v>38192</v>
      </c>
      <c r="B34" s="134" t="s">
        <v>2880</v>
      </c>
      <c r="C34" s="134" t="s">
        <v>1</v>
      </c>
    </row>
    <row r="35" spans="1:3" x14ac:dyDescent="0.25">
      <c r="A35" s="134" t="s">
        <v>38193</v>
      </c>
      <c r="B35" s="134" t="s">
        <v>3262</v>
      </c>
      <c r="C35" s="134" t="s">
        <v>100</v>
      </c>
    </row>
    <row r="36" spans="1:3" x14ac:dyDescent="0.25">
      <c r="A36" s="134" t="s">
        <v>38194</v>
      </c>
      <c r="B36" s="134" t="s">
        <v>3264</v>
      </c>
      <c r="C36" s="134" t="s">
        <v>100</v>
      </c>
    </row>
    <row r="37" spans="1:3" x14ac:dyDescent="0.25">
      <c r="A37" s="134" t="s">
        <v>38195</v>
      </c>
      <c r="B37" s="134" t="s">
        <v>2882</v>
      </c>
      <c r="C37" s="134" t="s">
        <v>1</v>
      </c>
    </row>
    <row r="38" spans="1:3" x14ac:dyDescent="0.25">
      <c r="A38" s="134" t="s">
        <v>38196</v>
      </c>
      <c r="B38" s="134" t="s">
        <v>2884</v>
      </c>
      <c r="C38" s="134" t="s">
        <v>1</v>
      </c>
    </row>
    <row r="39" spans="1:3" x14ac:dyDescent="0.25">
      <c r="A39" s="134" t="s">
        <v>38197</v>
      </c>
      <c r="B39" s="134" t="s">
        <v>2888</v>
      </c>
      <c r="C39" s="134" t="s">
        <v>1</v>
      </c>
    </row>
    <row r="40" spans="1:3" x14ac:dyDescent="0.25">
      <c r="A40" s="134" t="s">
        <v>38198</v>
      </c>
      <c r="B40" s="134" t="s">
        <v>2890</v>
      </c>
      <c r="C40" s="134" t="s">
        <v>25428</v>
      </c>
    </row>
    <row r="41" spans="1:3" x14ac:dyDescent="0.25">
      <c r="A41" s="134" t="s">
        <v>38199</v>
      </c>
      <c r="B41" s="134" t="s">
        <v>3274</v>
      </c>
      <c r="C41" s="134" t="s">
        <v>144</v>
      </c>
    </row>
    <row r="42" spans="1:3" x14ac:dyDescent="0.25">
      <c r="A42" s="134" t="s">
        <v>38200</v>
      </c>
      <c r="B42" s="134" t="s">
        <v>3294</v>
      </c>
      <c r="C42" s="134" t="s">
        <v>144</v>
      </c>
    </row>
    <row r="43" spans="1:3" x14ac:dyDescent="0.25">
      <c r="A43" s="134" t="s">
        <v>38201</v>
      </c>
      <c r="B43" s="134" t="s">
        <v>2912</v>
      </c>
      <c r="C43" s="134" t="s">
        <v>1</v>
      </c>
    </row>
    <row r="44" spans="1:3" x14ac:dyDescent="0.25">
      <c r="A44" s="134" t="s">
        <v>38202</v>
      </c>
      <c r="B44" s="134" t="s">
        <v>3346</v>
      </c>
      <c r="C44" s="134" t="s">
        <v>1</v>
      </c>
    </row>
    <row r="45" spans="1:3" x14ac:dyDescent="0.25">
      <c r="A45" s="134" t="s">
        <v>38203</v>
      </c>
      <c r="B45" s="134" t="s">
        <v>2932</v>
      </c>
      <c r="C45" s="134" t="s">
        <v>1</v>
      </c>
    </row>
    <row r="46" spans="1:3" x14ac:dyDescent="0.25">
      <c r="A46" s="134" t="s">
        <v>38204</v>
      </c>
      <c r="B46" s="134" t="s">
        <v>3354</v>
      </c>
      <c r="C46" s="134" t="s">
        <v>27</v>
      </c>
    </row>
    <row r="47" spans="1:3" x14ac:dyDescent="0.25">
      <c r="A47" s="134" t="s">
        <v>38205</v>
      </c>
      <c r="B47" s="134" t="s">
        <v>2934</v>
      </c>
      <c r="C47" s="134" t="s">
        <v>1</v>
      </c>
    </row>
    <row r="48" spans="1:3" x14ac:dyDescent="0.25">
      <c r="A48" s="134" t="s">
        <v>38206</v>
      </c>
      <c r="B48" s="134" t="s">
        <v>3360</v>
      </c>
      <c r="C48" s="134" t="s">
        <v>27</v>
      </c>
    </row>
    <row r="49" spans="1:3" x14ac:dyDescent="0.25">
      <c r="A49" s="134" t="s">
        <v>38207</v>
      </c>
      <c r="B49" s="134" t="s">
        <v>2940</v>
      </c>
      <c r="C49" s="134" t="s">
        <v>58</v>
      </c>
    </row>
    <row r="50" spans="1:3" x14ac:dyDescent="0.25">
      <c r="A50" s="134" t="s">
        <v>38208</v>
      </c>
      <c r="B50" s="134" t="s">
        <v>3367</v>
      </c>
      <c r="C50" s="134" t="s">
        <v>150</v>
      </c>
    </row>
    <row r="51" spans="1:3" x14ac:dyDescent="0.25">
      <c r="A51" s="134" t="s">
        <v>38209</v>
      </c>
      <c r="B51" s="134" t="s">
        <v>3373</v>
      </c>
      <c r="C51" s="134" t="s">
        <v>1</v>
      </c>
    </row>
    <row r="52" spans="1:3" x14ac:dyDescent="0.25">
      <c r="A52" s="134" t="s">
        <v>38210</v>
      </c>
      <c r="B52" s="134" t="s">
        <v>3377</v>
      </c>
      <c r="C52" s="134" t="s">
        <v>1</v>
      </c>
    </row>
    <row r="53" spans="1:3" x14ac:dyDescent="0.25">
      <c r="A53" s="134" t="s">
        <v>38211</v>
      </c>
      <c r="B53" s="134" t="s">
        <v>2956</v>
      </c>
      <c r="C53" s="134" t="s">
        <v>1</v>
      </c>
    </row>
    <row r="54" spans="1:3" x14ac:dyDescent="0.25">
      <c r="A54" s="134" t="s">
        <v>38212</v>
      </c>
      <c r="B54" s="134" t="s">
        <v>2960</v>
      </c>
      <c r="C54" s="134" t="s">
        <v>54</v>
      </c>
    </row>
    <row r="55" spans="1:3" x14ac:dyDescent="0.25">
      <c r="A55" s="134" t="s">
        <v>38213</v>
      </c>
      <c r="B55" s="134" t="s">
        <v>2966</v>
      </c>
      <c r="C55" s="134" t="s">
        <v>27</v>
      </c>
    </row>
    <row r="56" spans="1:3" x14ac:dyDescent="0.25">
      <c r="A56" s="134" t="s">
        <v>38214</v>
      </c>
      <c r="B56" s="134" t="s">
        <v>3400</v>
      </c>
      <c r="C56" s="134" t="s">
        <v>52</v>
      </c>
    </row>
    <row r="57" spans="1:3" x14ac:dyDescent="0.25">
      <c r="A57" s="134" t="s">
        <v>38215</v>
      </c>
      <c r="B57" s="134" t="s">
        <v>2972</v>
      </c>
      <c r="C57" s="134" t="s">
        <v>27</v>
      </c>
    </row>
    <row r="58" spans="1:3" x14ac:dyDescent="0.25">
      <c r="A58" s="134" t="s">
        <v>38216</v>
      </c>
      <c r="B58" s="134" t="s">
        <v>2976</v>
      </c>
      <c r="C58" s="134" t="s">
        <v>1</v>
      </c>
    </row>
    <row r="59" spans="1:3" x14ac:dyDescent="0.25">
      <c r="A59" s="134" t="s">
        <v>38217</v>
      </c>
      <c r="B59" s="134" t="s">
        <v>2978</v>
      </c>
      <c r="C59" s="134" t="s">
        <v>27</v>
      </c>
    </row>
    <row r="60" spans="1:3" x14ac:dyDescent="0.25">
      <c r="A60" s="134" t="s">
        <v>38218</v>
      </c>
      <c r="B60" s="134" t="s">
        <v>3414</v>
      </c>
      <c r="C60" s="134" t="s">
        <v>27</v>
      </c>
    </row>
    <row r="61" spans="1:3" x14ac:dyDescent="0.25">
      <c r="A61" s="134" t="s">
        <v>38219</v>
      </c>
      <c r="B61" s="134" t="s">
        <v>2980</v>
      </c>
      <c r="C61" s="134" t="s">
        <v>28</v>
      </c>
    </row>
    <row r="62" spans="1:3" x14ac:dyDescent="0.25">
      <c r="A62" s="134" t="s">
        <v>38220</v>
      </c>
      <c r="B62" s="134" t="s">
        <v>3416</v>
      </c>
      <c r="C62" s="134" t="s">
        <v>27</v>
      </c>
    </row>
    <row r="63" spans="1:3" x14ac:dyDescent="0.25">
      <c r="A63" s="134" t="s">
        <v>38221</v>
      </c>
      <c r="B63" s="134" t="s">
        <v>2982</v>
      </c>
      <c r="C63" s="134" t="s">
        <v>27</v>
      </c>
    </row>
    <row r="64" spans="1:3" x14ac:dyDescent="0.25">
      <c r="A64" s="134" t="s">
        <v>38222</v>
      </c>
      <c r="B64" s="134" t="s">
        <v>3421</v>
      </c>
      <c r="C64" s="134" t="s">
        <v>27</v>
      </c>
    </row>
    <row r="65" spans="1:3" x14ac:dyDescent="0.25">
      <c r="A65" s="134" t="s">
        <v>38223</v>
      </c>
      <c r="B65" s="134" t="s">
        <v>3423</v>
      </c>
      <c r="C65" s="134" t="s">
        <v>27</v>
      </c>
    </row>
    <row r="66" spans="1:3" x14ac:dyDescent="0.25">
      <c r="A66" s="134" t="s">
        <v>38224</v>
      </c>
      <c r="B66" s="134" t="s">
        <v>2984</v>
      </c>
      <c r="C66" s="134" t="s">
        <v>28</v>
      </c>
    </row>
    <row r="67" spans="1:3" x14ac:dyDescent="0.25">
      <c r="A67" s="134" t="s">
        <v>38225</v>
      </c>
      <c r="B67" s="134" t="s">
        <v>2986</v>
      </c>
      <c r="C67" s="134" t="s">
        <v>144</v>
      </c>
    </row>
    <row r="68" spans="1:3" x14ac:dyDescent="0.25">
      <c r="A68" s="134" t="s">
        <v>38226</v>
      </c>
      <c r="B68" s="134" t="s">
        <v>2990</v>
      </c>
      <c r="C68" s="134" t="s">
        <v>27</v>
      </c>
    </row>
    <row r="69" spans="1:3" x14ac:dyDescent="0.25">
      <c r="A69" s="134" t="s">
        <v>38227</v>
      </c>
      <c r="B69" s="134" t="s">
        <v>2996</v>
      </c>
      <c r="C69" s="134" t="s">
        <v>1</v>
      </c>
    </row>
    <row r="70" spans="1:3" x14ac:dyDescent="0.25">
      <c r="A70" s="134" t="s">
        <v>38228</v>
      </c>
      <c r="B70" s="134" t="s">
        <v>3010</v>
      </c>
      <c r="C70" s="134" t="s">
        <v>150</v>
      </c>
    </row>
    <row r="71" spans="1:3" x14ac:dyDescent="0.25">
      <c r="A71" s="134" t="s">
        <v>38229</v>
      </c>
      <c r="B71" s="134" t="s">
        <v>3449</v>
      </c>
      <c r="C71" s="134" t="s">
        <v>1</v>
      </c>
    </row>
    <row r="72" spans="1:3" x14ac:dyDescent="0.25">
      <c r="A72" s="134" t="s">
        <v>38230</v>
      </c>
      <c r="B72" s="134" t="s">
        <v>3451</v>
      </c>
      <c r="C72" s="134" t="s">
        <v>27</v>
      </c>
    </row>
    <row r="73" spans="1:3" x14ac:dyDescent="0.25">
      <c r="A73" s="134" t="s">
        <v>38231</v>
      </c>
      <c r="B73" s="134" t="s">
        <v>3014</v>
      </c>
      <c r="C73" s="134" t="s">
        <v>1</v>
      </c>
    </row>
    <row r="74" spans="1:3" x14ac:dyDescent="0.25">
      <c r="A74" s="134" t="s">
        <v>38232</v>
      </c>
      <c r="B74" s="134" t="s">
        <v>3452</v>
      </c>
      <c r="C74" s="134" t="s">
        <v>1</v>
      </c>
    </row>
    <row r="75" spans="1:3" x14ac:dyDescent="0.25">
      <c r="A75" s="134" t="s">
        <v>38233</v>
      </c>
      <c r="B75" s="134" t="s">
        <v>3453</v>
      </c>
      <c r="C75" s="134" t="s">
        <v>27</v>
      </c>
    </row>
    <row r="76" spans="1:3" x14ac:dyDescent="0.25">
      <c r="A76" s="134" t="s">
        <v>38234</v>
      </c>
      <c r="B76" s="134" t="s">
        <v>3028</v>
      </c>
      <c r="C76" s="134" t="s">
        <v>1</v>
      </c>
    </row>
    <row r="77" spans="1:3" x14ac:dyDescent="0.25">
      <c r="A77" s="134" t="s">
        <v>38235</v>
      </c>
      <c r="B77" s="134" t="s">
        <v>3038</v>
      </c>
      <c r="C77" s="134" t="s">
        <v>1</v>
      </c>
    </row>
    <row r="78" spans="1:3" x14ac:dyDescent="0.25">
      <c r="A78" s="134" t="s">
        <v>38236</v>
      </c>
      <c r="B78" s="134" t="s">
        <v>3046</v>
      </c>
      <c r="C78" s="13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G37" sqref="G37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37680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topLeftCell="G1" workbookViewId="0">
      <pane ySplit="1" topLeftCell="A86" activePane="bottomLeft" state="frozen"/>
      <selection pane="bottomLeft" activeCell="N2" sqref="N2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37901</v>
      </c>
      <c r="B2" s="100" t="s">
        <v>37681</v>
      </c>
      <c r="C2" s="100" t="s">
        <v>46</v>
      </c>
      <c r="D2" s="100" t="s">
        <v>38052</v>
      </c>
      <c r="E2" s="100" t="s">
        <v>38053</v>
      </c>
      <c r="F2" s="100" t="s">
        <v>91</v>
      </c>
      <c r="G2" s="100" t="s">
        <v>38059</v>
      </c>
      <c r="H2" s="100" t="s">
        <v>38060</v>
      </c>
      <c r="I2" s="100" t="s">
        <v>100</v>
      </c>
      <c r="J2" s="103" t="s">
        <v>38061</v>
      </c>
      <c r="K2" s="100" t="s">
        <v>30109</v>
      </c>
      <c r="L2" s="100" t="s">
        <v>30025</v>
      </c>
      <c r="M2" s="100" t="s">
        <v>31093</v>
      </c>
      <c r="N2" s="100">
        <v>928.19999999999993</v>
      </c>
      <c r="O2" s="100"/>
      <c r="R2" s="101">
        <v>6</v>
      </c>
    </row>
    <row r="3" spans="1:41" ht="15" customHeight="1" x14ac:dyDescent="0.2">
      <c r="A3" s="101" t="s">
        <v>37902</v>
      </c>
      <c r="B3" s="101" t="s">
        <v>37682</v>
      </c>
      <c r="C3" s="101" t="s">
        <v>46</v>
      </c>
      <c r="D3" s="101" t="s">
        <v>38052</v>
      </c>
      <c r="E3" s="101" t="s">
        <v>38053</v>
      </c>
      <c r="F3" s="101" t="s">
        <v>91</v>
      </c>
      <c r="G3" s="101" t="s">
        <v>38059</v>
      </c>
      <c r="H3" s="101" t="s">
        <v>38062</v>
      </c>
      <c r="I3" s="101" t="s">
        <v>25497</v>
      </c>
      <c r="J3" s="104" t="s">
        <v>38061</v>
      </c>
      <c r="K3" s="101" t="s">
        <v>30109</v>
      </c>
      <c r="L3" s="101" t="s">
        <v>30025</v>
      </c>
      <c r="M3" s="101" t="s">
        <v>31093</v>
      </c>
      <c r="N3" s="101">
        <v>928.19999999999993</v>
      </c>
      <c r="O3" s="100"/>
      <c r="R3" s="101">
        <v>6</v>
      </c>
    </row>
    <row r="4" spans="1:41" ht="15" customHeight="1" x14ac:dyDescent="0.2">
      <c r="A4" s="101" t="s">
        <v>37903</v>
      </c>
      <c r="B4" s="101" t="s">
        <v>37683</v>
      </c>
      <c r="C4" s="101" t="s">
        <v>46</v>
      </c>
      <c r="D4" s="101" t="s">
        <v>38052</v>
      </c>
      <c r="E4" s="101" t="s">
        <v>38053</v>
      </c>
      <c r="F4" s="101" t="s">
        <v>91</v>
      </c>
      <c r="G4" s="101" t="s">
        <v>38059</v>
      </c>
      <c r="H4" s="101" t="s">
        <v>38063</v>
      </c>
      <c r="I4" s="101" t="s">
        <v>23</v>
      </c>
      <c r="J4" s="104" t="s">
        <v>38061</v>
      </c>
      <c r="K4" s="101" t="s">
        <v>30109</v>
      </c>
      <c r="L4" s="101" t="s">
        <v>30025</v>
      </c>
      <c r="M4" s="101" t="s">
        <v>31093</v>
      </c>
      <c r="N4" s="101">
        <v>928.19999999999993</v>
      </c>
      <c r="O4" s="100"/>
      <c r="R4" s="101">
        <v>6</v>
      </c>
    </row>
    <row r="5" spans="1:41" ht="15" customHeight="1" x14ac:dyDescent="0.2">
      <c r="A5" s="101" t="s">
        <v>37904</v>
      </c>
      <c r="B5" s="101" t="s">
        <v>37684</v>
      </c>
      <c r="C5" s="101" t="s">
        <v>46</v>
      </c>
      <c r="D5" s="101" t="s">
        <v>38052</v>
      </c>
      <c r="E5" s="101" t="s">
        <v>38053</v>
      </c>
      <c r="F5" s="101" t="s">
        <v>91</v>
      </c>
      <c r="G5" s="101" t="s">
        <v>38059</v>
      </c>
      <c r="H5" s="101" t="s">
        <v>38064</v>
      </c>
      <c r="I5" s="101" t="s">
        <v>27</v>
      </c>
      <c r="J5" s="104" t="s">
        <v>38061</v>
      </c>
      <c r="K5" s="101" t="s">
        <v>30109</v>
      </c>
      <c r="L5" s="101" t="s">
        <v>30025</v>
      </c>
      <c r="M5" s="101" t="s">
        <v>31093</v>
      </c>
      <c r="N5" s="101">
        <v>928.19999999999993</v>
      </c>
      <c r="O5" s="100"/>
      <c r="R5" s="101">
        <v>12</v>
      </c>
    </row>
    <row r="6" spans="1:41" ht="15" customHeight="1" x14ac:dyDescent="0.2">
      <c r="A6" s="101" t="s">
        <v>37905</v>
      </c>
      <c r="B6" s="101" t="s">
        <v>37685</v>
      </c>
      <c r="C6" s="101" t="s">
        <v>46</v>
      </c>
      <c r="D6" s="101" t="s">
        <v>38052</v>
      </c>
      <c r="E6" s="101" t="s">
        <v>38053</v>
      </c>
      <c r="F6" s="101" t="s">
        <v>91</v>
      </c>
      <c r="G6" s="101" t="s">
        <v>38059</v>
      </c>
      <c r="H6" s="101" t="s">
        <v>38065</v>
      </c>
      <c r="I6" s="101" t="s">
        <v>54</v>
      </c>
      <c r="J6" s="104" t="s">
        <v>38061</v>
      </c>
      <c r="K6" s="101" t="s">
        <v>30109</v>
      </c>
      <c r="L6" s="101" t="s">
        <v>30025</v>
      </c>
      <c r="M6" s="101" t="s">
        <v>31093</v>
      </c>
      <c r="N6" s="101">
        <v>928.19999999999993</v>
      </c>
      <c r="O6" s="100"/>
      <c r="R6" s="101">
        <v>6</v>
      </c>
    </row>
    <row r="7" spans="1:41" ht="15" customHeight="1" x14ac:dyDescent="0.2">
      <c r="A7" s="101" t="s">
        <v>37906</v>
      </c>
      <c r="B7" s="101" t="s">
        <v>37686</v>
      </c>
      <c r="C7" s="101" t="s">
        <v>46</v>
      </c>
      <c r="D7" s="101" t="s">
        <v>38052</v>
      </c>
      <c r="E7" s="101" t="s">
        <v>38053</v>
      </c>
      <c r="F7" s="101" t="s">
        <v>91</v>
      </c>
      <c r="G7" s="101" t="s">
        <v>38059</v>
      </c>
      <c r="H7" s="101" t="s">
        <v>38066</v>
      </c>
      <c r="I7" s="101" t="s">
        <v>37642</v>
      </c>
      <c r="J7" s="104" t="s">
        <v>38061</v>
      </c>
      <c r="K7" s="101" t="s">
        <v>30109</v>
      </c>
      <c r="L7" s="101" t="s">
        <v>30025</v>
      </c>
      <c r="M7" s="101" t="s">
        <v>31093</v>
      </c>
      <c r="N7" s="101">
        <v>928.19999999999993</v>
      </c>
      <c r="O7" s="100"/>
      <c r="R7" s="101">
        <v>12</v>
      </c>
    </row>
    <row r="8" spans="1:41" ht="15" customHeight="1" x14ac:dyDescent="0.2">
      <c r="A8" s="101" t="s">
        <v>37907</v>
      </c>
      <c r="B8" s="101" t="s">
        <v>37687</v>
      </c>
      <c r="C8" s="101" t="s">
        <v>46</v>
      </c>
      <c r="D8" s="101" t="s">
        <v>38052</v>
      </c>
      <c r="E8" s="101" t="s">
        <v>38053</v>
      </c>
      <c r="F8" s="101" t="s">
        <v>91</v>
      </c>
      <c r="G8" s="101" t="s">
        <v>38059</v>
      </c>
      <c r="H8" s="101" t="s">
        <v>38067</v>
      </c>
      <c r="I8" s="101" t="s">
        <v>25506</v>
      </c>
      <c r="J8" s="104" t="s">
        <v>38061</v>
      </c>
      <c r="K8" s="101" t="s">
        <v>30109</v>
      </c>
      <c r="L8" s="101" t="s">
        <v>30025</v>
      </c>
      <c r="M8" s="101" t="s">
        <v>31093</v>
      </c>
      <c r="N8" s="101">
        <v>928.19999999999993</v>
      </c>
      <c r="O8" s="100"/>
      <c r="R8" s="101">
        <v>6</v>
      </c>
    </row>
    <row r="9" spans="1:41" ht="15" customHeight="1" x14ac:dyDescent="0.2">
      <c r="A9" s="101" t="s">
        <v>37908</v>
      </c>
      <c r="B9" s="101" t="s">
        <v>37688</v>
      </c>
      <c r="C9" s="101" t="s">
        <v>46</v>
      </c>
      <c r="D9" s="101" t="s">
        <v>38052</v>
      </c>
      <c r="E9" s="101" t="s">
        <v>38053</v>
      </c>
      <c r="F9" s="101" t="s">
        <v>91</v>
      </c>
      <c r="G9" s="101" t="s">
        <v>38059</v>
      </c>
      <c r="H9" s="101" t="s">
        <v>38063</v>
      </c>
      <c r="I9" s="101" t="s">
        <v>23</v>
      </c>
      <c r="J9" s="104" t="s">
        <v>38061</v>
      </c>
      <c r="K9" s="101" t="s">
        <v>30109</v>
      </c>
      <c r="L9" s="101" t="s">
        <v>30025</v>
      </c>
      <c r="M9" s="101" t="s">
        <v>31093</v>
      </c>
      <c r="N9" s="101">
        <v>928.19999999999993</v>
      </c>
      <c r="O9" s="100"/>
      <c r="R9" s="101">
        <v>12</v>
      </c>
    </row>
    <row r="10" spans="1:41" ht="15" customHeight="1" x14ac:dyDescent="0.2">
      <c r="A10" s="101" t="s">
        <v>37909</v>
      </c>
      <c r="B10" s="101" t="s">
        <v>37689</v>
      </c>
      <c r="C10" s="101" t="s">
        <v>46</v>
      </c>
      <c r="D10" s="101" t="s">
        <v>38052</v>
      </c>
      <c r="E10" s="101" t="s">
        <v>38053</v>
      </c>
      <c r="F10" s="101" t="s">
        <v>91</v>
      </c>
      <c r="G10" s="101" t="s">
        <v>38059</v>
      </c>
      <c r="H10" s="101" t="s">
        <v>38068</v>
      </c>
      <c r="I10" s="101" t="s">
        <v>100</v>
      </c>
      <c r="J10" s="104" t="s">
        <v>38069</v>
      </c>
      <c r="L10" s="101" t="s">
        <v>30025</v>
      </c>
      <c r="M10" s="101" t="s">
        <v>12</v>
      </c>
      <c r="N10" s="101">
        <v>928.21793103448272</v>
      </c>
      <c r="O10" s="100"/>
      <c r="R10" s="101">
        <v>29</v>
      </c>
    </row>
    <row r="11" spans="1:41" ht="15" customHeight="1" x14ac:dyDescent="0.2">
      <c r="A11" s="101" t="s">
        <v>37910</v>
      </c>
      <c r="B11" s="101" t="s">
        <v>37690</v>
      </c>
      <c r="C11" s="101" t="s">
        <v>46</v>
      </c>
      <c r="D11" s="101" t="s">
        <v>38052</v>
      </c>
      <c r="E11" s="101" t="s">
        <v>38053</v>
      </c>
      <c r="F11" s="101" t="s">
        <v>91</v>
      </c>
      <c r="G11" s="101" t="s">
        <v>38059</v>
      </c>
      <c r="H11" s="101" t="s">
        <v>38070</v>
      </c>
      <c r="I11" s="101" t="s">
        <v>37596</v>
      </c>
      <c r="J11" s="104" t="s">
        <v>38069</v>
      </c>
      <c r="L11" s="101" t="s">
        <v>30025</v>
      </c>
      <c r="M11" s="101" t="s">
        <v>12</v>
      </c>
      <c r="N11" s="101">
        <v>928.21793103448272</v>
      </c>
      <c r="O11" s="100"/>
      <c r="R11" s="101">
        <v>29</v>
      </c>
    </row>
    <row r="12" spans="1:41" ht="15" customHeight="1" x14ac:dyDescent="0.2">
      <c r="A12" s="101" t="s">
        <v>37911</v>
      </c>
      <c r="B12" s="101" t="s">
        <v>37691</v>
      </c>
      <c r="C12" s="101" t="s">
        <v>46</v>
      </c>
      <c r="D12" s="101" t="s">
        <v>38052</v>
      </c>
      <c r="E12" s="101" t="s">
        <v>38053</v>
      </c>
      <c r="F12" s="101" t="s">
        <v>91</v>
      </c>
      <c r="G12" s="101" t="s">
        <v>38059</v>
      </c>
      <c r="H12" s="101" t="s">
        <v>38071</v>
      </c>
      <c r="I12" s="101" t="s">
        <v>126</v>
      </c>
      <c r="J12" s="104" t="s">
        <v>38069</v>
      </c>
      <c r="L12" s="101" t="s">
        <v>30025</v>
      </c>
      <c r="M12" s="101" t="s">
        <v>12</v>
      </c>
      <c r="N12" s="101">
        <v>928.2</v>
      </c>
      <c r="O12" s="100"/>
      <c r="R12" s="101">
        <v>26</v>
      </c>
    </row>
    <row r="13" spans="1:41" ht="15" customHeight="1" x14ac:dyDescent="0.2">
      <c r="A13" s="101" t="s">
        <v>37912</v>
      </c>
      <c r="B13" s="101" t="s">
        <v>37692</v>
      </c>
      <c r="C13" s="101" t="s">
        <v>46</v>
      </c>
      <c r="D13" s="101" t="s">
        <v>38052</v>
      </c>
      <c r="E13" s="101" t="s">
        <v>38053</v>
      </c>
      <c r="F13" s="101" t="s">
        <v>91</v>
      </c>
      <c r="G13" s="101" t="s">
        <v>38059</v>
      </c>
      <c r="H13" s="101" t="s">
        <v>38072</v>
      </c>
      <c r="I13" s="101" t="s">
        <v>25499</v>
      </c>
      <c r="J13" s="104" t="s">
        <v>38069</v>
      </c>
      <c r="L13" s="101" t="s">
        <v>30025</v>
      </c>
      <c r="M13" s="101" t="s">
        <v>12</v>
      </c>
      <c r="N13" s="101">
        <v>928.2</v>
      </c>
      <c r="O13" s="100"/>
      <c r="R13" s="101">
        <v>26</v>
      </c>
    </row>
    <row r="14" spans="1:41" ht="15" customHeight="1" x14ac:dyDescent="0.2">
      <c r="A14" s="101" t="s">
        <v>37913</v>
      </c>
      <c r="B14" s="101" t="s">
        <v>37693</v>
      </c>
      <c r="C14" s="101" t="s">
        <v>46</v>
      </c>
      <c r="D14" s="101" t="s">
        <v>38052</v>
      </c>
      <c r="E14" s="101" t="s">
        <v>38053</v>
      </c>
      <c r="F14" s="101" t="s">
        <v>91</v>
      </c>
      <c r="G14" s="101" t="s">
        <v>38059</v>
      </c>
      <c r="H14" s="101" t="s">
        <v>38073</v>
      </c>
      <c r="I14" s="101" t="s">
        <v>150</v>
      </c>
      <c r="J14" s="104" t="s">
        <v>38069</v>
      </c>
      <c r="L14" s="101" t="s">
        <v>30025</v>
      </c>
      <c r="M14" s="101" t="s">
        <v>12</v>
      </c>
      <c r="N14" s="101">
        <v>928.21793103448272</v>
      </c>
      <c r="O14" s="100"/>
      <c r="R14" s="101">
        <v>29</v>
      </c>
    </row>
    <row r="15" spans="1:41" ht="15" customHeight="1" x14ac:dyDescent="0.2">
      <c r="A15" s="101" t="s">
        <v>37914</v>
      </c>
      <c r="B15" s="101" t="s">
        <v>37694</v>
      </c>
      <c r="C15" s="101" t="s">
        <v>46</v>
      </c>
      <c r="D15" s="101" t="s">
        <v>38052</v>
      </c>
      <c r="E15" s="101" t="s">
        <v>38053</v>
      </c>
      <c r="F15" s="101" t="s">
        <v>91</v>
      </c>
      <c r="G15" s="101" t="s">
        <v>38059</v>
      </c>
      <c r="H15" s="101" t="s">
        <v>38074</v>
      </c>
      <c r="I15" s="101" t="s">
        <v>1</v>
      </c>
      <c r="J15" s="104" t="s">
        <v>38061</v>
      </c>
      <c r="K15" s="101" t="s">
        <v>30109</v>
      </c>
      <c r="L15" s="101" t="s">
        <v>30025</v>
      </c>
      <c r="M15" s="101" t="s">
        <v>12</v>
      </c>
      <c r="N15" s="101">
        <v>928.19999999999993</v>
      </c>
      <c r="O15" s="100"/>
      <c r="R15" s="101">
        <v>12</v>
      </c>
    </row>
    <row r="16" spans="1:41" ht="15" customHeight="1" x14ac:dyDescent="0.2">
      <c r="A16" s="101" t="s">
        <v>37915</v>
      </c>
      <c r="B16" s="101" t="s">
        <v>37695</v>
      </c>
      <c r="C16" s="101" t="s">
        <v>46</v>
      </c>
      <c r="D16" s="101" t="s">
        <v>38052</v>
      </c>
      <c r="E16" s="101" t="s">
        <v>38053</v>
      </c>
      <c r="F16" s="101" t="s">
        <v>91</v>
      </c>
      <c r="G16" s="101" t="s">
        <v>38059</v>
      </c>
      <c r="H16" s="101" t="s">
        <v>38066</v>
      </c>
      <c r="I16" s="101" t="s">
        <v>37642</v>
      </c>
      <c r="J16" s="104" t="s">
        <v>38061</v>
      </c>
      <c r="K16" s="101" t="s">
        <v>30109</v>
      </c>
      <c r="L16" s="101" t="s">
        <v>30025</v>
      </c>
      <c r="M16" s="101" t="s">
        <v>12</v>
      </c>
      <c r="N16" s="101">
        <v>928.19999999999993</v>
      </c>
      <c r="O16" s="100"/>
      <c r="R16" s="101">
        <v>6</v>
      </c>
    </row>
    <row r="17" spans="1:18" ht="15" customHeight="1" x14ac:dyDescent="0.2">
      <c r="A17" s="101" t="s">
        <v>37916</v>
      </c>
      <c r="B17" s="101" t="s">
        <v>37696</v>
      </c>
      <c r="C17" s="101" t="s">
        <v>46</v>
      </c>
      <c r="D17" s="101" t="s">
        <v>38052</v>
      </c>
      <c r="E17" s="101" t="s">
        <v>38053</v>
      </c>
      <c r="F17" s="101" t="s">
        <v>91</v>
      </c>
      <c r="G17" s="101" t="s">
        <v>38059</v>
      </c>
      <c r="H17" s="101" t="s">
        <v>38063</v>
      </c>
      <c r="I17" s="101" t="s">
        <v>23</v>
      </c>
      <c r="J17" s="104" t="s">
        <v>38061</v>
      </c>
      <c r="K17" s="101" t="s">
        <v>30109</v>
      </c>
      <c r="L17" s="101" t="s">
        <v>30025</v>
      </c>
      <c r="M17" s="101" t="s">
        <v>12</v>
      </c>
      <c r="N17" s="101">
        <v>928.19999999999993</v>
      </c>
      <c r="O17" s="100"/>
      <c r="R17" s="101">
        <v>12</v>
      </c>
    </row>
    <row r="18" spans="1:18" ht="15" customHeight="1" x14ac:dyDescent="0.2">
      <c r="A18" s="101" t="s">
        <v>3052</v>
      </c>
      <c r="B18" s="101" t="s">
        <v>37697</v>
      </c>
      <c r="C18" s="101" t="s">
        <v>46</v>
      </c>
      <c r="D18" s="101" t="s">
        <v>47</v>
      </c>
      <c r="E18" s="101" t="s">
        <v>30052</v>
      </c>
      <c r="F18" s="101" t="s">
        <v>91</v>
      </c>
      <c r="G18" s="101" t="s">
        <v>38059</v>
      </c>
      <c r="H18" s="101" t="s">
        <v>38075</v>
      </c>
      <c r="I18" s="101" t="s">
        <v>58</v>
      </c>
      <c r="J18" s="104" t="s">
        <v>11</v>
      </c>
      <c r="K18" s="101" t="s">
        <v>30109</v>
      </c>
      <c r="L18" s="101" t="s">
        <v>30025</v>
      </c>
      <c r="M18" s="101" t="s">
        <v>31093</v>
      </c>
      <c r="N18" s="101">
        <v>596.71130434782617</v>
      </c>
      <c r="O18" s="100"/>
      <c r="R18" s="101">
        <v>46</v>
      </c>
    </row>
    <row r="19" spans="1:18" ht="15" customHeight="1" x14ac:dyDescent="0.2">
      <c r="A19" s="101" t="s">
        <v>37917</v>
      </c>
      <c r="B19" s="101" t="s">
        <v>37698</v>
      </c>
      <c r="C19" s="101" t="s">
        <v>46</v>
      </c>
      <c r="D19" s="101" t="s">
        <v>38052</v>
      </c>
      <c r="E19" s="101" t="s">
        <v>38054</v>
      </c>
      <c r="F19" s="101" t="s">
        <v>91</v>
      </c>
      <c r="G19" s="101" t="s">
        <v>38059</v>
      </c>
      <c r="H19" s="101" t="s">
        <v>38074</v>
      </c>
      <c r="I19" s="101" t="s">
        <v>1</v>
      </c>
      <c r="J19" s="104" t="s">
        <v>38061</v>
      </c>
      <c r="K19" s="101" t="s">
        <v>30109</v>
      </c>
      <c r="L19" s="101" t="s">
        <v>30025</v>
      </c>
      <c r="M19" s="101" t="s">
        <v>31093</v>
      </c>
      <c r="N19" s="101">
        <v>773.50000000000011</v>
      </c>
      <c r="O19" s="100"/>
      <c r="R19" s="101">
        <v>12</v>
      </c>
    </row>
    <row r="20" spans="1:18" ht="15" customHeight="1" x14ac:dyDescent="0.2">
      <c r="A20" s="101" t="s">
        <v>37918</v>
      </c>
      <c r="B20" s="101" t="s">
        <v>37699</v>
      </c>
      <c r="C20" s="101" t="s">
        <v>46</v>
      </c>
      <c r="D20" s="101" t="s">
        <v>38052</v>
      </c>
      <c r="E20" s="101" t="s">
        <v>38054</v>
      </c>
      <c r="F20" s="101" t="s">
        <v>91</v>
      </c>
      <c r="G20" s="101" t="s">
        <v>38059</v>
      </c>
      <c r="H20" s="101" t="s">
        <v>38074</v>
      </c>
      <c r="I20" s="101" t="s">
        <v>1</v>
      </c>
      <c r="J20" s="104" t="s">
        <v>38061</v>
      </c>
      <c r="K20" s="101" t="s">
        <v>30109</v>
      </c>
      <c r="L20" s="101" t="s">
        <v>30025</v>
      </c>
      <c r="M20" s="101" t="s">
        <v>31093</v>
      </c>
      <c r="N20" s="101">
        <v>773.48266666666655</v>
      </c>
      <c r="O20" s="100"/>
      <c r="R20" s="101">
        <v>15</v>
      </c>
    </row>
    <row r="21" spans="1:18" ht="15" customHeight="1" x14ac:dyDescent="0.2">
      <c r="A21" s="101" t="s">
        <v>37919</v>
      </c>
      <c r="B21" s="101" t="s">
        <v>37700</v>
      </c>
      <c r="C21" s="101" t="s">
        <v>46</v>
      </c>
      <c r="D21" s="101" t="s">
        <v>38052</v>
      </c>
      <c r="E21" s="101" t="s">
        <v>38054</v>
      </c>
      <c r="F21" s="101" t="s">
        <v>91</v>
      </c>
      <c r="G21" s="101" t="s">
        <v>38059</v>
      </c>
      <c r="H21" s="101" t="s">
        <v>38076</v>
      </c>
      <c r="I21" s="101" t="s">
        <v>27</v>
      </c>
      <c r="J21" s="104" t="s">
        <v>38061</v>
      </c>
      <c r="K21" s="101" t="s">
        <v>30109</v>
      </c>
      <c r="L21" s="101" t="s">
        <v>30025</v>
      </c>
      <c r="M21" s="101" t="s">
        <v>31093</v>
      </c>
      <c r="N21" s="101">
        <v>773.49257142857152</v>
      </c>
      <c r="O21" s="100"/>
      <c r="R21" s="101">
        <v>35</v>
      </c>
    </row>
    <row r="22" spans="1:18" ht="15" customHeight="1" x14ac:dyDescent="0.2">
      <c r="A22" s="101" t="s">
        <v>3058</v>
      </c>
      <c r="B22" s="101" t="s">
        <v>37701</v>
      </c>
      <c r="C22" s="101" t="s">
        <v>46</v>
      </c>
      <c r="D22" s="101" t="s">
        <v>47</v>
      </c>
      <c r="E22" s="101" t="s">
        <v>30052</v>
      </c>
      <c r="F22" s="101" t="s">
        <v>91</v>
      </c>
      <c r="G22" s="101" t="s">
        <v>38059</v>
      </c>
      <c r="H22" s="101" t="s">
        <v>38077</v>
      </c>
      <c r="I22" s="101" t="s">
        <v>144</v>
      </c>
      <c r="J22" s="104" t="s">
        <v>11</v>
      </c>
      <c r="K22" s="101" t="s">
        <v>30109</v>
      </c>
      <c r="L22" s="101" t="s">
        <v>30025</v>
      </c>
      <c r="M22" s="101" t="s">
        <v>31093</v>
      </c>
      <c r="N22" s="101">
        <v>596.70000000000005</v>
      </c>
      <c r="O22" s="100"/>
      <c r="R22" s="101">
        <v>12</v>
      </c>
    </row>
    <row r="23" spans="1:18" ht="15" customHeight="1" x14ac:dyDescent="0.2">
      <c r="A23" s="101" t="s">
        <v>37920</v>
      </c>
      <c r="B23" s="101" t="s">
        <v>37702</v>
      </c>
      <c r="C23" s="101" t="s">
        <v>46</v>
      </c>
      <c r="D23" s="101" t="s">
        <v>38052</v>
      </c>
      <c r="E23" s="101" t="s">
        <v>38054</v>
      </c>
      <c r="F23" s="101" t="s">
        <v>91</v>
      </c>
      <c r="G23" s="101" t="s">
        <v>38059</v>
      </c>
      <c r="H23" s="101" t="s">
        <v>38074</v>
      </c>
      <c r="I23" s="101" t="s">
        <v>1</v>
      </c>
      <c r="J23" s="104" t="s">
        <v>38061</v>
      </c>
      <c r="K23" s="101" t="s">
        <v>30109</v>
      </c>
      <c r="L23" s="101" t="s">
        <v>30025</v>
      </c>
      <c r="M23" s="101" t="s">
        <v>31093</v>
      </c>
      <c r="N23" s="101">
        <v>773.49257142857152</v>
      </c>
      <c r="O23" s="100"/>
      <c r="R23" s="101">
        <v>35</v>
      </c>
    </row>
    <row r="24" spans="1:18" ht="15" customHeight="1" x14ac:dyDescent="0.2">
      <c r="A24" s="101" t="s">
        <v>37921</v>
      </c>
      <c r="B24" s="101" t="s">
        <v>37703</v>
      </c>
      <c r="C24" s="101" t="s">
        <v>46</v>
      </c>
      <c r="D24" s="101" t="s">
        <v>38052</v>
      </c>
      <c r="E24" s="101" t="s">
        <v>38054</v>
      </c>
      <c r="F24" s="101" t="s">
        <v>91</v>
      </c>
      <c r="G24" s="101" t="s">
        <v>38059</v>
      </c>
      <c r="H24" s="101" t="s">
        <v>38060</v>
      </c>
      <c r="I24" s="101" t="s">
        <v>100</v>
      </c>
      <c r="J24" s="104" t="s">
        <v>38061</v>
      </c>
      <c r="K24" s="101" t="s">
        <v>30109</v>
      </c>
      <c r="L24" s="101" t="s">
        <v>30025</v>
      </c>
      <c r="M24" s="101" t="s">
        <v>31093</v>
      </c>
      <c r="N24" s="101">
        <v>773.50000000000011</v>
      </c>
      <c r="O24" s="100"/>
      <c r="R24" s="101">
        <v>12</v>
      </c>
    </row>
    <row r="25" spans="1:18" ht="15" customHeight="1" x14ac:dyDescent="0.2">
      <c r="A25" s="101" t="s">
        <v>3060</v>
      </c>
      <c r="B25" s="101" t="s">
        <v>37704</v>
      </c>
      <c r="C25" s="101" t="s">
        <v>46</v>
      </c>
      <c r="D25" s="101" t="s">
        <v>47</v>
      </c>
      <c r="E25" s="101" t="s">
        <v>30052</v>
      </c>
      <c r="F25" s="101" t="s">
        <v>91</v>
      </c>
      <c r="G25" s="101" t="s">
        <v>38059</v>
      </c>
      <c r="H25" s="101" t="s">
        <v>38078</v>
      </c>
      <c r="I25" s="101" t="s">
        <v>150</v>
      </c>
      <c r="J25" s="104" t="s">
        <v>11</v>
      </c>
      <c r="K25" s="101" t="s">
        <v>30109</v>
      </c>
      <c r="L25" s="101" t="s">
        <v>30025</v>
      </c>
      <c r="M25" s="101" t="s">
        <v>31093</v>
      </c>
      <c r="N25" s="101">
        <v>596.70000000000005</v>
      </c>
      <c r="O25" s="100"/>
      <c r="R25" s="101">
        <v>12</v>
      </c>
    </row>
    <row r="26" spans="1:18" ht="15" customHeight="1" x14ac:dyDescent="0.2">
      <c r="A26" s="101" t="s">
        <v>37922</v>
      </c>
      <c r="B26" s="101" t="s">
        <v>37705</v>
      </c>
      <c r="C26" s="101" t="s">
        <v>46</v>
      </c>
      <c r="D26" s="101" t="s">
        <v>38052</v>
      </c>
      <c r="E26" s="101" t="s">
        <v>38055</v>
      </c>
      <c r="F26" s="101" t="s">
        <v>91</v>
      </c>
      <c r="G26" s="101" t="s">
        <v>38059</v>
      </c>
      <c r="H26" s="101" t="s">
        <v>38079</v>
      </c>
      <c r="I26" s="101" t="s">
        <v>22</v>
      </c>
      <c r="J26" s="104" t="s">
        <v>38061</v>
      </c>
      <c r="K26" s="101" t="s">
        <v>30109</v>
      </c>
      <c r="L26" s="101" t="s">
        <v>30025</v>
      </c>
      <c r="M26" s="101" t="s">
        <v>31093</v>
      </c>
      <c r="N26" s="101">
        <v>817.78666666666663</v>
      </c>
      <c r="O26" s="100"/>
      <c r="R26" s="101">
        <v>6</v>
      </c>
    </row>
    <row r="27" spans="1:18" ht="15" customHeight="1" x14ac:dyDescent="0.2">
      <c r="A27" s="101" t="s">
        <v>37923</v>
      </c>
      <c r="B27" s="101" t="s">
        <v>37706</v>
      </c>
      <c r="C27" s="101" t="s">
        <v>46</v>
      </c>
      <c r="D27" s="101" t="s">
        <v>38052</v>
      </c>
      <c r="E27" s="101" t="s">
        <v>38054</v>
      </c>
      <c r="F27" s="101" t="s">
        <v>91</v>
      </c>
      <c r="G27" s="101" t="s">
        <v>38059</v>
      </c>
      <c r="H27" s="101" t="s">
        <v>38074</v>
      </c>
      <c r="I27" s="101" t="s">
        <v>1</v>
      </c>
      <c r="J27" s="104" t="s">
        <v>38061</v>
      </c>
      <c r="K27" s="101" t="s">
        <v>30109</v>
      </c>
      <c r="L27" s="101" t="s">
        <v>30025</v>
      </c>
      <c r="M27" s="101" t="s">
        <v>31093</v>
      </c>
      <c r="N27" s="101">
        <v>773.48266666666655</v>
      </c>
      <c r="O27" s="100"/>
      <c r="R27" s="101">
        <v>15</v>
      </c>
    </row>
    <row r="28" spans="1:18" ht="15" customHeight="1" x14ac:dyDescent="0.2">
      <c r="A28" s="101" t="s">
        <v>37924</v>
      </c>
      <c r="B28" s="101" t="s">
        <v>37707</v>
      </c>
      <c r="C28" s="101" t="s">
        <v>46</v>
      </c>
      <c r="D28" s="101" t="s">
        <v>38052</v>
      </c>
      <c r="E28" s="101" t="s">
        <v>38054</v>
      </c>
      <c r="F28" s="101" t="s">
        <v>91</v>
      </c>
      <c r="G28" s="101" t="s">
        <v>38059</v>
      </c>
      <c r="H28" s="101" t="s">
        <v>38074</v>
      </c>
      <c r="I28" s="101" t="s">
        <v>1</v>
      </c>
      <c r="J28" s="104" t="s">
        <v>38061</v>
      </c>
      <c r="K28" s="101" t="s">
        <v>30109</v>
      </c>
      <c r="L28" s="101" t="s">
        <v>30025</v>
      </c>
      <c r="M28" s="101" t="s">
        <v>31093</v>
      </c>
      <c r="N28" s="101">
        <v>773.50000000000011</v>
      </c>
      <c r="O28" s="100"/>
      <c r="R28" s="101">
        <v>44</v>
      </c>
    </row>
    <row r="29" spans="1:18" ht="15" customHeight="1" x14ac:dyDescent="0.2">
      <c r="A29" s="101" t="s">
        <v>37925</v>
      </c>
      <c r="B29" s="101" t="s">
        <v>37708</v>
      </c>
      <c r="C29" s="101" t="s">
        <v>46</v>
      </c>
      <c r="D29" s="101" t="s">
        <v>38052</v>
      </c>
      <c r="E29" s="101" t="s">
        <v>38054</v>
      </c>
      <c r="F29" s="101" t="s">
        <v>91</v>
      </c>
      <c r="G29" s="101" t="s">
        <v>38059</v>
      </c>
      <c r="H29" s="101" t="s">
        <v>38060</v>
      </c>
      <c r="I29" s="101" t="s">
        <v>100</v>
      </c>
      <c r="J29" s="104" t="s">
        <v>38061</v>
      </c>
      <c r="K29" s="101" t="s">
        <v>30109</v>
      </c>
      <c r="L29" s="101" t="s">
        <v>30025</v>
      </c>
      <c r="M29" s="101" t="s">
        <v>31093</v>
      </c>
      <c r="N29" s="101">
        <v>773.50000000000011</v>
      </c>
      <c r="O29" s="100"/>
      <c r="R29" s="101">
        <v>12</v>
      </c>
    </row>
    <row r="30" spans="1:18" ht="15" customHeight="1" x14ac:dyDescent="0.2">
      <c r="A30" s="101" t="s">
        <v>37926</v>
      </c>
      <c r="B30" s="101" t="s">
        <v>37709</v>
      </c>
      <c r="C30" s="101" t="s">
        <v>46</v>
      </c>
      <c r="D30" s="101" t="s">
        <v>38052</v>
      </c>
      <c r="E30" s="101" t="s">
        <v>38054</v>
      </c>
      <c r="F30" s="101" t="s">
        <v>91</v>
      </c>
      <c r="G30" s="101" t="s">
        <v>38059</v>
      </c>
      <c r="H30" s="101" t="s">
        <v>38076</v>
      </c>
      <c r="I30" s="101" t="s">
        <v>27</v>
      </c>
      <c r="J30" s="104" t="s">
        <v>38061</v>
      </c>
      <c r="K30" s="101" t="s">
        <v>30109</v>
      </c>
      <c r="L30" s="101" t="s">
        <v>30025</v>
      </c>
      <c r="M30" s="101" t="s">
        <v>31093</v>
      </c>
      <c r="N30" s="101">
        <v>773.51368421052621</v>
      </c>
      <c r="O30" s="100"/>
      <c r="R30" s="101">
        <v>38</v>
      </c>
    </row>
    <row r="31" spans="1:18" ht="15" customHeight="1" x14ac:dyDescent="0.2">
      <c r="A31" s="101" t="s">
        <v>37927</v>
      </c>
      <c r="B31" s="101" t="s">
        <v>37710</v>
      </c>
      <c r="C31" s="101" t="s">
        <v>46</v>
      </c>
      <c r="D31" s="101" t="s">
        <v>38052</v>
      </c>
      <c r="E31" s="101" t="s">
        <v>38055</v>
      </c>
      <c r="F31" s="101" t="s">
        <v>91</v>
      </c>
      <c r="G31" s="101" t="s">
        <v>38059</v>
      </c>
      <c r="H31" s="101" t="s">
        <v>38068</v>
      </c>
      <c r="I31" s="101" t="s">
        <v>100</v>
      </c>
      <c r="J31" s="104" t="s">
        <v>38061</v>
      </c>
      <c r="K31" s="101" t="s">
        <v>30109</v>
      </c>
      <c r="L31" s="101" t="s">
        <v>30025</v>
      </c>
      <c r="M31" s="101" t="s">
        <v>31093</v>
      </c>
      <c r="N31" s="101">
        <v>817.78666666666663</v>
      </c>
      <c r="O31" s="100"/>
      <c r="R31" s="101">
        <v>6</v>
      </c>
    </row>
    <row r="32" spans="1:18" ht="15" customHeight="1" x14ac:dyDescent="0.2">
      <c r="A32" s="101" t="s">
        <v>37928</v>
      </c>
      <c r="B32" s="101" t="s">
        <v>37711</v>
      </c>
      <c r="C32" s="101" t="s">
        <v>46</v>
      </c>
      <c r="D32" s="101" t="s">
        <v>38052</v>
      </c>
      <c r="E32" s="101" t="s">
        <v>30094</v>
      </c>
      <c r="F32" s="101" t="s">
        <v>91</v>
      </c>
      <c r="G32" s="101" t="s">
        <v>38059</v>
      </c>
      <c r="H32" s="101" t="s">
        <v>38080</v>
      </c>
      <c r="I32" s="101" t="s">
        <v>25520</v>
      </c>
      <c r="J32" s="104" t="s">
        <v>38081</v>
      </c>
      <c r="K32" s="101" t="s">
        <v>282</v>
      </c>
      <c r="L32" s="101" t="s">
        <v>30025</v>
      </c>
      <c r="M32" s="101" t="s">
        <v>12</v>
      </c>
      <c r="N32" s="101">
        <v>1105</v>
      </c>
      <c r="O32" s="100"/>
      <c r="R32" s="101">
        <v>12</v>
      </c>
    </row>
    <row r="33" spans="1:18" ht="15" customHeight="1" x14ac:dyDescent="0.2">
      <c r="A33" s="101" t="s">
        <v>3070</v>
      </c>
      <c r="B33" s="101" t="s">
        <v>37712</v>
      </c>
      <c r="C33" s="101" t="s">
        <v>46</v>
      </c>
      <c r="D33" s="101" t="s">
        <v>47</v>
      </c>
      <c r="E33" s="101" t="s">
        <v>30094</v>
      </c>
      <c r="F33" s="101" t="s">
        <v>91</v>
      </c>
      <c r="G33" s="101" t="s">
        <v>38059</v>
      </c>
      <c r="H33" s="101" t="s">
        <v>38074</v>
      </c>
      <c r="I33" s="101" t="s">
        <v>1</v>
      </c>
      <c r="J33" s="104" t="s">
        <v>30578</v>
      </c>
      <c r="K33" s="101" t="s">
        <v>282</v>
      </c>
      <c r="L33" s="101" t="s">
        <v>30025</v>
      </c>
      <c r="M33" s="101" t="s">
        <v>12</v>
      </c>
      <c r="N33" s="101">
        <v>1105.0305882352941</v>
      </c>
      <c r="O33" s="100"/>
      <c r="R33" s="101">
        <v>17</v>
      </c>
    </row>
    <row r="34" spans="1:18" ht="15" customHeight="1" x14ac:dyDescent="0.2">
      <c r="A34" s="101" t="s">
        <v>3072</v>
      </c>
      <c r="B34" s="101" t="s">
        <v>37713</v>
      </c>
      <c r="C34" s="101" t="s">
        <v>46</v>
      </c>
      <c r="D34" s="101" t="s">
        <v>47</v>
      </c>
      <c r="E34" s="101" t="s">
        <v>30094</v>
      </c>
      <c r="F34" s="101" t="s">
        <v>91</v>
      </c>
      <c r="G34" s="101" t="s">
        <v>38059</v>
      </c>
      <c r="H34" s="101" t="s">
        <v>38074</v>
      </c>
      <c r="I34" s="101" t="s">
        <v>1</v>
      </c>
      <c r="J34" s="104" t="s">
        <v>30578</v>
      </c>
      <c r="K34" s="101" t="s">
        <v>282</v>
      </c>
      <c r="L34" s="101" t="s">
        <v>30025</v>
      </c>
      <c r="M34" s="101" t="s">
        <v>12</v>
      </c>
      <c r="N34" s="101">
        <v>1105.0305882352941</v>
      </c>
      <c r="O34" s="100"/>
      <c r="R34" s="101">
        <v>17</v>
      </c>
    </row>
    <row r="35" spans="1:18" ht="15" customHeight="1" x14ac:dyDescent="0.2">
      <c r="A35" s="101" t="s">
        <v>37929</v>
      </c>
      <c r="B35" s="101" t="s">
        <v>37714</v>
      </c>
      <c r="C35" s="101" t="s">
        <v>46</v>
      </c>
      <c r="D35" s="101" t="s">
        <v>38052</v>
      </c>
      <c r="E35" s="101" t="s">
        <v>30094</v>
      </c>
      <c r="F35" s="101" t="s">
        <v>91</v>
      </c>
      <c r="G35" s="101" t="s">
        <v>38059</v>
      </c>
      <c r="H35" s="101" t="s">
        <v>38082</v>
      </c>
      <c r="I35" s="101" t="s">
        <v>140</v>
      </c>
      <c r="J35" s="104" t="s">
        <v>38081</v>
      </c>
      <c r="K35" s="101" t="s">
        <v>282</v>
      </c>
      <c r="L35" s="101" t="s">
        <v>30025</v>
      </c>
      <c r="M35" s="101" t="s">
        <v>12</v>
      </c>
      <c r="N35" s="101">
        <v>1105.0305882352941</v>
      </c>
      <c r="O35" s="100"/>
      <c r="R35" s="101">
        <v>17</v>
      </c>
    </row>
    <row r="36" spans="1:18" ht="15" customHeight="1" x14ac:dyDescent="0.2">
      <c r="A36" s="101" t="s">
        <v>37930</v>
      </c>
      <c r="B36" s="101" t="s">
        <v>37715</v>
      </c>
      <c r="C36" s="101" t="s">
        <v>46</v>
      </c>
      <c r="D36" s="101" t="s">
        <v>38052</v>
      </c>
      <c r="E36" s="101" t="s">
        <v>30094</v>
      </c>
      <c r="F36" s="101" t="s">
        <v>91</v>
      </c>
      <c r="G36" s="101" t="s">
        <v>38059</v>
      </c>
      <c r="H36" s="101" t="s">
        <v>38074</v>
      </c>
      <c r="I36" s="101" t="s">
        <v>1</v>
      </c>
      <c r="J36" s="104" t="s">
        <v>38081</v>
      </c>
      <c r="K36" s="101" t="s">
        <v>282</v>
      </c>
      <c r="L36" s="101" t="s">
        <v>30025</v>
      </c>
      <c r="M36" s="101" t="s">
        <v>12</v>
      </c>
      <c r="N36" s="101">
        <v>1105.0305882352941</v>
      </c>
      <c r="O36" s="100"/>
      <c r="R36" s="101">
        <v>17</v>
      </c>
    </row>
    <row r="37" spans="1:18" ht="15" customHeight="1" x14ac:dyDescent="0.2">
      <c r="A37" s="101" t="s">
        <v>3076</v>
      </c>
      <c r="B37" s="101" t="s">
        <v>37716</v>
      </c>
      <c r="C37" s="101" t="s">
        <v>46</v>
      </c>
      <c r="D37" s="101" t="s">
        <v>47</v>
      </c>
      <c r="E37" s="101" t="s">
        <v>30094</v>
      </c>
      <c r="F37" s="101" t="s">
        <v>91</v>
      </c>
      <c r="G37" s="101" t="s">
        <v>38059</v>
      </c>
      <c r="H37" s="101" t="s">
        <v>38083</v>
      </c>
      <c r="I37" s="101" t="s">
        <v>219</v>
      </c>
      <c r="J37" s="104" t="s">
        <v>30578</v>
      </c>
      <c r="K37" s="101" t="s">
        <v>282</v>
      </c>
      <c r="L37" s="101" t="s">
        <v>30025</v>
      </c>
      <c r="M37" s="101" t="s">
        <v>12</v>
      </c>
      <c r="N37" s="101">
        <v>1105.1733333333334</v>
      </c>
      <c r="O37" s="100"/>
      <c r="R37" s="101">
        <v>3</v>
      </c>
    </row>
    <row r="38" spans="1:18" ht="15" customHeight="1" x14ac:dyDescent="0.2">
      <c r="A38" s="101" t="s">
        <v>3080</v>
      </c>
      <c r="B38" s="101" t="s">
        <v>37717</v>
      </c>
      <c r="C38" s="101" t="s">
        <v>46</v>
      </c>
      <c r="D38" s="101" t="s">
        <v>47</v>
      </c>
      <c r="E38" s="101" t="s">
        <v>30094</v>
      </c>
      <c r="F38" s="101" t="s">
        <v>91</v>
      </c>
      <c r="G38" s="101" t="s">
        <v>38059</v>
      </c>
      <c r="H38" s="101" t="s">
        <v>38084</v>
      </c>
      <c r="I38" s="101" t="s">
        <v>25522</v>
      </c>
      <c r="J38" s="104" t="s">
        <v>30578</v>
      </c>
      <c r="K38" s="101" t="s">
        <v>282</v>
      </c>
      <c r="L38" s="101" t="s">
        <v>30025</v>
      </c>
      <c r="M38" s="101" t="s">
        <v>12</v>
      </c>
      <c r="N38" s="101">
        <v>1105</v>
      </c>
      <c r="O38" s="100"/>
      <c r="R38" s="101">
        <v>12</v>
      </c>
    </row>
    <row r="39" spans="1:18" ht="15" customHeight="1" x14ac:dyDescent="0.2">
      <c r="A39" s="101" t="s">
        <v>37931</v>
      </c>
      <c r="B39" s="101" t="s">
        <v>37718</v>
      </c>
      <c r="C39" s="101" t="s">
        <v>46</v>
      </c>
      <c r="D39" s="101" t="s">
        <v>38052</v>
      </c>
      <c r="E39" s="101" t="s">
        <v>30094</v>
      </c>
      <c r="F39" s="101" t="s">
        <v>91</v>
      </c>
      <c r="G39" s="101" t="s">
        <v>38059</v>
      </c>
      <c r="H39" s="101" t="s">
        <v>38064</v>
      </c>
      <c r="I39" s="101" t="s">
        <v>27</v>
      </c>
      <c r="J39" s="104" t="s">
        <v>38081</v>
      </c>
      <c r="K39" s="101" t="s">
        <v>282</v>
      </c>
      <c r="L39" s="101" t="s">
        <v>30025</v>
      </c>
      <c r="M39" s="101" t="s">
        <v>12</v>
      </c>
      <c r="N39" s="101">
        <v>1105.0179310344829</v>
      </c>
      <c r="O39" s="100"/>
      <c r="R39" s="101">
        <v>29</v>
      </c>
    </row>
    <row r="40" spans="1:18" ht="15" customHeight="1" x14ac:dyDescent="0.2">
      <c r="A40" s="101" t="s">
        <v>3082</v>
      </c>
      <c r="B40" s="101" t="s">
        <v>37719</v>
      </c>
      <c r="C40" s="101" t="s">
        <v>46</v>
      </c>
      <c r="D40" s="101" t="s">
        <v>47</v>
      </c>
      <c r="E40" s="101" t="s">
        <v>30094</v>
      </c>
      <c r="F40" s="101" t="s">
        <v>91</v>
      </c>
      <c r="G40" s="101" t="s">
        <v>38059</v>
      </c>
      <c r="H40" s="101" t="s">
        <v>38085</v>
      </c>
      <c r="I40" s="101" t="s">
        <v>25406</v>
      </c>
      <c r="J40" s="104" t="s">
        <v>30578</v>
      </c>
      <c r="K40" s="101" t="s">
        <v>282</v>
      </c>
      <c r="L40" s="101" t="s">
        <v>30025</v>
      </c>
      <c r="M40" s="101" t="s">
        <v>12</v>
      </c>
      <c r="N40" s="101">
        <v>1105</v>
      </c>
      <c r="O40" s="100"/>
      <c r="R40" s="101">
        <v>12</v>
      </c>
    </row>
    <row r="41" spans="1:18" ht="15" customHeight="1" x14ac:dyDescent="0.2">
      <c r="A41" s="101" t="s">
        <v>3086</v>
      </c>
      <c r="B41" s="101" t="s">
        <v>37720</v>
      </c>
      <c r="C41" s="101" t="s">
        <v>46</v>
      </c>
      <c r="D41" s="101" t="s">
        <v>47</v>
      </c>
      <c r="E41" s="101" t="s">
        <v>30094</v>
      </c>
      <c r="F41" s="101" t="s">
        <v>91</v>
      </c>
      <c r="G41" s="101" t="s">
        <v>38059</v>
      </c>
      <c r="H41" s="101" t="s">
        <v>38086</v>
      </c>
      <c r="I41" s="101" t="s">
        <v>109</v>
      </c>
      <c r="J41" s="104" t="s">
        <v>30578</v>
      </c>
      <c r="K41" s="101" t="s">
        <v>282</v>
      </c>
      <c r="L41" s="101" t="s">
        <v>30025</v>
      </c>
      <c r="M41" s="101" t="s">
        <v>12</v>
      </c>
      <c r="N41" s="101">
        <v>1105</v>
      </c>
      <c r="O41" s="100"/>
      <c r="R41" s="101">
        <v>10</v>
      </c>
    </row>
    <row r="42" spans="1:18" ht="15" customHeight="1" x14ac:dyDescent="0.2">
      <c r="A42" s="101" t="s">
        <v>3088</v>
      </c>
      <c r="B42" s="101" t="s">
        <v>37721</v>
      </c>
      <c r="C42" s="101" t="s">
        <v>46</v>
      </c>
      <c r="D42" s="101" t="s">
        <v>47</v>
      </c>
      <c r="E42" s="101" t="s">
        <v>30094</v>
      </c>
      <c r="F42" s="101" t="s">
        <v>91</v>
      </c>
      <c r="G42" s="101" t="s">
        <v>38059</v>
      </c>
      <c r="H42" s="101" t="s">
        <v>38085</v>
      </c>
      <c r="I42" s="101" t="s">
        <v>25406</v>
      </c>
      <c r="J42" s="104" t="s">
        <v>30578</v>
      </c>
      <c r="K42" s="101" t="s">
        <v>282</v>
      </c>
      <c r="L42" s="101" t="s">
        <v>30025</v>
      </c>
      <c r="M42" s="101" t="s">
        <v>12</v>
      </c>
      <c r="N42" s="101">
        <v>1105</v>
      </c>
      <c r="O42" s="100"/>
      <c r="R42" s="101">
        <v>12</v>
      </c>
    </row>
    <row r="43" spans="1:18" ht="15" customHeight="1" x14ac:dyDescent="0.2">
      <c r="A43" s="101" t="s">
        <v>37932</v>
      </c>
      <c r="B43" s="101" t="s">
        <v>37722</v>
      </c>
      <c r="C43" s="101" t="s">
        <v>46</v>
      </c>
      <c r="D43" s="101" t="s">
        <v>38052</v>
      </c>
      <c r="E43" s="101" t="s">
        <v>30094</v>
      </c>
      <c r="F43" s="101" t="s">
        <v>91</v>
      </c>
      <c r="G43" s="101" t="s">
        <v>38059</v>
      </c>
      <c r="H43" s="101" t="s">
        <v>38087</v>
      </c>
      <c r="I43" s="101" t="s">
        <v>54</v>
      </c>
      <c r="J43" s="104" t="s">
        <v>38081</v>
      </c>
      <c r="K43" s="101" t="s">
        <v>282</v>
      </c>
      <c r="L43" s="101" t="s">
        <v>30025</v>
      </c>
      <c r="M43" s="101" t="s">
        <v>12</v>
      </c>
      <c r="N43" s="101">
        <v>1105</v>
      </c>
      <c r="O43" s="100"/>
      <c r="R43" s="101">
        <v>12</v>
      </c>
    </row>
    <row r="44" spans="1:18" ht="15" customHeight="1" x14ac:dyDescent="0.2">
      <c r="A44" s="101" t="s">
        <v>3090</v>
      </c>
      <c r="B44" s="101" t="s">
        <v>37723</v>
      </c>
      <c r="C44" s="101" t="s">
        <v>46</v>
      </c>
      <c r="D44" s="101" t="s">
        <v>47</v>
      </c>
      <c r="E44" s="101" t="s">
        <v>30094</v>
      </c>
      <c r="F44" s="101" t="s">
        <v>91</v>
      </c>
      <c r="G44" s="101" t="s">
        <v>38059</v>
      </c>
      <c r="H44" s="101" t="s">
        <v>38088</v>
      </c>
      <c r="I44" s="101" t="s">
        <v>25506</v>
      </c>
      <c r="J44" s="104" t="s">
        <v>30578</v>
      </c>
      <c r="K44" s="101" t="s">
        <v>282</v>
      </c>
      <c r="L44" s="101" t="s">
        <v>30025</v>
      </c>
      <c r="M44" s="101" t="s">
        <v>12</v>
      </c>
      <c r="N44" s="101">
        <v>1105.0179310344829</v>
      </c>
      <c r="O44" s="100"/>
      <c r="R44" s="101">
        <v>29</v>
      </c>
    </row>
    <row r="45" spans="1:18" ht="15" customHeight="1" x14ac:dyDescent="0.2">
      <c r="A45" s="101" t="s">
        <v>3094</v>
      </c>
      <c r="B45" s="101" t="s">
        <v>37724</v>
      </c>
      <c r="C45" s="101" t="s">
        <v>46</v>
      </c>
      <c r="D45" s="101" t="s">
        <v>47</v>
      </c>
      <c r="E45" s="101" t="s">
        <v>30094</v>
      </c>
      <c r="F45" s="101" t="s">
        <v>91</v>
      </c>
      <c r="G45" s="101" t="s">
        <v>38059</v>
      </c>
      <c r="H45" s="101" t="s">
        <v>38085</v>
      </c>
      <c r="I45" s="101" t="s">
        <v>25406</v>
      </c>
      <c r="J45" s="104" t="s">
        <v>30578</v>
      </c>
      <c r="K45" s="101" t="s">
        <v>282</v>
      </c>
      <c r="L45" s="101" t="s">
        <v>30025</v>
      </c>
      <c r="M45" s="101" t="s">
        <v>12</v>
      </c>
      <c r="N45" s="101">
        <v>1105.0179310344829</v>
      </c>
      <c r="O45" s="100"/>
      <c r="R45" s="101">
        <v>29</v>
      </c>
    </row>
    <row r="46" spans="1:18" ht="15" customHeight="1" x14ac:dyDescent="0.2">
      <c r="A46" s="101" t="s">
        <v>37933</v>
      </c>
      <c r="B46" s="101" t="s">
        <v>37725</v>
      </c>
      <c r="C46" s="101" t="s">
        <v>46</v>
      </c>
      <c r="D46" s="101" t="s">
        <v>38052</v>
      </c>
      <c r="E46" s="101" t="s">
        <v>30094</v>
      </c>
      <c r="F46" s="101" t="s">
        <v>91</v>
      </c>
      <c r="G46" s="101" t="s">
        <v>38059</v>
      </c>
      <c r="H46" s="101" t="s">
        <v>38074</v>
      </c>
      <c r="I46" s="101" t="s">
        <v>1</v>
      </c>
      <c r="J46" s="104" t="s">
        <v>38081</v>
      </c>
      <c r="K46" s="101" t="s">
        <v>282</v>
      </c>
      <c r="L46" s="101" t="s">
        <v>30025</v>
      </c>
      <c r="M46" s="101" t="s">
        <v>12</v>
      </c>
      <c r="N46" s="101">
        <v>1392.3866666666668</v>
      </c>
      <c r="O46" s="100"/>
      <c r="R46" s="101">
        <v>6</v>
      </c>
    </row>
    <row r="47" spans="1:18" ht="15" customHeight="1" x14ac:dyDescent="0.2">
      <c r="A47" s="101" t="s">
        <v>37934</v>
      </c>
      <c r="B47" s="101" t="s">
        <v>37726</v>
      </c>
      <c r="C47" s="101" t="s">
        <v>46</v>
      </c>
      <c r="D47" s="101" t="s">
        <v>38052</v>
      </c>
      <c r="E47" s="101" t="s">
        <v>30094</v>
      </c>
      <c r="F47" s="101" t="s">
        <v>91</v>
      </c>
      <c r="G47" s="101" t="s">
        <v>38059</v>
      </c>
      <c r="H47" s="101" t="s">
        <v>38063</v>
      </c>
      <c r="I47" s="101" t="s">
        <v>23</v>
      </c>
      <c r="J47" s="104" t="s">
        <v>38081</v>
      </c>
      <c r="K47" s="101" t="s">
        <v>282</v>
      </c>
      <c r="L47" s="101" t="s">
        <v>30025</v>
      </c>
      <c r="M47" s="101" t="s">
        <v>12</v>
      </c>
      <c r="N47" s="101">
        <v>1105</v>
      </c>
      <c r="O47" s="100"/>
      <c r="R47" s="101">
        <v>46</v>
      </c>
    </row>
    <row r="48" spans="1:18" ht="15" customHeight="1" x14ac:dyDescent="0.2">
      <c r="A48" s="101" t="s">
        <v>37935</v>
      </c>
      <c r="B48" s="101" t="s">
        <v>37727</v>
      </c>
      <c r="C48" s="101" t="s">
        <v>46</v>
      </c>
      <c r="D48" s="101" t="s">
        <v>38052</v>
      </c>
      <c r="E48" s="101" t="s">
        <v>30094</v>
      </c>
      <c r="F48" s="101" t="s">
        <v>91</v>
      </c>
      <c r="G48" s="101" t="s">
        <v>38059</v>
      </c>
      <c r="H48" s="101" t="s">
        <v>38089</v>
      </c>
      <c r="I48" s="101" t="s">
        <v>25396</v>
      </c>
      <c r="J48" s="104" t="s">
        <v>38081</v>
      </c>
      <c r="K48" s="101" t="s">
        <v>282</v>
      </c>
      <c r="L48" s="101" t="s">
        <v>30025</v>
      </c>
      <c r="M48" s="101" t="s">
        <v>12</v>
      </c>
      <c r="N48" s="101">
        <v>1392.3288888888892</v>
      </c>
      <c r="O48" s="100"/>
      <c r="R48" s="101">
        <v>18</v>
      </c>
    </row>
    <row r="49" spans="1:18" ht="15" customHeight="1" x14ac:dyDescent="0.2">
      <c r="A49" s="101" t="s">
        <v>37936</v>
      </c>
      <c r="B49" s="101" t="s">
        <v>37728</v>
      </c>
      <c r="C49" s="101" t="s">
        <v>46</v>
      </c>
      <c r="D49" s="101" t="s">
        <v>38052</v>
      </c>
      <c r="E49" s="101" t="s">
        <v>30094</v>
      </c>
      <c r="F49" s="101" t="s">
        <v>91</v>
      </c>
      <c r="G49" s="101" t="s">
        <v>38059</v>
      </c>
      <c r="H49" s="101" t="s">
        <v>38074</v>
      </c>
      <c r="I49" s="101" t="s">
        <v>1</v>
      </c>
      <c r="J49" s="104" t="s">
        <v>38081</v>
      </c>
      <c r="K49" s="101" t="s">
        <v>282</v>
      </c>
      <c r="L49" s="101" t="s">
        <v>30025</v>
      </c>
      <c r="M49" s="101" t="s">
        <v>12</v>
      </c>
      <c r="N49" s="101">
        <v>1105.0346666666667</v>
      </c>
      <c r="O49" s="100"/>
      <c r="R49" s="101">
        <v>15</v>
      </c>
    </row>
    <row r="50" spans="1:18" ht="15" customHeight="1" x14ac:dyDescent="0.2">
      <c r="A50" s="101" t="s">
        <v>37937</v>
      </c>
      <c r="B50" s="101" t="s">
        <v>37729</v>
      </c>
      <c r="C50" s="101" t="s">
        <v>46</v>
      </c>
      <c r="D50" s="101" t="s">
        <v>38052</v>
      </c>
      <c r="E50" s="101" t="s">
        <v>30094</v>
      </c>
      <c r="F50" s="101" t="s">
        <v>91</v>
      </c>
      <c r="G50" s="101" t="s">
        <v>38059</v>
      </c>
      <c r="H50" s="101" t="s">
        <v>38074</v>
      </c>
      <c r="I50" s="101" t="s">
        <v>1</v>
      </c>
      <c r="J50" s="104" t="s">
        <v>38081</v>
      </c>
      <c r="K50" s="101" t="s">
        <v>282</v>
      </c>
      <c r="L50" s="101" t="s">
        <v>30025</v>
      </c>
      <c r="M50" s="101" t="s">
        <v>12</v>
      </c>
      <c r="N50" s="101">
        <v>1392.3000000000002</v>
      </c>
      <c r="O50" s="100"/>
      <c r="R50" s="101">
        <v>12</v>
      </c>
    </row>
    <row r="51" spans="1:18" ht="15" customHeight="1" x14ac:dyDescent="0.2">
      <c r="A51" s="101" t="s">
        <v>3098</v>
      </c>
      <c r="B51" s="101" t="s">
        <v>37730</v>
      </c>
      <c r="C51" s="101" t="s">
        <v>46</v>
      </c>
      <c r="D51" s="101" t="s">
        <v>47</v>
      </c>
      <c r="E51" s="101" t="s">
        <v>30094</v>
      </c>
      <c r="F51" s="101" t="s">
        <v>91</v>
      </c>
      <c r="G51" s="101" t="s">
        <v>38059</v>
      </c>
      <c r="H51" s="101" t="s">
        <v>38063</v>
      </c>
      <c r="I51" s="101" t="s">
        <v>23</v>
      </c>
      <c r="J51" s="104" t="s">
        <v>30578</v>
      </c>
      <c r="K51" s="101" t="s">
        <v>282</v>
      </c>
      <c r="L51" s="101" t="s">
        <v>30025</v>
      </c>
      <c r="M51" s="101" t="s">
        <v>12</v>
      </c>
      <c r="N51" s="101">
        <v>1105</v>
      </c>
      <c r="O51" s="100"/>
      <c r="R51" s="101">
        <v>54</v>
      </c>
    </row>
    <row r="52" spans="1:18" ht="15" customHeight="1" x14ac:dyDescent="0.2">
      <c r="A52" s="101" t="s">
        <v>3102</v>
      </c>
      <c r="B52" s="101" t="s">
        <v>37731</v>
      </c>
      <c r="C52" s="101" t="s">
        <v>46</v>
      </c>
      <c r="D52" s="101" t="s">
        <v>47</v>
      </c>
      <c r="E52" s="101" t="s">
        <v>30094</v>
      </c>
      <c r="F52" s="101" t="s">
        <v>91</v>
      </c>
      <c r="G52" s="101" t="s">
        <v>38059</v>
      </c>
      <c r="H52" s="101" t="s">
        <v>38063</v>
      </c>
      <c r="I52" s="101" t="s">
        <v>23</v>
      </c>
      <c r="J52" s="104" t="s">
        <v>30578</v>
      </c>
      <c r="K52" s="101" t="s">
        <v>282</v>
      </c>
      <c r="L52" s="101" t="s">
        <v>30025</v>
      </c>
      <c r="M52" s="101" t="s">
        <v>12</v>
      </c>
      <c r="N52" s="101">
        <v>1105.0305882352941</v>
      </c>
      <c r="O52" s="100"/>
      <c r="R52" s="101">
        <v>17</v>
      </c>
    </row>
    <row r="53" spans="1:18" ht="15" customHeight="1" x14ac:dyDescent="0.2">
      <c r="A53" s="101" t="s">
        <v>3106</v>
      </c>
      <c r="B53" s="101" t="s">
        <v>37732</v>
      </c>
      <c r="C53" s="101" t="s">
        <v>46</v>
      </c>
      <c r="D53" s="101" t="s">
        <v>47</v>
      </c>
      <c r="E53" s="101" t="s">
        <v>30094</v>
      </c>
      <c r="F53" s="101" t="s">
        <v>91</v>
      </c>
      <c r="G53" s="101" t="s">
        <v>38059</v>
      </c>
      <c r="H53" s="101" t="s">
        <v>38063</v>
      </c>
      <c r="I53" s="101" t="s">
        <v>23</v>
      </c>
      <c r="J53" s="104" t="s">
        <v>30578</v>
      </c>
      <c r="K53" s="101" t="s">
        <v>282</v>
      </c>
      <c r="L53" s="101" t="s">
        <v>30025</v>
      </c>
      <c r="M53" s="101" t="s">
        <v>12</v>
      </c>
      <c r="N53" s="101">
        <v>1105.0305882352941</v>
      </c>
      <c r="O53" s="100"/>
      <c r="R53" s="101">
        <v>17</v>
      </c>
    </row>
    <row r="54" spans="1:18" ht="15" customHeight="1" x14ac:dyDescent="0.2">
      <c r="A54" s="101" t="s">
        <v>3108</v>
      </c>
      <c r="B54" s="101" t="s">
        <v>37733</v>
      </c>
      <c r="C54" s="101" t="s">
        <v>46</v>
      </c>
      <c r="D54" s="101" t="s">
        <v>47</v>
      </c>
      <c r="E54" s="101" t="s">
        <v>30094</v>
      </c>
      <c r="F54" s="101" t="s">
        <v>91</v>
      </c>
      <c r="G54" s="101" t="s">
        <v>38059</v>
      </c>
      <c r="H54" s="101" t="s">
        <v>38085</v>
      </c>
      <c r="I54" s="101" t="s">
        <v>25406</v>
      </c>
      <c r="J54" s="104" t="s">
        <v>30578</v>
      </c>
      <c r="K54" s="101" t="s">
        <v>282</v>
      </c>
      <c r="L54" s="101" t="s">
        <v>30025</v>
      </c>
      <c r="M54" s="101" t="s">
        <v>12</v>
      </c>
      <c r="N54" s="101">
        <v>1105.0305882352941</v>
      </c>
      <c r="O54" s="100"/>
      <c r="R54" s="101">
        <v>17</v>
      </c>
    </row>
    <row r="55" spans="1:18" ht="15" customHeight="1" x14ac:dyDescent="0.2">
      <c r="A55" s="101" t="s">
        <v>37938</v>
      </c>
      <c r="B55" s="101" t="s">
        <v>37734</v>
      </c>
      <c r="C55" s="101" t="s">
        <v>46</v>
      </c>
      <c r="D55" s="101" t="s">
        <v>38052</v>
      </c>
      <c r="E55" s="101" t="s">
        <v>30094</v>
      </c>
      <c r="F55" s="101" t="s">
        <v>91</v>
      </c>
      <c r="G55" s="101" t="s">
        <v>38059</v>
      </c>
      <c r="H55" s="101" t="s">
        <v>38064</v>
      </c>
      <c r="I55" s="101" t="s">
        <v>27</v>
      </c>
      <c r="J55" s="104" t="s">
        <v>38081</v>
      </c>
      <c r="K55" s="101" t="s">
        <v>282</v>
      </c>
      <c r="L55" s="101" t="s">
        <v>30025</v>
      </c>
      <c r="M55" s="101" t="s">
        <v>12</v>
      </c>
      <c r="N55" s="101">
        <v>1105.0305882352941</v>
      </c>
      <c r="O55" s="100"/>
      <c r="R55" s="101">
        <v>17</v>
      </c>
    </row>
    <row r="56" spans="1:18" ht="15" customHeight="1" x14ac:dyDescent="0.2">
      <c r="A56" s="101" t="s">
        <v>3116</v>
      </c>
      <c r="B56" s="101" t="s">
        <v>37735</v>
      </c>
      <c r="C56" s="101" t="s">
        <v>46</v>
      </c>
      <c r="D56" s="101" t="s">
        <v>37679</v>
      </c>
      <c r="E56" s="101" t="s">
        <v>30094</v>
      </c>
      <c r="F56" s="101" t="s">
        <v>91</v>
      </c>
      <c r="G56" s="101" t="s">
        <v>38059</v>
      </c>
      <c r="H56" s="101" t="s">
        <v>38090</v>
      </c>
      <c r="I56" s="101" t="s">
        <v>23</v>
      </c>
      <c r="J56" s="104" t="s">
        <v>30855</v>
      </c>
      <c r="K56" s="101" t="s">
        <v>282</v>
      </c>
      <c r="L56" s="101" t="s">
        <v>30025</v>
      </c>
      <c r="M56" s="101" t="s">
        <v>31093</v>
      </c>
      <c r="N56" s="101">
        <v>1016.6000000000001</v>
      </c>
      <c r="O56" s="100"/>
      <c r="R56" s="101">
        <v>6</v>
      </c>
    </row>
    <row r="57" spans="1:18" ht="15" customHeight="1" x14ac:dyDescent="0.2">
      <c r="A57" s="101" t="s">
        <v>3120</v>
      </c>
      <c r="B57" s="101" t="s">
        <v>37736</v>
      </c>
      <c r="C57" s="101" t="s">
        <v>46</v>
      </c>
      <c r="D57" s="101" t="s">
        <v>37679</v>
      </c>
      <c r="E57" s="101" t="s">
        <v>30094</v>
      </c>
      <c r="F57" s="101" t="s">
        <v>91</v>
      </c>
      <c r="G57" s="101" t="s">
        <v>38059</v>
      </c>
      <c r="H57" s="101" t="s">
        <v>38063</v>
      </c>
      <c r="I57" s="101" t="s">
        <v>23</v>
      </c>
      <c r="J57" s="104" t="s">
        <v>30855</v>
      </c>
      <c r="K57" s="101" t="s">
        <v>282</v>
      </c>
      <c r="L57" s="101" t="s">
        <v>30025</v>
      </c>
      <c r="M57" s="101" t="s">
        <v>31093</v>
      </c>
      <c r="N57" s="101">
        <v>1016.6000000000001</v>
      </c>
      <c r="O57" s="100"/>
      <c r="R57" s="101">
        <v>6</v>
      </c>
    </row>
    <row r="58" spans="1:18" ht="15" customHeight="1" x14ac:dyDescent="0.2">
      <c r="A58" s="101" t="s">
        <v>37939</v>
      </c>
      <c r="B58" s="101" t="s">
        <v>37737</v>
      </c>
      <c r="C58" s="101" t="s">
        <v>46</v>
      </c>
      <c r="D58" s="101" t="s">
        <v>38056</v>
      </c>
      <c r="E58" s="101" t="s">
        <v>30052</v>
      </c>
      <c r="F58" s="101" t="s">
        <v>91</v>
      </c>
      <c r="G58" s="101" t="s">
        <v>38059</v>
      </c>
      <c r="H58" s="101" t="s">
        <v>38091</v>
      </c>
      <c r="I58" s="101" t="s">
        <v>174</v>
      </c>
      <c r="J58" s="104" t="s">
        <v>38061</v>
      </c>
      <c r="K58" s="101" t="s">
        <v>30109</v>
      </c>
      <c r="L58" s="101" t="s">
        <v>30025</v>
      </c>
      <c r="M58" s="101" t="s">
        <v>12</v>
      </c>
      <c r="N58" s="101">
        <v>906.10000000000014</v>
      </c>
      <c r="O58" s="100"/>
      <c r="R58" s="101">
        <v>12</v>
      </c>
    </row>
    <row r="59" spans="1:18" ht="15" customHeight="1" x14ac:dyDescent="0.2">
      <c r="A59" s="101" t="s">
        <v>37940</v>
      </c>
      <c r="B59" s="101" t="s">
        <v>37738</v>
      </c>
      <c r="C59" s="101" t="s">
        <v>46</v>
      </c>
      <c r="D59" s="101" t="s">
        <v>38052</v>
      </c>
      <c r="E59" s="101" t="s">
        <v>30094</v>
      </c>
      <c r="F59" s="101" t="s">
        <v>91</v>
      </c>
      <c r="G59" s="101" t="s">
        <v>38059</v>
      </c>
      <c r="H59" s="101" t="s">
        <v>38092</v>
      </c>
      <c r="I59" s="101" t="s">
        <v>238</v>
      </c>
      <c r="J59" s="104" t="s">
        <v>38093</v>
      </c>
      <c r="K59" s="101" t="s">
        <v>30109</v>
      </c>
      <c r="L59" s="101" t="s">
        <v>30025</v>
      </c>
      <c r="M59" s="101" t="s">
        <v>31093</v>
      </c>
      <c r="N59" s="101">
        <v>707.2</v>
      </c>
      <c r="O59" s="100"/>
      <c r="R59" s="101">
        <v>14</v>
      </c>
    </row>
    <row r="60" spans="1:18" ht="15" customHeight="1" x14ac:dyDescent="0.2">
      <c r="A60" s="101" t="s">
        <v>37941</v>
      </c>
      <c r="B60" s="101" t="s">
        <v>37739</v>
      </c>
      <c r="C60" s="101" t="s">
        <v>46</v>
      </c>
      <c r="D60" s="101" t="s">
        <v>38052</v>
      </c>
      <c r="E60" s="101" t="s">
        <v>30094</v>
      </c>
      <c r="F60" s="101" t="s">
        <v>91</v>
      </c>
      <c r="G60" s="101" t="s">
        <v>38059</v>
      </c>
      <c r="H60" s="101" t="s">
        <v>38094</v>
      </c>
      <c r="I60" s="101" t="s">
        <v>27</v>
      </c>
      <c r="J60" s="104" t="s">
        <v>38061</v>
      </c>
      <c r="K60" s="101" t="s">
        <v>30109</v>
      </c>
      <c r="L60" s="101" t="s">
        <v>30025</v>
      </c>
      <c r="M60" s="101" t="s">
        <v>31093</v>
      </c>
      <c r="N60" s="101">
        <v>596.7152941176472</v>
      </c>
      <c r="O60" s="100"/>
      <c r="R60" s="101">
        <v>17</v>
      </c>
    </row>
    <row r="61" spans="1:18" ht="15" customHeight="1" x14ac:dyDescent="0.2">
      <c r="A61" s="101" t="s">
        <v>37942</v>
      </c>
      <c r="B61" s="101" t="s">
        <v>37740</v>
      </c>
      <c r="C61" s="101" t="s">
        <v>46</v>
      </c>
      <c r="D61" s="101" t="s">
        <v>38052</v>
      </c>
      <c r="E61" s="101" t="s">
        <v>30094</v>
      </c>
      <c r="F61" s="101" t="s">
        <v>91</v>
      </c>
      <c r="G61" s="101" t="s">
        <v>38059</v>
      </c>
      <c r="H61" s="101" t="s">
        <v>38074</v>
      </c>
      <c r="I61" s="101" t="s">
        <v>1</v>
      </c>
      <c r="J61" s="104" t="s">
        <v>38061</v>
      </c>
      <c r="K61" s="101" t="s">
        <v>30109</v>
      </c>
      <c r="L61" s="101" t="s">
        <v>30025</v>
      </c>
      <c r="M61" s="101" t="s">
        <v>31093</v>
      </c>
      <c r="N61" s="101">
        <v>596.7152941176472</v>
      </c>
      <c r="O61" s="100"/>
      <c r="R61" s="101">
        <v>17</v>
      </c>
    </row>
    <row r="62" spans="1:18" ht="15" customHeight="1" x14ac:dyDescent="0.2">
      <c r="A62" s="101" t="s">
        <v>37943</v>
      </c>
      <c r="B62" s="101" t="s">
        <v>37741</v>
      </c>
      <c r="C62" s="101" t="s">
        <v>46</v>
      </c>
      <c r="D62" s="101" t="s">
        <v>38052</v>
      </c>
      <c r="E62" s="101" t="s">
        <v>30094</v>
      </c>
      <c r="F62" s="101" t="s">
        <v>91</v>
      </c>
      <c r="G62" s="101" t="s">
        <v>38059</v>
      </c>
      <c r="H62" s="101" t="s">
        <v>38074</v>
      </c>
      <c r="I62" s="101" t="s">
        <v>1</v>
      </c>
      <c r="J62" s="104" t="s">
        <v>38061</v>
      </c>
      <c r="K62" s="101" t="s">
        <v>30109</v>
      </c>
      <c r="L62" s="101" t="s">
        <v>30025</v>
      </c>
      <c r="M62" s="101" t="s">
        <v>31093</v>
      </c>
      <c r="N62" s="101">
        <v>795.6</v>
      </c>
      <c r="O62" s="100"/>
      <c r="R62" s="101">
        <v>30</v>
      </c>
    </row>
    <row r="63" spans="1:18" ht="15" customHeight="1" x14ac:dyDescent="0.2">
      <c r="A63" s="101" t="s">
        <v>37944</v>
      </c>
      <c r="B63" s="101" t="s">
        <v>37742</v>
      </c>
      <c r="C63" s="101" t="s">
        <v>46</v>
      </c>
      <c r="D63" s="101" t="s">
        <v>38052</v>
      </c>
      <c r="E63" s="101" t="s">
        <v>30094</v>
      </c>
      <c r="F63" s="101" t="s">
        <v>91</v>
      </c>
      <c r="G63" s="101" t="s">
        <v>38059</v>
      </c>
      <c r="H63" s="101" t="s">
        <v>38095</v>
      </c>
      <c r="I63" s="101" t="s">
        <v>25428</v>
      </c>
      <c r="J63" s="104" t="s">
        <v>38061</v>
      </c>
      <c r="K63" s="101" t="s">
        <v>30109</v>
      </c>
      <c r="L63" s="101" t="s">
        <v>30025</v>
      </c>
      <c r="M63" s="101" t="s">
        <v>31093</v>
      </c>
      <c r="N63" s="101">
        <v>795.6</v>
      </c>
      <c r="O63" s="100"/>
      <c r="R63" s="101">
        <v>16</v>
      </c>
    </row>
    <row r="64" spans="1:18" ht="15" customHeight="1" x14ac:dyDescent="0.2">
      <c r="A64" s="101" t="s">
        <v>37945</v>
      </c>
      <c r="B64" s="101" t="s">
        <v>37743</v>
      </c>
      <c r="C64" s="101" t="s">
        <v>46</v>
      </c>
      <c r="D64" s="101" t="s">
        <v>38052</v>
      </c>
      <c r="E64" s="101" t="s">
        <v>30094</v>
      </c>
      <c r="F64" s="101" t="s">
        <v>91</v>
      </c>
      <c r="G64" s="101" t="s">
        <v>38059</v>
      </c>
      <c r="H64" s="101" t="s">
        <v>38074</v>
      </c>
      <c r="I64" s="101" t="s">
        <v>1</v>
      </c>
      <c r="J64" s="104" t="s">
        <v>38061</v>
      </c>
      <c r="K64" s="101" t="s">
        <v>30109</v>
      </c>
      <c r="L64" s="101" t="s">
        <v>30025</v>
      </c>
      <c r="M64" s="101" t="s">
        <v>31093</v>
      </c>
      <c r="N64" s="101">
        <v>596.68266666666671</v>
      </c>
      <c r="O64" s="100"/>
      <c r="R64" s="101">
        <v>15</v>
      </c>
    </row>
    <row r="65" spans="1:18" ht="15" customHeight="1" x14ac:dyDescent="0.2">
      <c r="A65" s="101" t="s">
        <v>37946</v>
      </c>
      <c r="B65" s="101" t="s">
        <v>37744</v>
      </c>
      <c r="C65" s="101" t="s">
        <v>46</v>
      </c>
      <c r="D65" s="101" t="s">
        <v>38052</v>
      </c>
      <c r="E65" s="101" t="s">
        <v>30094</v>
      </c>
      <c r="F65" s="101" t="s">
        <v>91</v>
      </c>
      <c r="G65" s="101" t="s">
        <v>38059</v>
      </c>
      <c r="H65" s="101" t="s">
        <v>38063</v>
      </c>
      <c r="I65" s="101" t="s">
        <v>23</v>
      </c>
      <c r="J65" s="104" t="s">
        <v>38061</v>
      </c>
      <c r="K65" s="101" t="s">
        <v>30109</v>
      </c>
      <c r="L65" s="101" t="s">
        <v>30025</v>
      </c>
      <c r="M65" s="101" t="s">
        <v>31093</v>
      </c>
      <c r="N65" s="101">
        <v>596.7152941176472</v>
      </c>
      <c r="O65" s="100"/>
      <c r="R65" s="101">
        <v>17</v>
      </c>
    </row>
    <row r="66" spans="1:18" ht="15" customHeight="1" x14ac:dyDescent="0.2">
      <c r="A66" s="101" t="s">
        <v>37947</v>
      </c>
      <c r="B66" s="101" t="s">
        <v>37745</v>
      </c>
      <c r="C66" s="101" t="s">
        <v>46</v>
      </c>
      <c r="D66" s="101" t="s">
        <v>38052</v>
      </c>
      <c r="E66" s="101" t="s">
        <v>30094</v>
      </c>
      <c r="F66" s="101" t="s">
        <v>91</v>
      </c>
      <c r="G66" s="101" t="s">
        <v>38059</v>
      </c>
      <c r="H66" s="101" t="s">
        <v>38066</v>
      </c>
      <c r="I66" s="101" t="s">
        <v>37642</v>
      </c>
      <c r="J66" s="104" t="s">
        <v>38061</v>
      </c>
      <c r="K66" s="101" t="s">
        <v>30109</v>
      </c>
      <c r="L66" s="101" t="s">
        <v>30025</v>
      </c>
      <c r="M66" s="101" t="s">
        <v>31093</v>
      </c>
      <c r="N66" s="101">
        <v>596.70000000000005</v>
      </c>
      <c r="O66" s="100"/>
      <c r="R66" s="101">
        <v>12</v>
      </c>
    </row>
    <row r="67" spans="1:18" ht="15" customHeight="1" x14ac:dyDescent="0.2">
      <c r="A67" s="101" t="s">
        <v>37948</v>
      </c>
      <c r="B67" s="101" t="s">
        <v>37746</v>
      </c>
      <c r="C67" s="101" t="s">
        <v>46</v>
      </c>
      <c r="D67" s="101" t="s">
        <v>38052</v>
      </c>
      <c r="E67" s="101" t="s">
        <v>30094</v>
      </c>
      <c r="F67" s="101" t="s">
        <v>91</v>
      </c>
      <c r="G67" s="101" t="s">
        <v>38059</v>
      </c>
      <c r="H67" s="101" t="s">
        <v>38096</v>
      </c>
      <c r="I67" s="101" t="s">
        <v>27</v>
      </c>
      <c r="J67" s="104" t="s">
        <v>38061</v>
      </c>
      <c r="K67" s="101" t="s">
        <v>30109</v>
      </c>
      <c r="L67" s="101" t="s">
        <v>30025</v>
      </c>
      <c r="M67" s="101" t="s">
        <v>31093</v>
      </c>
      <c r="N67" s="101">
        <v>795.6</v>
      </c>
      <c r="O67" s="100"/>
      <c r="R67" s="101">
        <v>30</v>
      </c>
    </row>
    <row r="68" spans="1:18" ht="15" customHeight="1" x14ac:dyDescent="0.2">
      <c r="A68" s="101" t="s">
        <v>37949</v>
      </c>
      <c r="B68" s="101" t="s">
        <v>37747</v>
      </c>
      <c r="C68" s="101" t="s">
        <v>46</v>
      </c>
      <c r="D68" s="101" t="s">
        <v>38052</v>
      </c>
      <c r="E68" s="101" t="s">
        <v>30094</v>
      </c>
      <c r="F68" s="101" t="s">
        <v>91</v>
      </c>
      <c r="G68" s="101" t="s">
        <v>38059</v>
      </c>
      <c r="H68" s="101" t="s">
        <v>38063</v>
      </c>
      <c r="I68" s="101" t="s">
        <v>23</v>
      </c>
      <c r="J68" s="104" t="s">
        <v>38061</v>
      </c>
      <c r="K68" s="101" t="s">
        <v>30109</v>
      </c>
      <c r="L68" s="101" t="s">
        <v>30025</v>
      </c>
      <c r="M68" s="101" t="s">
        <v>31093</v>
      </c>
      <c r="N68" s="101">
        <v>596.7152941176472</v>
      </c>
      <c r="O68" s="100"/>
      <c r="R68" s="101">
        <v>17</v>
      </c>
    </row>
    <row r="69" spans="1:18" ht="15" customHeight="1" x14ac:dyDescent="0.2">
      <c r="A69" s="101" t="s">
        <v>37950</v>
      </c>
      <c r="B69" s="101" t="s">
        <v>37748</v>
      </c>
      <c r="C69" s="101" t="s">
        <v>46</v>
      </c>
      <c r="D69" s="101" t="s">
        <v>38052</v>
      </c>
      <c r="E69" s="101" t="s">
        <v>30094</v>
      </c>
      <c r="F69" s="101" t="s">
        <v>91</v>
      </c>
      <c r="G69" s="101" t="s">
        <v>38059</v>
      </c>
      <c r="H69" s="101" t="s">
        <v>38097</v>
      </c>
      <c r="I69" s="101" t="s">
        <v>126</v>
      </c>
      <c r="J69" s="104" t="s">
        <v>38061</v>
      </c>
      <c r="K69" s="101" t="s">
        <v>30109</v>
      </c>
      <c r="L69" s="101" t="s">
        <v>30025</v>
      </c>
      <c r="M69" s="101" t="s">
        <v>31093</v>
      </c>
      <c r="N69" s="101">
        <v>795.6</v>
      </c>
      <c r="O69" s="100"/>
      <c r="R69" s="101">
        <v>24</v>
      </c>
    </row>
    <row r="70" spans="1:18" ht="15" customHeight="1" x14ac:dyDescent="0.2">
      <c r="A70" s="101" t="s">
        <v>37951</v>
      </c>
      <c r="B70" s="101" t="s">
        <v>37749</v>
      </c>
      <c r="C70" s="101" t="s">
        <v>46</v>
      </c>
      <c r="D70" s="101" t="s">
        <v>38052</v>
      </c>
      <c r="E70" s="101" t="s">
        <v>30094</v>
      </c>
      <c r="F70" s="101" t="s">
        <v>91</v>
      </c>
      <c r="G70" s="101" t="s">
        <v>38059</v>
      </c>
      <c r="H70" s="101" t="s">
        <v>38098</v>
      </c>
      <c r="I70" s="101" t="s">
        <v>54</v>
      </c>
      <c r="J70" s="104" t="s">
        <v>38061</v>
      </c>
      <c r="K70" s="101" t="s">
        <v>30109</v>
      </c>
      <c r="L70" s="101" t="s">
        <v>30025</v>
      </c>
      <c r="M70" s="101" t="s">
        <v>31093</v>
      </c>
      <c r="N70" s="101">
        <v>795.6</v>
      </c>
      <c r="O70" s="100"/>
      <c r="R70" s="101">
        <v>24</v>
      </c>
    </row>
    <row r="71" spans="1:18" ht="15" customHeight="1" x14ac:dyDescent="0.2">
      <c r="A71" s="101" t="s">
        <v>37952</v>
      </c>
      <c r="B71" s="101" t="s">
        <v>37750</v>
      </c>
      <c r="C71" s="101" t="s">
        <v>46</v>
      </c>
      <c r="D71" s="101" t="s">
        <v>38052</v>
      </c>
      <c r="E71" s="101" t="s">
        <v>30095</v>
      </c>
      <c r="F71" s="101" t="s">
        <v>91</v>
      </c>
      <c r="G71" s="101" t="s">
        <v>38059</v>
      </c>
      <c r="H71" s="101" t="s">
        <v>38099</v>
      </c>
      <c r="I71" s="101" t="s">
        <v>150</v>
      </c>
      <c r="J71" s="104" t="s">
        <v>38061</v>
      </c>
      <c r="K71" s="101" t="s">
        <v>30109</v>
      </c>
      <c r="L71" s="101" t="s">
        <v>30025</v>
      </c>
      <c r="M71" s="101" t="s">
        <v>12</v>
      </c>
      <c r="N71" s="101">
        <v>707.2</v>
      </c>
      <c r="O71" s="100"/>
      <c r="R71" s="101">
        <v>37</v>
      </c>
    </row>
    <row r="72" spans="1:18" ht="15" customHeight="1" x14ac:dyDescent="0.2">
      <c r="A72" s="101" t="s">
        <v>37953</v>
      </c>
      <c r="B72" s="101" t="s">
        <v>37751</v>
      </c>
      <c r="C72" s="101" t="s">
        <v>46</v>
      </c>
      <c r="D72" s="101" t="s">
        <v>38052</v>
      </c>
      <c r="E72" s="101" t="s">
        <v>30095</v>
      </c>
      <c r="F72" s="101" t="s">
        <v>91</v>
      </c>
      <c r="G72" s="101" t="s">
        <v>38059</v>
      </c>
      <c r="H72" s="101" t="s">
        <v>38100</v>
      </c>
      <c r="I72" s="101" t="s">
        <v>28</v>
      </c>
      <c r="J72" s="104" t="s">
        <v>38061</v>
      </c>
      <c r="K72" s="101" t="s">
        <v>30109</v>
      </c>
      <c r="L72" s="101" t="s">
        <v>30025</v>
      </c>
      <c r="M72" s="101" t="s">
        <v>12</v>
      </c>
      <c r="N72" s="101">
        <v>707.20000000000016</v>
      </c>
      <c r="O72" s="100"/>
      <c r="R72" s="101">
        <v>21</v>
      </c>
    </row>
    <row r="73" spans="1:18" ht="15" customHeight="1" x14ac:dyDescent="0.2">
      <c r="A73" s="101" t="s">
        <v>37954</v>
      </c>
      <c r="B73" s="101" t="s">
        <v>37752</v>
      </c>
      <c r="C73" s="101" t="s">
        <v>46</v>
      </c>
      <c r="D73" s="101" t="s">
        <v>38052</v>
      </c>
      <c r="E73" s="101" t="s">
        <v>30095</v>
      </c>
      <c r="F73" s="101" t="s">
        <v>91</v>
      </c>
      <c r="G73" s="101" t="s">
        <v>38059</v>
      </c>
      <c r="H73" s="101" t="s">
        <v>38101</v>
      </c>
      <c r="I73" s="101" t="s">
        <v>126</v>
      </c>
      <c r="J73" s="104" t="s">
        <v>38061</v>
      </c>
      <c r="K73" s="101" t="s">
        <v>30109</v>
      </c>
      <c r="L73" s="101" t="s">
        <v>30025</v>
      </c>
      <c r="M73" s="101" t="s">
        <v>12</v>
      </c>
      <c r="N73" s="101">
        <v>707.2</v>
      </c>
      <c r="O73" s="100"/>
      <c r="R73" s="101">
        <v>34</v>
      </c>
    </row>
    <row r="74" spans="1:18" ht="15" customHeight="1" x14ac:dyDescent="0.2">
      <c r="A74" s="101" t="s">
        <v>37955</v>
      </c>
      <c r="B74" s="101" t="s">
        <v>37753</v>
      </c>
      <c r="C74" s="101" t="s">
        <v>46</v>
      </c>
      <c r="D74" s="101" t="s">
        <v>38052</v>
      </c>
      <c r="E74" s="101" t="s">
        <v>30095</v>
      </c>
      <c r="F74" s="101" t="s">
        <v>91</v>
      </c>
      <c r="G74" s="101" t="s">
        <v>38059</v>
      </c>
      <c r="H74" s="101" t="s">
        <v>38102</v>
      </c>
      <c r="I74" s="101" t="s">
        <v>54</v>
      </c>
      <c r="J74" s="104" t="s">
        <v>38061</v>
      </c>
      <c r="K74" s="101" t="s">
        <v>30109</v>
      </c>
      <c r="L74" s="101" t="s">
        <v>30025</v>
      </c>
      <c r="M74" s="101" t="s">
        <v>12</v>
      </c>
      <c r="N74" s="101">
        <v>707.2</v>
      </c>
      <c r="O74" s="100"/>
      <c r="R74" s="101">
        <v>37</v>
      </c>
    </row>
    <row r="75" spans="1:18" ht="15" customHeight="1" x14ac:dyDescent="0.2">
      <c r="A75" s="101" t="s">
        <v>37956</v>
      </c>
      <c r="B75" s="101" t="s">
        <v>37754</v>
      </c>
      <c r="C75" s="101" t="s">
        <v>49</v>
      </c>
      <c r="D75" s="101" t="s">
        <v>230</v>
      </c>
      <c r="E75" s="101" t="s">
        <v>38054</v>
      </c>
      <c r="F75" s="101" t="s">
        <v>31073</v>
      </c>
      <c r="G75" s="101" t="s">
        <v>38059</v>
      </c>
      <c r="H75" s="101" t="s">
        <v>38074</v>
      </c>
      <c r="I75" s="101" t="s">
        <v>1</v>
      </c>
      <c r="J75" s="104" t="s">
        <v>38103</v>
      </c>
      <c r="K75" s="101" t="s">
        <v>30100</v>
      </c>
      <c r="L75" s="101" t="s">
        <v>30025</v>
      </c>
      <c r="M75" s="101" t="s">
        <v>12</v>
      </c>
      <c r="N75" s="101">
        <v>729.3</v>
      </c>
      <c r="O75" s="100"/>
      <c r="R75" s="101">
        <v>36</v>
      </c>
    </row>
    <row r="76" spans="1:18" ht="15" customHeight="1" x14ac:dyDescent="0.2">
      <c r="A76" s="101" t="s">
        <v>37957</v>
      </c>
      <c r="B76" s="101" t="s">
        <v>37755</v>
      </c>
      <c r="C76" s="101" t="s">
        <v>49</v>
      </c>
      <c r="D76" s="101" t="s">
        <v>230</v>
      </c>
      <c r="E76" s="101" t="s">
        <v>38054</v>
      </c>
      <c r="F76" s="101" t="s">
        <v>31073</v>
      </c>
      <c r="G76" s="101" t="s">
        <v>38059</v>
      </c>
      <c r="H76" s="101" t="s">
        <v>38074</v>
      </c>
      <c r="I76" s="101" t="s">
        <v>1</v>
      </c>
      <c r="J76" s="104" t="s">
        <v>38103</v>
      </c>
      <c r="K76" s="101" t="s">
        <v>30100</v>
      </c>
      <c r="L76" s="101" t="s">
        <v>30025</v>
      </c>
      <c r="M76" s="101" t="s">
        <v>12</v>
      </c>
      <c r="N76" s="101">
        <v>729.32888888888897</v>
      </c>
      <c r="O76" s="100"/>
      <c r="R76" s="101">
        <v>18</v>
      </c>
    </row>
    <row r="77" spans="1:18" ht="15" customHeight="1" x14ac:dyDescent="0.2">
      <c r="A77" s="101" t="s">
        <v>37958</v>
      </c>
      <c r="B77" s="101" t="s">
        <v>37756</v>
      </c>
      <c r="C77" s="101" t="s">
        <v>49</v>
      </c>
      <c r="D77" s="101" t="s">
        <v>230</v>
      </c>
      <c r="E77" s="101" t="s">
        <v>30095</v>
      </c>
      <c r="F77" s="101" t="s">
        <v>31073</v>
      </c>
      <c r="G77" s="101" t="s">
        <v>38059</v>
      </c>
      <c r="H77" s="101" t="s">
        <v>38074</v>
      </c>
      <c r="I77" s="101" t="s">
        <v>1</v>
      </c>
      <c r="J77" s="104" t="s">
        <v>38103</v>
      </c>
      <c r="K77" s="101" t="s">
        <v>30100</v>
      </c>
      <c r="L77" s="101" t="s">
        <v>30025</v>
      </c>
      <c r="M77" s="101" t="s">
        <v>12</v>
      </c>
      <c r="N77" s="101">
        <v>486.2</v>
      </c>
      <c r="O77" s="100"/>
      <c r="R77" s="101">
        <v>24</v>
      </c>
    </row>
    <row r="78" spans="1:18" ht="15" customHeight="1" x14ac:dyDescent="0.2">
      <c r="A78" s="101" t="s">
        <v>37959</v>
      </c>
      <c r="B78" s="101" t="s">
        <v>37757</v>
      </c>
      <c r="C78" s="101" t="s">
        <v>49</v>
      </c>
      <c r="D78" s="101" t="s">
        <v>230</v>
      </c>
      <c r="E78" s="101" t="s">
        <v>30094</v>
      </c>
      <c r="F78" s="101" t="s">
        <v>31073</v>
      </c>
      <c r="G78" s="101" t="s">
        <v>38059</v>
      </c>
      <c r="H78" s="101" t="s">
        <v>38074</v>
      </c>
      <c r="I78" s="101" t="s">
        <v>1</v>
      </c>
      <c r="J78" s="104" t="s">
        <v>38103</v>
      </c>
      <c r="K78" s="101" t="s">
        <v>30100</v>
      </c>
      <c r="L78" s="101" t="s">
        <v>30025</v>
      </c>
      <c r="M78" s="101" t="s">
        <v>12</v>
      </c>
      <c r="N78" s="101">
        <v>729.30000000000007</v>
      </c>
      <c r="O78" s="100"/>
      <c r="R78" s="101">
        <v>24</v>
      </c>
    </row>
    <row r="79" spans="1:18" ht="15" customHeight="1" x14ac:dyDescent="0.2">
      <c r="A79" s="101" t="s">
        <v>37960</v>
      </c>
      <c r="B79" s="101" t="s">
        <v>37758</v>
      </c>
      <c r="C79" s="101" t="s">
        <v>49</v>
      </c>
      <c r="D79" s="101" t="s">
        <v>230</v>
      </c>
      <c r="E79" s="101" t="s">
        <v>30094</v>
      </c>
      <c r="F79" s="101" t="s">
        <v>31073</v>
      </c>
      <c r="G79" s="101" t="s">
        <v>38059</v>
      </c>
      <c r="H79" s="101" t="s">
        <v>38063</v>
      </c>
      <c r="I79" s="101" t="s">
        <v>23</v>
      </c>
      <c r="J79" s="104" t="s">
        <v>38103</v>
      </c>
      <c r="K79" s="101" t="s">
        <v>30100</v>
      </c>
      <c r="L79" s="101" t="s">
        <v>30025</v>
      </c>
      <c r="M79" s="101" t="s">
        <v>12</v>
      </c>
      <c r="N79" s="101">
        <v>640.90000000000009</v>
      </c>
      <c r="O79" s="100"/>
      <c r="R79" s="101">
        <v>12</v>
      </c>
    </row>
    <row r="80" spans="1:18" ht="15" customHeight="1" x14ac:dyDescent="0.2">
      <c r="A80" s="101" t="s">
        <v>37961</v>
      </c>
      <c r="B80" s="101" t="s">
        <v>37759</v>
      </c>
      <c r="C80" s="101" t="s">
        <v>49</v>
      </c>
      <c r="D80" s="101" t="s">
        <v>230</v>
      </c>
      <c r="E80" s="101" t="s">
        <v>30094</v>
      </c>
      <c r="F80" s="101" t="s">
        <v>31073</v>
      </c>
      <c r="G80" s="101" t="s">
        <v>38059</v>
      </c>
      <c r="H80" s="101" t="s">
        <v>38074</v>
      </c>
      <c r="I80" s="101" t="s">
        <v>1</v>
      </c>
      <c r="J80" s="104" t="s">
        <v>38103</v>
      </c>
      <c r="K80" s="101" t="s">
        <v>30100</v>
      </c>
      <c r="L80" s="101" t="s">
        <v>30025</v>
      </c>
      <c r="M80" s="101" t="s">
        <v>12</v>
      </c>
      <c r="N80" s="101">
        <v>729.30000000000007</v>
      </c>
      <c r="O80" s="100"/>
      <c r="R80" s="101">
        <v>12</v>
      </c>
    </row>
    <row r="81" spans="1:18" ht="15" customHeight="1" x14ac:dyDescent="0.2">
      <c r="A81" s="101" t="s">
        <v>37962</v>
      </c>
      <c r="B81" s="101" t="s">
        <v>37760</v>
      </c>
      <c r="C81" s="101" t="s">
        <v>49</v>
      </c>
      <c r="D81" s="101" t="s">
        <v>230</v>
      </c>
      <c r="E81" s="101" t="s">
        <v>38054</v>
      </c>
      <c r="F81" s="101" t="s">
        <v>31073</v>
      </c>
      <c r="G81" s="101" t="s">
        <v>38059</v>
      </c>
      <c r="H81" s="101" t="s">
        <v>38074</v>
      </c>
      <c r="I81" s="101" t="s">
        <v>1</v>
      </c>
      <c r="J81" s="104" t="s">
        <v>38103</v>
      </c>
      <c r="K81" s="101" t="s">
        <v>30100</v>
      </c>
      <c r="L81" s="101" t="s">
        <v>30025</v>
      </c>
      <c r="M81" s="101" t="s">
        <v>12</v>
      </c>
      <c r="N81" s="101">
        <v>729.3</v>
      </c>
      <c r="O81" s="100"/>
      <c r="R81" s="101">
        <v>36</v>
      </c>
    </row>
    <row r="82" spans="1:18" ht="15" customHeight="1" x14ac:dyDescent="0.2">
      <c r="A82" s="101" t="s">
        <v>37963</v>
      </c>
      <c r="B82" s="101" t="s">
        <v>37761</v>
      </c>
      <c r="C82" s="101" t="s">
        <v>49</v>
      </c>
      <c r="D82" s="101" t="s">
        <v>230</v>
      </c>
      <c r="E82" s="101" t="s">
        <v>30094</v>
      </c>
      <c r="F82" s="101" t="s">
        <v>31073</v>
      </c>
      <c r="G82" s="101" t="s">
        <v>38059</v>
      </c>
      <c r="H82" s="101" t="s">
        <v>38063</v>
      </c>
      <c r="I82" s="101" t="s">
        <v>23</v>
      </c>
      <c r="J82" s="104" t="s">
        <v>38103</v>
      </c>
      <c r="K82" s="101" t="s">
        <v>30100</v>
      </c>
      <c r="L82" s="101" t="s">
        <v>30025</v>
      </c>
      <c r="M82" s="101" t="s">
        <v>12</v>
      </c>
      <c r="N82" s="101">
        <v>729.30000000000007</v>
      </c>
      <c r="O82" s="100"/>
      <c r="R82" s="101">
        <v>12</v>
      </c>
    </row>
    <row r="83" spans="1:18" ht="15" customHeight="1" x14ac:dyDescent="0.2">
      <c r="A83" s="101" t="s">
        <v>37964</v>
      </c>
      <c r="B83" s="101" t="s">
        <v>37762</v>
      </c>
      <c r="C83" s="101" t="s">
        <v>49</v>
      </c>
      <c r="D83" s="101" t="s">
        <v>230</v>
      </c>
      <c r="E83" s="101" t="s">
        <v>30094</v>
      </c>
      <c r="F83" s="101" t="s">
        <v>31073</v>
      </c>
      <c r="G83" s="101" t="s">
        <v>38059</v>
      </c>
      <c r="H83" s="101" t="s">
        <v>38074</v>
      </c>
      <c r="I83" s="101" t="s">
        <v>1</v>
      </c>
      <c r="J83" s="104" t="s">
        <v>38103</v>
      </c>
      <c r="K83" s="101" t="s">
        <v>30100</v>
      </c>
      <c r="L83" s="101" t="s">
        <v>30025</v>
      </c>
      <c r="M83" s="101" t="s">
        <v>12</v>
      </c>
      <c r="N83" s="101">
        <v>729.30000000000007</v>
      </c>
      <c r="O83" s="100"/>
      <c r="R83" s="101">
        <v>24</v>
      </c>
    </row>
    <row r="84" spans="1:18" ht="15" customHeight="1" x14ac:dyDescent="0.2">
      <c r="A84" s="101" t="s">
        <v>37965</v>
      </c>
      <c r="B84" s="101" t="s">
        <v>37763</v>
      </c>
      <c r="C84" s="101" t="s">
        <v>49</v>
      </c>
      <c r="D84" s="101" t="s">
        <v>230</v>
      </c>
      <c r="E84" s="101" t="s">
        <v>30094</v>
      </c>
      <c r="F84" s="101" t="s">
        <v>31073</v>
      </c>
      <c r="G84" s="101" t="s">
        <v>38059</v>
      </c>
      <c r="H84" s="101" t="s">
        <v>38064</v>
      </c>
      <c r="I84" s="101" t="s">
        <v>27</v>
      </c>
      <c r="J84" s="104" t="s">
        <v>38103</v>
      </c>
      <c r="K84" s="101" t="s">
        <v>30100</v>
      </c>
      <c r="L84" s="101" t="s">
        <v>30025</v>
      </c>
      <c r="M84" s="101" t="s">
        <v>12</v>
      </c>
      <c r="N84" s="101">
        <v>729.30000000000007</v>
      </c>
      <c r="O84" s="100"/>
      <c r="R84" s="101">
        <v>12</v>
      </c>
    </row>
    <row r="85" spans="1:18" ht="15" customHeight="1" x14ac:dyDescent="0.2">
      <c r="A85" s="101" t="s">
        <v>37966</v>
      </c>
      <c r="B85" s="101" t="s">
        <v>37764</v>
      </c>
      <c r="C85" s="101" t="s">
        <v>49</v>
      </c>
      <c r="D85" s="101" t="s">
        <v>230</v>
      </c>
      <c r="E85" s="101" t="s">
        <v>30094</v>
      </c>
      <c r="F85" s="101" t="s">
        <v>31073</v>
      </c>
      <c r="G85" s="101" t="s">
        <v>38059</v>
      </c>
      <c r="H85" s="101" t="s">
        <v>38104</v>
      </c>
      <c r="I85" s="101" t="s">
        <v>35</v>
      </c>
      <c r="J85" s="104" t="s">
        <v>38103</v>
      </c>
      <c r="K85" s="101" t="s">
        <v>30100</v>
      </c>
      <c r="L85" s="101" t="s">
        <v>30025</v>
      </c>
      <c r="M85" s="101" t="s">
        <v>12</v>
      </c>
      <c r="N85" s="101">
        <v>729.30000000000007</v>
      </c>
      <c r="O85" s="100"/>
      <c r="R85" s="101">
        <v>12</v>
      </c>
    </row>
    <row r="86" spans="1:18" ht="15" customHeight="1" x14ac:dyDescent="0.2">
      <c r="A86" s="101" t="s">
        <v>37967</v>
      </c>
      <c r="B86" s="101" t="s">
        <v>37765</v>
      </c>
      <c r="C86" s="101" t="s">
        <v>49</v>
      </c>
      <c r="D86" s="101" t="s">
        <v>230</v>
      </c>
      <c r="E86" s="101" t="s">
        <v>30094</v>
      </c>
      <c r="F86" s="101" t="s">
        <v>31073</v>
      </c>
      <c r="G86" s="101" t="s">
        <v>38059</v>
      </c>
      <c r="H86" s="101" t="s">
        <v>38063</v>
      </c>
      <c r="I86" s="101" t="s">
        <v>23</v>
      </c>
      <c r="J86" s="104" t="s">
        <v>38103</v>
      </c>
      <c r="K86" s="101" t="s">
        <v>30100</v>
      </c>
      <c r="L86" s="101" t="s">
        <v>30025</v>
      </c>
      <c r="M86" s="101" t="s">
        <v>12</v>
      </c>
      <c r="N86" s="101">
        <v>729.30000000000007</v>
      </c>
      <c r="O86" s="100"/>
      <c r="R86" s="101">
        <v>24</v>
      </c>
    </row>
    <row r="87" spans="1:18" ht="15" customHeight="1" x14ac:dyDescent="0.2">
      <c r="A87" s="101" t="s">
        <v>37968</v>
      </c>
      <c r="B87" s="101" t="s">
        <v>37766</v>
      </c>
      <c r="C87" s="101" t="s">
        <v>49</v>
      </c>
      <c r="D87" s="101" t="s">
        <v>230</v>
      </c>
      <c r="E87" s="101" t="s">
        <v>30093</v>
      </c>
      <c r="F87" s="101" t="s">
        <v>31073</v>
      </c>
      <c r="G87" s="101" t="s">
        <v>38059</v>
      </c>
      <c r="H87" s="101" t="s">
        <v>38074</v>
      </c>
      <c r="I87" s="101" t="s">
        <v>1</v>
      </c>
      <c r="J87" s="104" t="s">
        <v>38103</v>
      </c>
      <c r="K87" s="101" t="s">
        <v>30100</v>
      </c>
      <c r="L87" s="101" t="s">
        <v>30025</v>
      </c>
      <c r="M87" s="101" t="s">
        <v>12</v>
      </c>
      <c r="N87" s="101">
        <v>486.2000000000001</v>
      </c>
      <c r="O87" s="100"/>
      <c r="R87" s="101">
        <v>36</v>
      </c>
    </row>
    <row r="88" spans="1:18" ht="15" customHeight="1" x14ac:dyDescent="0.2">
      <c r="A88" s="101" t="s">
        <v>37969</v>
      </c>
      <c r="B88" s="101" t="s">
        <v>37767</v>
      </c>
      <c r="C88" s="101" t="s">
        <v>49</v>
      </c>
      <c r="D88" s="101" t="s">
        <v>230</v>
      </c>
      <c r="E88" s="101" t="s">
        <v>30094</v>
      </c>
      <c r="F88" s="101" t="s">
        <v>31073</v>
      </c>
      <c r="G88" s="101" t="s">
        <v>38059</v>
      </c>
      <c r="H88" s="101" t="s">
        <v>38074</v>
      </c>
      <c r="I88" s="101" t="s">
        <v>1</v>
      </c>
      <c r="J88" s="104" t="s">
        <v>38103</v>
      </c>
      <c r="K88" s="101" t="s">
        <v>30100</v>
      </c>
      <c r="L88" s="101" t="s">
        <v>30025</v>
      </c>
      <c r="M88" s="101" t="s">
        <v>12</v>
      </c>
      <c r="N88" s="101">
        <v>729.30000000000007</v>
      </c>
      <c r="O88" s="100"/>
      <c r="R88" s="101">
        <v>12</v>
      </c>
    </row>
    <row r="89" spans="1:18" ht="15" customHeight="1" x14ac:dyDescent="0.2">
      <c r="A89" s="101" t="s">
        <v>37970</v>
      </c>
      <c r="B89" s="101" t="s">
        <v>37768</v>
      </c>
      <c r="C89" s="101" t="s">
        <v>49</v>
      </c>
      <c r="D89" s="101" t="s">
        <v>230</v>
      </c>
      <c r="E89" s="101" t="s">
        <v>38054</v>
      </c>
      <c r="F89" s="101" t="s">
        <v>31073</v>
      </c>
      <c r="G89" s="101" t="s">
        <v>38059</v>
      </c>
      <c r="H89" s="101" t="s">
        <v>38074</v>
      </c>
      <c r="I89" s="101" t="s">
        <v>1</v>
      </c>
      <c r="J89" s="104" t="s">
        <v>38103</v>
      </c>
      <c r="K89" s="101" t="s">
        <v>30100</v>
      </c>
      <c r="L89" s="101" t="s">
        <v>30025</v>
      </c>
      <c r="M89" s="101" t="s">
        <v>12</v>
      </c>
      <c r="N89" s="101">
        <v>729.31733333333329</v>
      </c>
      <c r="O89" s="100"/>
      <c r="R89" s="101">
        <v>15</v>
      </c>
    </row>
    <row r="90" spans="1:18" ht="15" customHeight="1" x14ac:dyDescent="0.2">
      <c r="A90" s="101" t="s">
        <v>37971</v>
      </c>
      <c r="B90" s="101" t="s">
        <v>37769</v>
      </c>
      <c r="C90" s="101" t="s">
        <v>49</v>
      </c>
      <c r="D90" s="101" t="s">
        <v>230</v>
      </c>
      <c r="E90" s="101" t="s">
        <v>30094</v>
      </c>
      <c r="F90" s="101" t="s">
        <v>31073</v>
      </c>
      <c r="G90" s="101" t="s">
        <v>38059</v>
      </c>
      <c r="H90" s="101" t="s">
        <v>38105</v>
      </c>
      <c r="I90" s="101" t="s">
        <v>27</v>
      </c>
      <c r="J90" s="104" t="s">
        <v>38103</v>
      </c>
      <c r="K90" s="101" t="s">
        <v>30100</v>
      </c>
      <c r="L90" s="101" t="s">
        <v>30025</v>
      </c>
      <c r="M90" s="101" t="s">
        <v>12</v>
      </c>
      <c r="N90" s="101">
        <v>729.30000000000007</v>
      </c>
      <c r="O90" s="100"/>
      <c r="R90" s="101">
        <v>12</v>
      </c>
    </row>
    <row r="91" spans="1:18" ht="15" customHeight="1" x14ac:dyDescent="0.2">
      <c r="A91" s="101" t="s">
        <v>37972</v>
      </c>
      <c r="B91" s="101" t="s">
        <v>37770</v>
      </c>
      <c r="C91" s="101" t="s">
        <v>49</v>
      </c>
      <c r="D91" s="101" t="s">
        <v>230</v>
      </c>
      <c r="E91" s="101" t="s">
        <v>30094</v>
      </c>
      <c r="F91" s="101" t="s">
        <v>31073</v>
      </c>
      <c r="G91" s="101" t="s">
        <v>38059</v>
      </c>
      <c r="H91" s="101" t="s">
        <v>38063</v>
      </c>
      <c r="I91" s="101" t="s">
        <v>23</v>
      </c>
      <c r="J91" s="104" t="s">
        <v>38103</v>
      </c>
      <c r="K91" s="101" t="s">
        <v>30100</v>
      </c>
      <c r="L91" s="101" t="s">
        <v>30025</v>
      </c>
      <c r="M91" s="101" t="s">
        <v>12</v>
      </c>
      <c r="N91" s="101">
        <v>729.30000000000007</v>
      </c>
      <c r="O91" s="100"/>
      <c r="R91" s="101">
        <v>12</v>
      </c>
    </row>
    <row r="92" spans="1:18" ht="15" customHeight="1" x14ac:dyDescent="0.2">
      <c r="A92" s="101" t="s">
        <v>37973</v>
      </c>
      <c r="B92" s="101" t="s">
        <v>37771</v>
      </c>
      <c r="C92" s="101" t="s">
        <v>49</v>
      </c>
      <c r="D92" s="101" t="s">
        <v>230</v>
      </c>
      <c r="E92" s="101" t="s">
        <v>38055</v>
      </c>
      <c r="F92" s="101" t="s">
        <v>31073</v>
      </c>
      <c r="G92" s="101" t="s">
        <v>38059</v>
      </c>
      <c r="H92" s="101" t="s">
        <v>38106</v>
      </c>
      <c r="I92" s="101" t="s">
        <v>58</v>
      </c>
      <c r="J92" s="104" t="s">
        <v>38103</v>
      </c>
      <c r="K92" s="101" t="s">
        <v>30100</v>
      </c>
      <c r="L92" s="101" t="s">
        <v>30025</v>
      </c>
      <c r="M92" s="101" t="s">
        <v>12</v>
      </c>
      <c r="N92" s="101">
        <v>640.90000000000009</v>
      </c>
      <c r="O92" s="100"/>
      <c r="R92" s="101">
        <v>24</v>
      </c>
    </row>
    <row r="93" spans="1:18" ht="15" customHeight="1" x14ac:dyDescent="0.2">
      <c r="A93" s="101" t="s">
        <v>37974</v>
      </c>
      <c r="B93" s="101" t="s">
        <v>37772</v>
      </c>
      <c r="C93" s="101" t="s">
        <v>49</v>
      </c>
      <c r="D93" s="101" t="s">
        <v>230</v>
      </c>
      <c r="E93" s="101" t="s">
        <v>30094</v>
      </c>
      <c r="F93" s="101" t="s">
        <v>31073</v>
      </c>
      <c r="G93" s="101" t="s">
        <v>38059</v>
      </c>
      <c r="H93" s="101" t="s">
        <v>38064</v>
      </c>
      <c r="I93" s="101" t="s">
        <v>27</v>
      </c>
      <c r="J93" s="104" t="s">
        <v>38103</v>
      </c>
      <c r="K93" s="101" t="s">
        <v>30100</v>
      </c>
      <c r="L93" s="101" t="s">
        <v>30025</v>
      </c>
      <c r="M93" s="101" t="s">
        <v>12</v>
      </c>
      <c r="N93" s="101">
        <v>729.30000000000007</v>
      </c>
      <c r="O93" s="100"/>
      <c r="R93" s="101">
        <v>12</v>
      </c>
    </row>
    <row r="94" spans="1:18" ht="15" customHeight="1" x14ac:dyDescent="0.2">
      <c r="A94" s="101" t="s">
        <v>37975</v>
      </c>
      <c r="B94" s="101" t="s">
        <v>37773</v>
      </c>
      <c r="C94" s="101" t="s">
        <v>49</v>
      </c>
      <c r="D94" s="101" t="s">
        <v>230</v>
      </c>
      <c r="E94" s="101" t="s">
        <v>30095</v>
      </c>
      <c r="F94" s="101" t="s">
        <v>31073</v>
      </c>
      <c r="G94" s="101" t="s">
        <v>38059</v>
      </c>
      <c r="H94" s="101" t="s">
        <v>38074</v>
      </c>
      <c r="I94" s="101" t="s">
        <v>1</v>
      </c>
      <c r="J94" s="104" t="s">
        <v>38103</v>
      </c>
      <c r="K94" s="101" t="s">
        <v>30100</v>
      </c>
      <c r="L94" s="101" t="s">
        <v>30025</v>
      </c>
      <c r="M94" s="101" t="s">
        <v>12</v>
      </c>
      <c r="N94" s="101">
        <v>486.2000000000001</v>
      </c>
      <c r="O94" s="100"/>
      <c r="R94" s="101">
        <v>36</v>
      </c>
    </row>
    <row r="95" spans="1:18" ht="15" customHeight="1" x14ac:dyDescent="0.2">
      <c r="A95" s="101" t="s">
        <v>37976</v>
      </c>
      <c r="B95" s="101" t="s">
        <v>37774</v>
      </c>
      <c r="C95" s="101" t="s">
        <v>49</v>
      </c>
      <c r="D95" s="101" t="s">
        <v>230</v>
      </c>
      <c r="E95" s="101" t="s">
        <v>30094</v>
      </c>
      <c r="F95" s="101" t="s">
        <v>31073</v>
      </c>
      <c r="G95" s="101" t="s">
        <v>38059</v>
      </c>
      <c r="H95" s="101" t="s">
        <v>38074</v>
      </c>
      <c r="I95" s="101" t="s">
        <v>1</v>
      </c>
      <c r="J95" s="104" t="s">
        <v>38103</v>
      </c>
      <c r="K95" s="101" t="s">
        <v>30100</v>
      </c>
      <c r="L95" s="101" t="s">
        <v>30025</v>
      </c>
      <c r="M95" s="101" t="s">
        <v>12</v>
      </c>
      <c r="N95" s="101">
        <v>729.30000000000007</v>
      </c>
      <c r="O95" s="100"/>
      <c r="R95" s="101">
        <v>12</v>
      </c>
    </row>
    <row r="96" spans="1:18" ht="15" customHeight="1" x14ac:dyDescent="0.2">
      <c r="A96" s="101" t="s">
        <v>37977</v>
      </c>
      <c r="B96" s="101" t="s">
        <v>37775</v>
      </c>
      <c r="C96" s="101" t="s">
        <v>49</v>
      </c>
      <c r="D96" s="101" t="s">
        <v>230</v>
      </c>
      <c r="E96" s="101" t="s">
        <v>30094</v>
      </c>
      <c r="F96" s="101" t="s">
        <v>31073</v>
      </c>
      <c r="G96" s="101" t="s">
        <v>38059</v>
      </c>
      <c r="H96" s="101" t="s">
        <v>38074</v>
      </c>
      <c r="I96" s="101" t="s">
        <v>1</v>
      </c>
      <c r="J96" s="104" t="s">
        <v>38103</v>
      </c>
      <c r="K96" s="101" t="s">
        <v>30100</v>
      </c>
      <c r="L96" s="101" t="s">
        <v>30025</v>
      </c>
      <c r="M96" s="101" t="s">
        <v>12</v>
      </c>
      <c r="N96" s="101">
        <v>729.31733333333329</v>
      </c>
      <c r="O96" s="100"/>
      <c r="R96" s="101">
        <v>15</v>
      </c>
    </row>
    <row r="97" spans="1:18" ht="15" customHeight="1" x14ac:dyDescent="0.2">
      <c r="A97" s="101" t="s">
        <v>37978</v>
      </c>
      <c r="B97" s="101" t="s">
        <v>37776</v>
      </c>
      <c r="C97" s="101" t="s">
        <v>49</v>
      </c>
      <c r="D97" s="101" t="s">
        <v>230</v>
      </c>
      <c r="E97" s="101" t="s">
        <v>30094</v>
      </c>
      <c r="F97" s="101" t="s">
        <v>31073</v>
      </c>
      <c r="G97" s="101" t="s">
        <v>38059</v>
      </c>
      <c r="H97" s="101" t="s">
        <v>38074</v>
      </c>
      <c r="I97" s="101" t="s">
        <v>1</v>
      </c>
      <c r="J97" s="104" t="s">
        <v>38103</v>
      </c>
      <c r="K97" s="101" t="s">
        <v>30100</v>
      </c>
      <c r="L97" s="101" t="s">
        <v>30025</v>
      </c>
      <c r="M97" s="101" t="s">
        <v>12</v>
      </c>
      <c r="N97" s="101">
        <v>729.30000000000007</v>
      </c>
      <c r="O97" s="100"/>
      <c r="R97" s="101">
        <v>24</v>
      </c>
    </row>
    <row r="98" spans="1:18" ht="15" customHeight="1" x14ac:dyDescent="0.2">
      <c r="A98" s="101" t="s">
        <v>37979</v>
      </c>
      <c r="B98" s="101" t="s">
        <v>37777</v>
      </c>
      <c r="C98" s="101" t="s">
        <v>49</v>
      </c>
      <c r="D98" s="101" t="s">
        <v>230</v>
      </c>
      <c r="E98" s="101" t="s">
        <v>30093</v>
      </c>
      <c r="F98" s="101" t="s">
        <v>31073</v>
      </c>
      <c r="G98" s="101" t="s">
        <v>38059</v>
      </c>
      <c r="H98" s="101" t="s">
        <v>38063</v>
      </c>
      <c r="I98" s="101" t="s">
        <v>23</v>
      </c>
      <c r="J98" s="104" t="s">
        <v>38103</v>
      </c>
      <c r="K98" s="101" t="s">
        <v>30100</v>
      </c>
      <c r="L98" s="101" t="s">
        <v>30025</v>
      </c>
      <c r="M98" s="101" t="s">
        <v>12</v>
      </c>
      <c r="N98" s="101">
        <v>486.25777777777779</v>
      </c>
      <c r="O98" s="100"/>
      <c r="R98" s="101">
        <v>9</v>
      </c>
    </row>
    <row r="99" spans="1:18" ht="15" customHeight="1" x14ac:dyDescent="0.2">
      <c r="A99" s="101" t="s">
        <v>37980</v>
      </c>
      <c r="B99" s="101" t="s">
        <v>37778</v>
      </c>
      <c r="C99" s="101" t="s">
        <v>46</v>
      </c>
      <c r="D99" s="101" t="s">
        <v>38052</v>
      </c>
      <c r="E99" s="101" t="s">
        <v>30095</v>
      </c>
      <c r="F99" s="101" t="s">
        <v>91</v>
      </c>
      <c r="G99" s="101" t="s">
        <v>38059</v>
      </c>
      <c r="H99" s="101" t="s">
        <v>38074</v>
      </c>
      <c r="I99" s="101" t="s">
        <v>1</v>
      </c>
      <c r="J99" s="104" t="s">
        <v>38107</v>
      </c>
      <c r="K99" s="101" t="s">
        <v>30100</v>
      </c>
      <c r="L99" s="101" t="s">
        <v>30025</v>
      </c>
      <c r="M99" s="101" t="s">
        <v>12</v>
      </c>
      <c r="N99" s="101">
        <v>839.80000000000018</v>
      </c>
      <c r="O99" s="100"/>
      <c r="R99" s="101">
        <v>12</v>
      </c>
    </row>
    <row r="100" spans="1:18" ht="15" customHeight="1" x14ac:dyDescent="0.2">
      <c r="A100" s="101" t="s">
        <v>37981</v>
      </c>
      <c r="B100" s="101" t="s">
        <v>37779</v>
      </c>
      <c r="C100" s="101" t="s">
        <v>46</v>
      </c>
      <c r="D100" s="101" t="s">
        <v>47</v>
      </c>
      <c r="E100" s="101" t="s">
        <v>38055</v>
      </c>
      <c r="F100" s="101" t="s">
        <v>91</v>
      </c>
      <c r="G100" s="101" t="s">
        <v>38059</v>
      </c>
      <c r="H100" s="101" t="s">
        <v>38074</v>
      </c>
      <c r="I100" s="101" t="s">
        <v>1</v>
      </c>
      <c r="J100" s="104" t="s">
        <v>38061</v>
      </c>
      <c r="K100" s="101" t="s">
        <v>30109</v>
      </c>
      <c r="L100" s="101" t="s">
        <v>30025</v>
      </c>
      <c r="M100" s="101" t="s">
        <v>31093</v>
      </c>
      <c r="N100" s="101">
        <v>950.3089655172414</v>
      </c>
      <c r="O100" s="100"/>
      <c r="R100" s="101">
        <v>29</v>
      </c>
    </row>
    <row r="101" spans="1:18" ht="15" customHeight="1" x14ac:dyDescent="0.2">
      <c r="A101" s="101" t="s">
        <v>37982</v>
      </c>
      <c r="B101" s="101" t="s">
        <v>37780</v>
      </c>
      <c r="C101" s="101" t="s">
        <v>46</v>
      </c>
      <c r="D101" s="101" t="s">
        <v>47</v>
      </c>
      <c r="E101" s="101" t="s">
        <v>30094</v>
      </c>
      <c r="F101" s="101" t="s">
        <v>91</v>
      </c>
      <c r="G101" s="101" t="s">
        <v>38059</v>
      </c>
      <c r="H101" s="101" t="s">
        <v>38074</v>
      </c>
      <c r="I101" s="101" t="s">
        <v>1</v>
      </c>
      <c r="J101" s="104" t="s">
        <v>38061</v>
      </c>
      <c r="K101" s="101" t="s">
        <v>30109</v>
      </c>
      <c r="L101" s="101" t="s">
        <v>30025</v>
      </c>
      <c r="M101" s="101" t="s">
        <v>31093</v>
      </c>
      <c r="N101" s="101">
        <v>994.49103448275878</v>
      </c>
      <c r="O101" s="100"/>
      <c r="R101" s="101">
        <v>29</v>
      </c>
    </row>
    <row r="102" spans="1:18" ht="15" customHeight="1" x14ac:dyDescent="0.2">
      <c r="A102" s="101" t="s">
        <v>37983</v>
      </c>
      <c r="B102" s="101" t="s">
        <v>37781</v>
      </c>
      <c r="C102" s="101" t="s">
        <v>46</v>
      </c>
      <c r="D102" s="101" t="s">
        <v>47</v>
      </c>
      <c r="E102" s="101" t="s">
        <v>30094</v>
      </c>
      <c r="F102" s="101" t="s">
        <v>91</v>
      </c>
      <c r="G102" s="101" t="s">
        <v>38059</v>
      </c>
      <c r="H102" s="101" t="s">
        <v>38108</v>
      </c>
      <c r="I102" s="101" t="s">
        <v>54</v>
      </c>
      <c r="J102" s="104" t="s">
        <v>38061</v>
      </c>
      <c r="K102" s="101" t="s">
        <v>30109</v>
      </c>
      <c r="L102" s="101" t="s">
        <v>30025</v>
      </c>
      <c r="M102" s="101" t="s">
        <v>31093</v>
      </c>
      <c r="N102" s="101">
        <v>994.52888888888879</v>
      </c>
      <c r="O102" s="100"/>
      <c r="R102" s="101">
        <v>18</v>
      </c>
    </row>
    <row r="103" spans="1:18" ht="15" customHeight="1" x14ac:dyDescent="0.2">
      <c r="A103" s="101" t="s">
        <v>3166</v>
      </c>
      <c r="B103" s="101" t="s">
        <v>37782</v>
      </c>
      <c r="C103" s="101" t="s">
        <v>46</v>
      </c>
      <c r="D103" s="101" t="s">
        <v>47</v>
      </c>
      <c r="E103" s="101" t="s">
        <v>30094</v>
      </c>
      <c r="F103" s="101" t="s">
        <v>91</v>
      </c>
      <c r="G103" s="101" t="s">
        <v>38059</v>
      </c>
      <c r="H103" s="101" t="s">
        <v>38074</v>
      </c>
      <c r="I103" s="101" t="s">
        <v>1</v>
      </c>
      <c r="J103" s="104" t="s">
        <v>11</v>
      </c>
      <c r="K103" s="101" t="s">
        <v>30109</v>
      </c>
      <c r="L103" s="101" t="s">
        <v>30025</v>
      </c>
      <c r="M103" s="101" t="s">
        <v>31093</v>
      </c>
      <c r="N103" s="101">
        <v>994.50702702702711</v>
      </c>
      <c r="O103" s="100"/>
      <c r="R103" s="101">
        <v>74</v>
      </c>
    </row>
    <row r="104" spans="1:18" ht="15" customHeight="1" x14ac:dyDescent="0.2">
      <c r="A104" s="101" t="s">
        <v>37984</v>
      </c>
      <c r="B104" s="101" t="s">
        <v>37783</v>
      </c>
      <c r="C104" s="101" t="s">
        <v>46</v>
      </c>
      <c r="D104" s="101" t="s">
        <v>47</v>
      </c>
      <c r="E104" s="101" t="s">
        <v>30094</v>
      </c>
      <c r="F104" s="101" t="s">
        <v>91</v>
      </c>
      <c r="G104" s="101" t="s">
        <v>38059</v>
      </c>
      <c r="H104" s="101" t="s">
        <v>38074</v>
      </c>
      <c r="I104" s="101" t="s">
        <v>1</v>
      </c>
      <c r="J104" s="104" t="s">
        <v>38061</v>
      </c>
      <c r="K104" s="101" t="s">
        <v>30109</v>
      </c>
      <c r="L104" s="101" t="s">
        <v>30025</v>
      </c>
      <c r="M104" s="101" t="s">
        <v>31093</v>
      </c>
      <c r="N104" s="101">
        <v>994.49103448275878</v>
      </c>
      <c r="O104" s="100"/>
      <c r="R104" s="101">
        <v>29</v>
      </c>
    </row>
    <row r="105" spans="1:18" ht="15" customHeight="1" x14ac:dyDescent="0.2">
      <c r="A105" s="101" t="s">
        <v>37985</v>
      </c>
      <c r="B105" s="101" t="s">
        <v>37784</v>
      </c>
      <c r="C105" s="101" t="s">
        <v>46</v>
      </c>
      <c r="D105" s="101" t="s">
        <v>37679</v>
      </c>
      <c r="E105" s="101" t="s">
        <v>30094</v>
      </c>
      <c r="F105" s="101" t="s">
        <v>91</v>
      </c>
      <c r="G105" s="101" t="s">
        <v>38059</v>
      </c>
      <c r="H105" s="101" t="s">
        <v>38063</v>
      </c>
      <c r="I105" s="101" t="s">
        <v>23</v>
      </c>
      <c r="J105" s="104" t="s">
        <v>38109</v>
      </c>
      <c r="K105" s="101" t="s">
        <v>282</v>
      </c>
      <c r="L105" s="101" t="s">
        <v>30025</v>
      </c>
      <c r="M105" s="101" t="s">
        <v>31093</v>
      </c>
      <c r="N105" s="101">
        <v>1016.6000000000001</v>
      </c>
      <c r="O105" s="100"/>
      <c r="R105" s="101">
        <v>6</v>
      </c>
    </row>
    <row r="106" spans="1:18" ht="15" customHeight="1" x14ac:dyDescent="0.2">
      <c r="A106" s="101" t="s">
        <v>2772</v>
      </c>
      <c r="B106" s="101" t="s">
        <v>37785</v>
      </c>
      <c r="C106" s="101" t="s">
        <v>46</v>
      </c>
      <c r="D106" s="101" t="s">
        <v>37679</v>
      </c>
      <c r="E106" s="101" t="s">
        <v>30094</v>
      </c>
      <c r="F106" s="101" t="s">
        <v>91</v>
      </c>
      <c r="G106" s="101" t="s">
        <v>38059</v>
      </c>
      <c r="H106" s="101" t="s">
        <v>38110</v>
      </c>
      <c r="I106" s="101" t="s">
        <v>37518</v>
      </c>
      <c r="J106" s="104" t="s">
        <v>30855</v>
      </c>
      <c r="K106" s="101" t="s">
        <v>282</v>
      </c>
      <c r="L106" s="101" t="s">
        <v>30025</v>
      </c>
      <c r="M106" s="101" t="s">
        <v>31093</v>
      </c>
      <c r="N106" s="101">
        <v>1016.6000000000001</v>
      </c>
      <c r="O106" s="100"/>
      <c r="R106" s="101">
        <v>4</v>
      </c>
    </row>
    <row r="107" spans="1:18" ht="15" customHeight="1" x14ac:dyDescent="0.2">
      <c r="A107" s="101" t="s">
        <v>2776</v>
      </c>
      <c r="B107" s="101" t="s">
        <v>37786</v>
      </c>
      <c r="C107" s="101" t="s">
        <v>46</v>
      </c>
      <c r="D107" s="101" t="s">
        <v>37679</v>
      </c>
      <c r="E107" s="101" t="s">
        <v>30094</v>
      </c>
      <c r="F107" s="101" t="s">
        <v>91</v>
      </c>
      <c r="G107" s="101" t="s">
        <v>38059</v>
      </c>
      <c r="H107" s="101" t="s">
        <v>38111</v>
      </c>
      <c r="I107" s="101" t="s">
        <v>54</v>
      </c>
      <c r="J107" s="104" t="s">
        <v>30855</v>
      </c>
      <c r="K107" s="101" t="s">
        <v>282</v>
      </c>
      <c r="L107" s="101" t="s">
        <v>30025</v>
      </c>
      <c r="M107" s="101" t="s">
        <v>31093</v>
      </c>
      <c r="N107" s="101">
        <v>1016.6000000000001</v>
      </c>
      <c r="O107" s="100"/>
      <c r="R107" s="101">
        <v>8</v>
      </c>
    </row>
    <row r="108" spans="1:18" ht="15" customHeight="1" x14ac:dyDescent="0.2">
      <c r="A108" s="101" t="s">
        <v>2778</v>
      </c>
      <c r="B108" s="101" t="s">
        <v>37787</v>
      </c>
      <c r="C108" s="101" t="s">
        <v>46</v>
      </c>
      <c r="D108" s="101" t="s">
        <v>37679</v>
      </c>
      <c r="E108" s="101" t="s">
        <v>30094</v>
      </c>
      <c r="F108" s="101" t="s">
        <v>91</v>
      </c>
      <c r="G108" s="101" t="s">
        <v>38059</v>
      </c>
      <c r="H108" s="101" t="s">
        <v>38112</v>
      </c>
      <c r="I108" s="101" t="s">
        <v>25515</v>
      </c>
      <c r="J108" s="104" t="s">
        <v>30855</v>
      </c>
      <c r="K108" s="101" t="s">
        <v>282</v>
      </c>
      <c r="L108" s="101" t="s">
        <v>30025</v>
      </c>
      <c r="M108" s="101" t="s">
        <v>31093</v>
      </c>
      <c r="N108" s="101">
        <v>1016.6000000000001</v>
      </c>
      <c r="O108" s="100"/>
      <c r="R108" s="101">
        <v>6</v>
      </c>
    </row>
    <row r="109" spans="1:18" ht="15" customHeight="1" x14ac:dyDescent="0.2">
      <c r="A109" s="101" t="s">
        <v>3184</v>
      </c>
      <c r="B109" s="101" t="s">
        <v>37788</v>
      </c>
      <c r="C109" s="101" t="s">
        <v>46</v>
      </c>
      <c r="D109" s="101" t="s">
        <v>47</v>
      </c>
      <c r="E109" s="101" t="s">
        <v>30094</v>
      </c>
      <c r="F109" s="101" t="s">
        <v>91</v>
      </c>
      <c r="G109" s="101" t="s">
        <v>38059</v>
      </c>
      <c r="H109" s="101" t="s">
        <v>38074</v>
      </c>
      <c r="I109" s="101" t="s">
        <v>1</v>
      </c>
      <c r="J109" s="104" t="s">
        <v>11</v>
      </c>
      <c r="K109" s="101" t="s">
        <v>30109</v>
      </c>
      <c r="L109" s="101" t="s">
        <v>30025</v>
      </c>
      <c r="M109" s="101" t="s">
        <v>31093</v>
      </c>
      <c r="N109" s="101">
        <v>817.69999999999993</v>
      </c>
      <c r="O109" s="100"/>
      <c r="R109" s="101">
        <v>12</v>
      </c>
    </row>
    <row r="110" spans="1:18" ht="15" customHeight="1" x14ac:dyDescent="0.2">
      <c r="A110" s="101" t="s">
        <v>2808</v>
      </c>
      <c r="B110" s="101" t="s">
        <v>37789</v>
      </c>
      <c r="C110" s="101" t="s">
        <v>46</v>
      </c>
      <c r="D110" s="101" t="s">
        <v>47</v>
      </c>
      <c r="E110" s="101" t="s">
        <v>30094</v>
      </c>
      <c r="F110" s="101" t="s">
        <v>91</v>
      </c>
      <c r="G110" s="101" t="s">
        <v>38059</v>
      </c>
      <c r="H110" s="101" t="s">
        <v>38063</v>
      </c>
      <c r="I110" s="101" t="s">
        <v>23</v>
      </c>
      <c r="J110" s="104" t="s">
        <v>11</v>
      </c>
      <c r="K110" s="101" t="s">
        <v>30109</v>
      </c>
      <c r="L110" s="101" t="s">
        <v>30025</v>
      </c>
      <c r="M110" s="101" t="s">
        <v>31093</v>
      </c>
      <c r="N110" s="101">
        <v>817.69999999999993</v>
      </c>
      <c r="O110" s="100"/>
      <c r="R110" s="101">
        <v>8</v>
      </c>
    </row>
    <row r="111" spans="1:18" ht="15" customHeight="1" x14ac:dyDescent="0.2">
      <c r="A111" s="101" t="s">
        <v>37986</v>
      </c>
      <c r="B111" s="101" t="s">
        <v>37790</v>
      </c>
      <c r="C111" s="101" t="s">
        <v>46</v>
      </c>
      <c r="D111" s="101" t="s">
        <v>47</v>
      </c>
      <c r="E111" s="101" t="s">
        <v>30094</v>
      </c>
      <c r="F111" s="101" t="s">
        <v>91</v>
      </c>
      <c r="G111" s="101" t="s">
        <v>38059</v>
      </c>
      <c r="H111" s="101" t="s">
        <v>38087</v>
      </c>
      <c r="I111" s="101" t="s">
        <v>54</v>
      </c>
      <c r="J111" s="104" t="s">
        <v>38061</v>
      </c>
      <c r="K111" s="101" t="s">
        <v>30109</v>
      </c>
      <c r="L111" s="101" t="s">
        <v>30025</v>
      </c>
      <c r="M111" s="101" t="s">
        <v>31093</v>
      </c>
      <c r="N111" s="101">
        <v>817.78666666666663</v>
      </c>
      <c r="O111" s="100"/>
      <c r="R111" s="101">
        <v>6</v>
      </c>
    </row>
    <row r="112" spans="1:18" ht="15" customHeight="1" x14ac:dyDescent="0.2">
      <c r="A112" s="101" t="s">
        <v>37987</v>
      </c>
      <c r="B112" s="101" t="s">
        <v>37791</v>
      </c>
      <c r="C112" s="101" t="s">
        <v>46</v>
      </c>
      <c r="D112" s="101" t="s">
        <v>47</v>
      </c>
      <c r="E112" s="101" t="s">
        <v>30094</v>
      </c>
      <c r="F112" s="101" t="s">
        <v>91</v>
      </c>
      <c r="G112" s="101" t="s">
        <v>38059</v>
      </c>
      <c r="H112" s="101" t="s">
        <v>38113</v>
      </c>
      <c r="I112" s="101" t="s">
        <v>35</v>
      </c>
      <c r="J112" s="104" t="s">
        <v>38061</v>
      </c>
      <c r="K112" s="101" t="s">
        <v>30109</v>
      </c>
      <c r="L112" s="101" t="s">
        <v>30025</v>
      </c>
      <c r="M112" s="101" t="s">
        <v>31093</v>
      </c>
      <c r="N112" s="101">
        <v>817.71130434782606</v>
      </c>
      <c r="O112" s="100"/>
      <c r="R112" s="101">
        <v>23</v>
      </c>
    </row>
    <row r="113" spans="1:18" ht="15" customHeight="1" x14ac:dyDescent="0.2">
      <c r="A113" s="101" t="s">
        <v>2816</v>
      </c>
      <c r="B113" s="101" t="s">
        <v>37792</v>
      </c>
      <c r="C113" s="101" t="s">
        <v>46</v>
      </c>
      <c r="D113" s="101" t="s">
        <v>47</v>
      </c>
      <c r="E113" s="101" t="s">
        <v>30094</v>
      </c>
      <c r="F113" s="101" t="s">
        <v>91</v>
      </c>
      <c r="G113" s="101" t="s">
        <v>38059</v>
      </c>
      <c r="H113" s="101" t="s">
        <v>38063</v>
      </c>
      <c r="I113" s="101" t="s">
        <v>23</v>
      </c>
      <c r="J113" s="104" t="s">
        <v>11</v>
      </c>
      <c r="K113" s="101" t="s">
        <v>30109</v>
      </c>
      <c r="L113" s="101" t="s">
        <v>30025</v>
      </c>
      <c r="M113" s="101" t="s">
        <v>31093</v>
      </c>
      <c r="N113" s="101">
        <v>817.684705882353</v>
      </c>
      <c r="O113" s="100"/>
      <c r="R113" s="101">
        <v>17</v>
      </c>
    </row>
    <row r="114" spans="1:18" ht="15" customHeight="1" x14ac:dyDescent="0.2">
      <c r="A114" s="101" t="s">
        <v>2824</v>
      </c>
      <c r="B114" s="101" t="s">
        <v>37793</v>
      </c>
      <c r="C114" s="101" t="s">
        <v>46</v>
      </c>
      <c r="D114" s="101" t="s">
        <v>47</v>
      </c>
      <c r="E114" s="101" t="s">
        <v>30094</v>
      </c>
      <c r="F114" s="101" t="s">
        <v>91</v>
      </c>
      <c r="G114" s="101" t="s">
        <v>38059</v>
      </c>
      <c r="H114" s="101" t="s">
        <v>38063</v>
      </c>
      <c r="I114" s="101" t="s">
        <v>23</v>
      </c>
      <c r="J114" s="104" t="s">
        <v>11</v>
      </c>
      <c r="K114" s="101" t="s">
        <v>30109</v>
      </c>
      <c r="L114" s="101" t="s">
        <v>30025</v>
      </c>
      <c r="M114" s="101" t="s">
        <v>31093</v>
      </c>
      <c r="N114" s="101">
        <v>817.44</v>
      </c>
      <c r="O114" s="100"/>
      <c r="R114" s="101">
        <v>39</v>
      </c>
    </row>
    <row r="115" spans="1:18" ht="15" customHeight="1" x14ac:dyDescent="0.2">
      <c r="A115" s="101" t="s">
        <v>37988</v>
      </c>
      <c r="B115" s="101" t="s">
        <v>37793</v>
      </c>
      <c r="C115" s="101" t="s">
        <v>46</v>
      </c>
      <c r="D115" s="101" t="s">
        <v>47</v>
      </c>
      <c r="E115" s="101" t="s">
        <v>30094</v>
      </c>
      <c r="F115" s="101" t="s">
        <v>91</v>
      </c>
      <c r="G115" s="101" t="s">
        <v>38059</v>
      </c>
      <c r="H115" s="101" t="s">
        <v>38078</v>
      </c>
      <c r="I115" s="101" t="s">
        <v>150</v>
      </c>
      <c r="J115" s="104" t="s">
        <v>11</v>
      </c>
      <c r="K115" s="101" t="s">
        <v>30109</v>
      </c>
      <c r="L115" s="101" t="s">
        <v>30025</v>
      </c>
      <c r="M115" s="101" t="s">
        <v>31093</v>
      </c>
      <c r="N115" s="101">
        <v>817.44</v>
      </c>
      <c r="O115" s="100"/>
      <c r="R115" s="101">
        <v>6</v>
      </c>
    </row>
    <row r="116" spans="1:18" ht="15" customHeight="1" x14ac:dyDescent="0.2">
      <c r="A116" s="101" t="s">
        <v>2834</v>
      </c>
      <c r="B116" s="101" t="s">
        <v>37794</v>
      </c>
      <c r="C116" s="101" t="s">
        <v>46</v>
      </c>
      <c r="D116" s="101" t="s">
        <v>47</v>
      </c>
      <c r="E116" s="101" t="s">
        <v>30094</v>
      </c>
      <c r="F116" s="101" t="s">
        <v>91</v>
      </c>
      <c r="G116" s="101" t="s">
        <v>38059</v>
      </c>
      <c r="H116" s="101" t="s">
        <v>38114</v>
      </c>
      <c r="I116" s="101" t="s">
        <v>144</v>
      </c>
      <c r="J116" s="104" t="s">
        <v>11</v>
      </c>
      <c r="K116" s="101" t="s">
        <v>30109</v>
      </c>
      <c r="L116" s="101" t="s">
        <v>30025</v>
      </c>
      <c r="M116" s="101" t="s">
        <v>31093</v>
      </c>
      <c r="N116" s="101">
        <v>817.71733333333327</v>
      </c>
      <c r="O116" s="100"/>
      <c r="R116" s="101">
        <v>30</v>
      </c>
    </row>
    <row r="117" spans="1:18" ht="15" customHeight="1" x14ac:dyDescent="0.2">
      <c r="A117" s="101" t="s">
        <v>37989</v>
      </c>
      <c r="B117" s="101" t="s">
        <v>37795</v>
      </c>
      <c r="C117" s="101" t="s">
        <v>46</v>
      </c>
      <c r="D117" s="101" t="s">
        <v>47</v>
      </c>
      <c r="E117" s="101" t="s">
        <v>30094</v>
      </c>
      <c r="F117" s="101" t="s">
        <v>91</v>
      </c>
      <c r="G117" s="101" t="s">
        <v>38059</v>
      </c>
      <c r="H117" s="101" t="s">
        <v>38063</v>
      </c>
      <c r="I117" s="101" t="s">
        <v>23</v>
      </c>
      <c r="J117" s="104" t="s">
        <v>38061</v>
      </c>
      <c r="L117" s="101" t="s">
        <v>30025</v>
      </c>
      <c r="M117" s="101" t="s">
        <v>31093</v>
      </c>
      <c r="N117" s="101">
        <v>817.6910344827586</v>
      </c>
      <c r="O117" s="100"/>
      <c r="R117" s="101">
        <v>29</v>
      </c>
    </row>
    <row r="118" spans="1:18" ht="15" customHeight="1" x14ac:dyDescent="0.2">
      <c r="A118" s="101" t="s">
        <v>37990</v>
      </c>
      <c r="B118" s="101" t="s">
        <v>37796</v>
      </c>
      <c r="C118" s="101" t="s">
        <v>46</v>
      </c>
      <c r="D118" s="101" t="s">
        <v>47</v>
      </c>
      <c r="E118" s="101" t="s">
        <v>30094</v>
      </c>
      <c r="F118" s="101" t="s">
        <v>91</v>
      </c>
      <c r="G118" s="101" t="s">
        <v>38059</v>
      </c>
      <c r="H118" s="101" t="s">
        <v>38063</v>
      </c>
      <c r="I118" s="101" t="s">
        <v>23</v>
      </c>
      <c r="J118" s="104" t="s">
        <v>38061</v>
      </c>
      <c r="L118" s="101" t="s">
        <v>30025</v>
      </c>
      <c r="M118" s="101" t="s">
        <v>31093</v>
      </c>
      <c r="N118" s="101">
        <v>817.78666666666663</v>
      </c>
      <c r="O118" s="100"/>
      <c r="R118" s="101">
        <v>6</v>
      </c>
    </row>
    <row r="119" spans="1:18" ht="15" customHeight="1" x14ac:dyDescent="0.2">
      <c r="A119" s="101" t="s">
        <v>3200</v>
      </c>
      <c r="B119" s="101" t="s">
        <v>37797</v>
      </c>
      <c r="C119" s="101" t="s">
        <v>46</v>
      </c>
      <c r="D119" s="101" t="s">
        <v>47</v>
      </c>
      <c r="E119" s="101" t="s">
        <v>30094</v>
      </c>
      <c r="F119" s="101" t="s">
        <v>91</v>
      </c>
      <c r="G119" s="101" t="s">
        <v>38059</v>
      </c>
      <c r="H119" s="101" t="s">
        <v>38074</v>
      </c>
      <c r="I119" s="101" t="s">
        <v>1</v>
      </c>
      <c r="J119" s="104" t="s">
        <v>11</v>
      </c>
      <c r="K119" s="101" t="s">
        <v>30109</v>
      </c>
      <c r="L119" s="101" t="s">
        <v>30025</v>
      </c>
      <c r="M119" s="101" t="s">
        <v>31093</v>
      </c>
      <c r="N119" s="101">
        <v>817.6910344827586</v>
      </c>
      <c r="O119" s="100"/>
      <c r="R119" s="101">
        <v>29</v>
      </c>
    </row>
    <row r="120" spans="1:18" ht="15" customHeight="1" x14ac:dyDescent="0.2">
      <c r="A120" s="101" t="s">
        <v>3202</v>
      </c>
      <c r="B120" s="101" t="s">
        <v>37798</v>
      </c>
      <c r="C120" s="101" t="s">
        <v>46</v>
      </c>
      <c r="D120" s="101" t="s">
        <v>47</v>
      </c>
      <c r="E120" s="101" t="s">
        <v>30094</v>
      </c>
      <c r="F120" s="101" t="s">
        <v>91</v>
      </c>
      <c r="G120" s="101" t="s">
        <v>38059</v>
      </c>
      <c r="H120" s="101" t="s">
        <v>38074</v>
      </c>
      <c r="I120" s="101" t="s">
        <v>1</v>
      </c>
      <c r="J120" s="104" t="s">
        <v>11</v>
      </c>
      <c r="K120" s="101" t="s">
        <v>30109</v>
      </c>
      <c r="L120" s="101" t="s">
        <v>30025</v>
      </c>
      <c r="M120" s="101" t="s">
        <v>31093</v>
      </c>
      <c r="N120" s="101">
        <v>817.69999999999993</v>
      </c>
      <c r="O120" s="100"/>
      <c r="R120" s="101">
        <v>12</v>
      </c>
    </row>
    <row r="121" spans="1:18" ht="15" customHeight="1" x14ac:dyDescent="0.2">
      <c r="A121" s="101" t="s">
        <v>37991</v>
      </c>
      <c r="B121" s="101" t="s">
        <v>37799</v>
      </c>
      <c r="C121" s="101" t="s">
        <v>46</v>
      </c>
      <c r="D121" s="101" t="s">
        <v>47</v>
      </c>
      <c r="E121" s="101" t="s">
        <v>30094</v>
      </c>
      <c r="F121" s="101" t="s">
        <v>91</v>
      </c>
      <c r="G121" s="101" t="s">
        <v>38059</v>
      </c>
      <c r="H121" s="101" t="s">
        <v>38074</v>
      </c>
      <c r="I121" s="101" t="s">
        <v>1</v>
      </c>
      <c r="J121" s="104" t="s">
        <v>38061</v>
      </c>
      <c r="K121" s="101" t="s">
        <v>30109</v>
      </c>
      <c r="L121" s="101" t="s">
        <v>30025</v>
      </c>
      <c r="M121" s="101" t="s">
        <v>31093</v>
      </c>
      <c r="N121" s="101">
        <v>817.6910344827586</v>
      </c>
      <c r="O121" s="100"/>
      <c r="R121" s="101">
        <v>29</v>
      </c>
    </row>
    <row r="122" spans="1:18" ht="15" customHeight="1" x14ac:dyDescent="0.2">
      <c r="A122" s="101" t="s">
        <v>2848</v>
      </c>
      <c r="B122" s="101" t="s">
        <v>37800</v>
      </c>
      <c r="C122" s="101" t="s">
        <v>46</v>
      </c>
      <c r="D122" s="101" t="s">
        <v>47</v>
      </c>
      <c r="E122" s="101" t="s">
        <v>30094</v>
      </c>
      <c r="F122" s="101" t="s">
        <v>91</v>
      </c>
      <c r="G122" s="101" t="s">
        <v>38059</v>
      </c>
      <c r="H122" s="101" t="s">
        <v>38115</v>
      </c>
      <c r="I122" s="101" t="s">
        <v>27</v>
      </c>
      <c r="J122" s="104" t="s">
        <v>11</v>
      </c>
      <c r="K122" s="101" t="s">
        <v>30109</v>
      </c>
      <c r="L122" s="101" t="s">
        <v>30025</v>
      </c>
      <c r="M122" s="101" t="s">
        <v>31093</v>
      </c>
      <c r="N122" s="101">
        <v>817.72363636363639</v>
      </c>
      <c r="O122" s="100"/>
      <c r="R122" s="101">
        <v>22</v>
      </c>
    </row>
    <row r="123" spans="1:18" ht="15" customHeight="1" x14ac:dyDescent="0.2">
      <c r="A123" s="101" t="s">
        <v>37992</v>
      </c>
      <c r="B123" s="101" t="s">
        <v>37801</v>
      </c>
      <c r="C123" s="101" t="s">
        <v>46</v>
      </c>
      <c r="D123" s="101" t="s">
        <v>47</v>
      </c>
      <c r="E123" s="101" t="s">
        <v>30094</v>
      </c>
      <c r="F123" s="101" t="s">
        <v>91</v>
      </c>
      <c r="G123" s="101" t="s">
        <v>38059</v>
      </c>
      <c r="H123" s="101" t="s">
        <v>38074</v>
      </c>
      <c r="I123" s="101" t="s">
        <v>1</v>
      </c>
      <c r="J123" s="104" t="s">
        <v>38061</v>
      </c>
      <c r="K123" s="101" t="s">
        <v>30109</v>
      </c>
      <c r="L123" s="101" t="s">
        <v>30025</v>
      </c>
      <c r="M123" s="101" t="s">
        <v>31093</v>
      </c>
      <c r="N123" s="101">
        <v>817.6910344827586</v>
      </c>
      <c r="O123" s="100"/>
      <c r="R123" s="101">
        <v>29</v>
      </c>
    </row>
    <row r="124" spans="1:18" ht="15" customHeight="1" x14ac:dyDescent="0.2">
      <c r="A124" s="101" t="s">
        <v>37993</v>
      </c>
      <c r="B124" s="101" t="s">
        <v>37802</v>
      </c>
      <c r="C124" s="101" t="s">
        <v>46</v>
      </c>
      <c r="D124" s="101" t="s">
        <v>47</v>
      </c>
      <c r="E124" s="101" t="s">
        <v>30094</v>
      </c>
      <c r="F124" s="101" t="s">
        <v>91</v>
      </c>
      <c r="G124" s="101" t="s">
        <v>38059</v>
      </c>
      <c r="H124" s="101" t="s">
        <v>38074</v>
      </c>
      <c r="I124" s="101" t="s">
        <v>1</v>
      </c>
      <c r="J124" s="104" t="s">
        <v>38061</v>
      </c>
      <c r="K124" s="101" t="s">
        <v>30109</v>
      </c>
      <c r="L124" s="101" t="s">
        <v>30025</v>
      </c>
      <c r="M124" s="101" t="s">
        <v>31093</v>
      </c>
      <c r="N124" s="101">
        <v>817.73714285714289</v>
      </c>
      <c r="O124" s="100"/>
      <c r="R124" s="101">
        <v>14</v>
      </c>
    </row>
    <row r="125" spans="1:18" ht="15" customHeight="1" x14ac:dyDescent="0.2">
      <c r="A125" s="101" t="s">
        <v>37994</v>
      </c>
      <c r="B125" s="101" t="s">
        <v>37803</v>
      </c>
      <c r="C125" s="101" t="s">
        <v>46</v>
      </c>
      <c r="D125" s="101" t="s">
        <v>47</v>
      </c>
      <c r="E125" s="101" t="s">
        <v>30094</v>
      </c>
      <c r="F125" s="101" t="s">
        <v>91</v>
      </c>
      <c r="G125" s="101" t="s">
        <v>38059</v>
      </c>
      <c r="H125" s="101" t="s">
        <v>38074</v>
      </c>
      <c r="I125" s="101" t="s">
        <v>1</v>
      </c>
      <c r="J125" s="104" t="s">
        <v>38061</v>
      </c>
      <c r="K125" s="101" t="s">
        <v>30109</v>
      </c>
      <c r="L125" s="101" t="s">
        <v>30025</v>
      </c>
      <c r="M125" s="101" t="s">
        <v>31093</v>
      </c>
      <c r="N125" s="101">
        <v>817.71529411764709</v>
      </c>
      <c r="O125" s="100"/>
      <c r="R125" s="101">
        <v>34</v>
      </c>
    </row>
    <row r="126" spans="1:18" ht="15" customHeight="1" x14ac:dyDescent="0.2">
      <c r="A126" s="101" t="s">
        <v>2850</v>
      </c>
      <c r="B126" s="101" t="s">
        <v>37804</v>
      </c>
      <c r="C126" s="101" t="s">
        <v>46</v>
      </c>
      <c r="D126" s="101" t="s">
        <v>92</v>
      </c>
      <c r="E126" s="101" t="s">
        <v>30094</v>
      </c>
      <c r="F126" s="101" t="s">
        <v>91</v>
      </c>
      <c r="G126" s="101" t="s">
        <v>38059</v>
      </c>
      <c r="H126" s="101" t="s">
        <v>38063</v>
      </c>
      <c r="I126" s="101" t="s">
        <v>23</v>
      </c>
      <c r="J126" s="104" t="s">
        <v>30424</v>
      </c>
      <c r="K126" s="101" t="s">
        <v>30109</v>
      </c>
      <c r="L126" s="101" t="s">
        <v>30025</v>
      </c>
      <c r="M126" s="101" t="s">
        <v>31093</v>
      </c>
      <c r="N126" s="101">
        <v>685.12888888888881</v>
      </c>
      <c r="O126" s="100"/>
      <c r="R126" s="101">
        <v>18</v>
      </c>
    </row>
    <row r="127" spans="1:18" ht="15" customHeight="1" x14ac:dyDescent="0.2">
      <c r="A127" s="101" t="s">
        <v>37995</v>
      </c>
      <c r="B127" s="101" t="s">
        <v>37805</v>
      </c>
      <c r="C127" s="101" t="s">
        <v>46</v>
      </c>
      <c r="D127" s="101" t="s">
        <v>37679</v>
      </c>
      <c r="E127" s="101" t="s">
        <v>30094</v>
      </c>
      <c r="F127" s="101" t="s">
        <v>91</v>
      </c>
      <c r="G127" s="101" t="s">
        <v>38059</v>
      </c>
      <c r="H127" s="101" t="s">
        <v>38074</v>
      </c>
      <c r="I127" s="101" t="s">
        <v>1</v>
      </c>
      <c r="J127" s="104" t="s">
        <v>38061</v>
      </c>
      <c r="K127" s="101" t="s">
        <v>30109</v>
      </c>
      <c r="L127" s="101" t="s">
        <v>30025</v>
      </c>
      <c r="M127" s="101" t="s">
        <v>31093</v>
      </c>
      <c r="N127" s="101">
        <v>950.38666666666677</v>
      </c>
      <c r="O127" s="100"/>
      <c r="R127" s="101">
        <v>6</v>
      </c>
    </row>
    <row r="128" spans="1:18" ht="15" customHeight="1" x14ac:dyDescent="0.2">
      <c r="A128" s="101" t="s">
        <v>37996</v>
      </c>
      <c r="B128" s="101" t="s">
        <v>37806</v>
      </c>
      <c r="C128" s="101" t="s">
        <v>46</v>
      </c>
      <c r="D128" s="101" t="s">
        <v>37679</v>
      </c>
      <c r="E128" s="101" t="s">
        <v>30094</v>
      </c>
      <c r="F128" s="101" t="s">
        <v>91</v>
      </c>
      <c r="G128" s="101" t="s">
        <v>38059</v>
      </c>
      <c r="H128" s="101" t="s">
        <v>38074</v>
      </c>
      <c r="I128" s="101" t="s">
        <v>1</v>
      </c>
      <c r="J128" s="104" t="s">
        <v>38061</v>
      </c>
      <c r="K128" s="101" t="s">
        <v>30109</v>
      </c>
      <c r="L128" s="101" t="s">
        <v>30025</v>
      </c>
      <c r="M128" s="101" t="s">
        <v>31093</v>
      </c>
      <c r="N128" s="101">
        <v>950.38666666666677</v>
      </c>
      <c r="O128" s="100"/>
      <c r="R128" s="101">
        <v>6</v>
      </c>
    </row>
    <row r="129" spans="1:18" ht="15" customHeight="1" x14ac:dyDescent="0.2">
      <c r="A129" s="101" t="s">
        <v>37997</v>
      </c>
      <c r="B129" s="101" t="s">
        <v>37807</v>
      </c>
      <c r="C129" s="101" t="s">
        <v>46</v>
      </c>
      <c r="D129" s="101" t="s">
        <v>37679</v>
      </c>
      <c r="E129" s="101" t="s">
        <v>30094</v>
      </c>
      <c r="F129" s="101" t="s">
        <v>91</v>
      </c>
      <c r="G129" s="101" t="s">
        <v>38059</v>
      </c>
      <c r="H129" s="101" t="s">
        <v>38074</v>
      </c>
      <c r="I129" s="101" t="s">
        <v>1</v>
      </c>
      <c r="J129" s="104" t="s">
        <v>38061</v>
      </c>
      <c r="K129" s="101" t="s">
        <v>30109</v>
      </c>
      <c r="L129" s="101" t="s">
        <v>30025</v>
      </c>
      <c r="M129" s="101" t="s">
        <v>31093</v>
      </c>
      <c r="N129" s="101">
        <v>950.38666666666677</v>
      </c>
      <c r="O129" s="100"/>
      <c r="R129" s="101">
        <v>6</v>
      </c>
    </row>
    <row r="130" spans="1:18" ht="15" customHeight="1" x14ac:dyDescent="0.2">
      <c r="A130" s="101" t="s">
        <v>37998</v>
      </c>
      <c r="B130" s="101" t="s">
        <v>37808</v>
      </c>
      <c r="C130" s="101" t="s">
        <v>46</v>
      </c>
      <c r="D130" s="101" t="s">
        <v>37679</v>
      </c>
      <c r="E130" s="101" t="s">
        <v>30094</v>
      </c>
      <c r="F130" s="101" t="s">
        <v>91</v>
      </c>
      <c r="G130" s="101" t="s">
        <v>38059</v>
      </c>
      <c r="H130" s="101" t="s">
        <v>38074</v>
      </c>
      <c r="I130" s="101" t="s">
        <v>1</v>
      </c>
      <c r="J130" s="104" t="s">
        <v>38061</v>
      </c>
      <c r="K130" s="101" t="s">
        <v>30109</v>
      </c>
      <c r="L130" s="101" t="s">
        <v>30025</v>
      </c>
      <c r="M130" s="101" t="s">
        <v>31093</v>
      </c>
      <c r="N130" s="101">
        <v>950.38666666666677</v>
      </c>
      <c r="O130" s="100"/>
      <c r="R130" s="101">
        <v>6</v>
      </c>
    </row>
    <row r="131" spans="1:18" ht="15" customHeight="1" x14ac:dyDescent="0.2">
      <c r="A131" s="101" t="s">
        <v>2862</v>
      </c>
      <c r="B131" s="101" t="s">
        <v>37809</v>
      </c>
      <c r="C131" s="101" t="s">
        <v>49</v>
      </c>
      <c r="D131" s="101" t="s">
        <v>25614</v>
      </c>
      <c r="E131" s="101" t="s">
        <v>30095</v>
      </c>
      <c r="F131" s="101" t="s">
        <v>31073</v>
      </c>
      <c r="G131" s="101" t="s">
        <v>38059</v>
      </c>
      <c r="H131" s="101" t="s">
        <v>38116</v>
      </c>
      <c r="I131" s="101" t="s">
        <v>23</v>
      </c>
      <c r="J131" s="104" t="s">
        <v>231</v>
      </c>
      <c r="L131" s="101" t="s">
        <v>30025</v>
      </c>
      <c r="M131" s="101" t="s">
        <v>31094</v>
      </c>
      <c r="N131" s="101">
        <v>729.29212121212129</v>
      </c>
      <c r="O131" s="100"/>
      <c r="R131" s="101">
        <v>33</v>
      </c>
    </row>
    <row r="132" spans="1:18" ht="15" customHeight="1" x14ac:dyDescent="0.2">
      <c r="A132" s="101" t="s">
        <v>37999</v>
      </c>
      <c r="B132" s="101" t="s">
        <v>37810</v>
      </c>
      <c r="C132" s="101" t="s">
        <v>46</v>
      </c>
      <c r="D132" s="101" t="s">
        <v>38052</v>
      </c>
      <c r="E132" s="101" t="s">
        <v>30094</v>
      </c>
      <c r="F132" s="101" t="s">
        <v>91</v>
      </c>
      <c r="G132" s="101" t="s">
        <v>38059</v>
      </c>
      <c r="H132" s="101" t="s">
        <v>38117</v>
      </c>
      <c r="I132" s="101" t="s">
        <v>25520</v>
      </c>
      <c r="J132" s="104" t="s">
        <v>38061</v>
      </c>
      <c r="K132" s="101" t="s">
        <v>30109</v>
      </c>
      <c r="L132" s="101" t="s">
        <v>30025</v>
      </c>
      <c r="M132" s="101" t="s">
        <v>31093</v>
      </c>
      <c r="N132" s="101">
        <v>1127.1000000000001</v>
      </c>
      <c r="O132" s="100"/>
      <c r="R132" s="101">
        <v>12</v>
      </c>
    </row>
    <row r="133" spans="1:18" ht="15" customHeight="1" x14ac:dyDescent="0.2">
      <c r="A133" s="101" t="s">
        <v>38000</v>
      </c>
      <c r="B133" s="101" t="s">
        <v>37811</v>
      </c>
      <c r="C133" s="101" t="s">
        <v>46</v>
      </c>
      <c r="D133" s="101" t="s">
        <v>38052</v>
      </c>
      <c r="E133" s="101" t="s">
        <v>30094</v>
      </c>
      <c r="F133" s="101" t="s">
        <v>91</v>
      </c>
      <c r="G133" s="101" t="s">
        <v>38059</v>
      </c>
      <c r="H133" s="101" t="s">
        <v>38074</v>
      </c>
      <c r="I133" s="101" t="s">
        <v>1</v>
      </c>
      <c r="J133" s="104" t="s">
        <v>38061</v>
      </c>
      <c r="K133" s="101" t="s">
        <v>30109</v>
      </c>
      <c r="L133" s="101" t="s">
        <v>30025</v>
      </c>
      <c r="M133" s="101" t="s">
        <v>31093</v>
      </c>
      <c r="N133" s="101">
        <v>972.4</v>
      </c>
      <c r="O133" s="100"/>
      <c r="R133" s="101">
        <v>6</v>
      </c>
    </row>
    <row r="134" spans="1:18" ht="15" customHeight="1" x14ac:dyDescent="0.2">
      <c r="A134" s="101" t="s">
        <v>38001</v>
      </c>
      <c r="B134" s="101" t="s">
        <v>37812</v>
      </c>
      <c r="C134" s="101" t="s">
        <v>46</v>
      </c>
      <c r="D134" s="101" t="s">
        <v>38052</v>
      </c>
      <c r="E134" s="101" t="s">
        <v>30094</v>
      </c>
      <c r="F134" s="101" t="s">
        <v>91</v>
      </c>
      <c r="G134" s="101" t="s">
        <v>38059</v>
      </c>
      <c r="H134" s="101" t="s">
        <v>38074</v>
      </c>
      <c r="I134" s="101" t="s">
        <v>1</v>
      </c>
      <c r="J134" s="104" t="s">
        <v>38061</v>
      </c>
      <c r="K134" s="101" t="s">
        <v>30109</v>
      </c>
      <c r="L134" s="101" t="s">
        <v>30025</v>
      </c>
      <c r="M134" s="101" t="s">
        <v>31093</v>
      </c>
      <c r="N134" s="101">
        <v>972.4</v>
      </c>
      <c r="O134" s="100"/>
      <c r="R134" s="101">
        <v>6</v>
      </c>
    </row>
    <row r="135" spans="1:18" ht="15" customHeight="1" x14ac:dyDescent="0.2">
      <c r="A135" s="101" t="s">
        <v>38002</v>
      </c>
      <c r="B135" s="101" t="s">
        <v>37813</v>
      </c>
      <c r="C135" s="101" t="s">
        <v>46</v>
      </c>
      <c r="D135" s="101" t="s">
        <v>38052</v>
      </c>
      <c r="E135" s="101" t="s">
        <v>30094</v>
      </c>
      <c r="F135" s="101" t="s">
        <v>91</v>
      </c>
      <c r="G135" s="101" t="s">
        <v>38059</v>
      </c>
      <c r="H135" s="101" t="s">
        <v>38118</v>
      </c>
      <c r="I135" s="101" t="s">
        <v>25513</v>
      </c>
      <c r="J135" s="104" t="s">
        <v>38061</v>
      </c>
      <c r="K135" s="101" t="s">
        <v>30109</v>
      </c>
      <c r="L135" s="101" t="s">
        <v>30025</v>
      </c>
      <c r="M135" s="101" t="s">
        <v>31093</v>
      </c>
      <c r="N135" s="101">
        <v>972.4</v>
      </c>
      <c r="O135" s="100"/>
      <c r="R135" s="101">
        <v>4</v>
      </c>
    </row>
    <row r="136" spans="1:18" ht="15" customHeight="1" x14ac:dyDescent="0.2">
      <c r="A136" s="101" t="s">
        <v>2880</v>
      </c>
      <c r="B136" s="101" t="s">
        <v>37814</v>
      </c>
      <c r="C136" s="101" t="s">
        <v>49</v>
      </c>
      <c r="D136" s="101" t="s">
        <v>25614</v>
      </c>
      <c r="E136" s="101" t="s">
        <v>30095</v>
      </c>
      <c r="F136" s="101" t="s">
        <v>31073</v>
      </c>
      <c r="G136" s="101" t="s">
        <v>38059</v>
      </c>
      <c r="H136" s="101" t="s">
        <v>38119</v>
      </c>
      <c r="I136" s="101" t="s">
        <v>174</v>
      </c>
      <c r="J136" s="104" t="s">
        <v>231</v>
      </c>
      <c r="L136" s="101" t="s">
        <v>30025</v>
      </c>
      <c r="M136" s="101" t="s">
        <v>31094</v>
      </c>
      <c r="N136" s="101">
        <v>729.31368421052639</v>
      </c>
      <c r="O136" s="100"/>
      <c r="R136" s="101">
        <v>19</v>
      </c>
    </row>
    <row r="137" spans="1:18" ht="15" customHeight="1" x14ac:dyDescent="0.2">
      <c r="A137" s="101" t="s">
        <v>3262</v>
      </c>
      <c r="B137" s="101" t="s">
        <v>37815</v>
      </c>
      <c r="C137" s="101" t="s">
        <v>46</v>
      </c>
      <c r="D137" s="101" t="s">
        <v>37679</v>
      </c>
      <c r="E137" s="101" t="s">
        <v>30094</v>
      </c>
      <c r="F137" s="101" t="s">
        <v>91</v>
      </c>
      <c r="G137" s="101" t="s">
        <v>38059</v>
      </c>
      <c r="H137" s="101" t="s">
        <v>38120</v>
      </c>
      <c r="I137" s="101" t="s">
        <v>219</v>
      </c>
      <c r="J137" s="104" t="s">
        <v>30855</v>
      </c>
      <c r="K137" s="101" t="s">
        <v>282</v>
      </c>
      <c r="L137" s="101" t="s">
        <v>30025</v>
      </c>
      <c r="M137" s="101" t="s">
        <v>31093</v>
      </c>
      <c r="N137" s="101">
        <v>1237.6000000000001</v>
      </c>
      <c r="O137" s="100"/>
      <c r="R137" s="101">
        <v>35</v>
      </c>
    </row>
    <row r="138" spans="1:18" ht="15" customHeight="1" x14ac:dyDescent="0.2">
      <c r="A138" s="101" t="s">
        <v>3264</v>
      </c>
      <c r="B138" s="101" t="s">
        <v>37816</v>
      </c>
      <c r="C138" s="101" t="s">
        <v>46</v>
      </c>
      <c r="D138" s="101" t="s">
        <v>37679</v>
      </c>
      <c r="E138" s="101" t="s">
        <v>30094</v>
      </c>
      <c r="F138" s="101" t="s">
        <v>91</v>
      </c>
      <c r="G138" s="101" t="s">
        <v>38059</v>
      </c>
      <c r="H138" s="101" t="s">
        <v>38121</v>
      </c>
      <c r="I138" s="101" t="s">
        <v>109</v>
      </c>
      <c r="J138" s="104" t="s">
        <v>30855</v>
      </c>
      <c r="K138" s="101" t="s">
        <v>282</v>
      </c>
      <c r="L138" s="101" t="s">
        <v>30025</v>
      </c>
      <c r="M138" s="101" t="s">
        <v>31093</v>
      </c>
      <c r="N138" s="101">
        <v>1237.6000000000001</v>
      </c>
      <c r="O138" s="100"/>
      <c r="R138" s="101">
        <v>12</v>
      </c>
    </row>
    <row r="139" spans="1:18" ht="15" customHeight="1" x14ac:dyDescent="0.2">
      <c r="A139" s="101" t="s">
        <v>38003</v>
      </c>
      <c r="B139" s="101" t="s">
        <v>37817</v>
      </c>
      <c r="C139" s="101" t="s">
        <v>46</v>
      </c>
      <c r="D139" s="101" t="s">
        <v>37679</v>
      </c>
      <c r="E139" s="101" t="s">
        <v>30094</v>
      </c>
      <c r="F139" s="101" t="s">
        <v>91</v>
      </c>
      <c r="G139" s="101" t="s">
        <v>38059</v>
      </c>
      <c r="H139" s="101" t="s">
        <v>38122</v>
      </c>
      <c r="I139" s="101" t="s">
        <v>109</v>
      </c>
      <c r="J139" s="104" t="s">
        <v>38109</v>
      </c>
      <c r="K139" s="101" t="s">
        <v>30109</v>
      </c>
      <c r="L139" s="101" t="s">
        <v>30025</v>
      </c>
      <c r="M139" s="101" t="s">
        <v>31093</v>
      </c>
      <c r="N139" s="101">
        <v>1237.6000000000001</v>
      </c>
      <c r="O139" s="100"/>
      <c r="R139" s="101">
        <v>24</v>
      </c>
    </row>
    <row r="140" spans="1:18" ht="15" customHeight="1" x14ac:dyDescent="0.2">
      <c r="A140" s="101" t="s">
        <v>2882</v>
      </c>
      <c r="B140" s="101" t="s">
        <v>37818</v>
      </c>
      <c r="C140" s="101" t="s">
        <v>46</v>
      </c>
      <c r="D140" s="101" t="s">
        <v>47</v>
      </c>
      <c r="E140" s="101" t="s">
        <v>30095</v>
      </c>
      <c r="F140" s="101" t="s">
        <v>91</v>
      </c>
      <c r="G140" s="101" t="s">
        <v>38059</v>
      </c>
      <c r="H140" s="101" t="s">
        <v>38123</v>
      </c>
      <c r="I140" s="101" t="s">
        <v>1</v>
      </c>
      <c r="J140" s="104" t="s">
        <v>38124</v>
      </c>
      <c r="K140" s="101" t="s">
        <v>30109</v>
      </c>
      <c r="L140" s="101" t="s">
        <v>30025</v>
      </c>
      <c r="M140" s="101" t="s">
        <v>12</v>
      </c>
      <c r="N140" s="101">
        <v>751.40000000000009</v>
      </c>
      <c r="O140" s="100"/>
      <c r="R140" s="101">
        <v>28</v>
      </c>
    </row>
    <row r="141" spans="1:18" ht="15" customHeight="1" x14ac:dyDescent="0.2">
      <c r="A141" s="101" t="s">
        <v>2884</v>
      </c>
      <c r="B141" s="101" t="s">
        <v>37819</v>
      </c>
      <c r="C141" s="101" t="s">
        <v>46</v>
      </c>
      <c r="D141" s="101" t="s">
        <v>92</v>
      </c>
      <c r="E141" s="101" t="s">
        <v>30095</v>
      </c>
      <c r="F141" s="101" t="s">
        <v>91</v>
      </c>
      <c r="G141" s="101" t="s">
        <v>38059</v>
      </c>
      <c r="H141" s="101" t="s">
        <v>38123</v>
      </c>
      <c r="I141" s="101" t="s">
        <v>1</v>
      </c>
      <c r="J141" s="104" t="s">
        <v>38124</v>
      </c>
      <c r="K141" s="101" t="s">
        <v>30109</v>
      </c>
      <c r="L141" s="101" t="s">
        <v>30025</v>
      </c>
      <c r="M141" s="101" t="s">
        <v>12</v>
      </c>
      <c r="N141" s="101">
        <v>685.08266666666668</v>
      </c>
      <c r="O141" s="100"/>
      <c r="R141" s="101">
        <v>15</v>
      </c>
    </row>
    <row r="142" spans="1:18" ht="15" customHeight="1" x14ac:dyDescent="0.2">
      <c r="A142" s="101" t="s">
        <v>38004</v>
      </c>
      <c r="B142" s="101" t="s">
        <v>37820</v>
      </c>
      <c r="C142" s="101" t="s">
        <v>46</v>
      </c>
      <c r="D142" s="101" t="s">
        <v>92</v>
      </c>
      <c r="E142" s="101" t="s">
        <v>30095</v>
      </c>
      <c r="F142" s="101" t="s">
        <v>91</v>
      </c>
      <c r="G142" s="101" t="s">
        <v>38059</v>
      </c>
      <c r="H142" s="101" t="s">
        <v>38125</v>
      </c>
      <c r="I142" s="101" t="s">
        <v>109</v>
      </c>
      <c r="J142" s="104" t="s">
        <v>38061</v>
      </c>
      <c r="K142" s="101" t="s">
        <v>30109</v>
      </c>
      <c r="L142" s="101" t="s">
        <v>30025</v>
      </c>
      <c r="M142" s="101" t="s">
        <v>12</v>
      </c>
      <c r="N142" s="101">
        <v>707.20000000000016</v>
      </c>
      <c r="O142" s="100"/>
      <c r="R142" s="101">
        <v>21</v>
      </c>
    </row>
    <row r="143" spans="1:18" ht="15" customHeight="1" x14ac:dyDescent="0.2">
      <c r="A143" s="101" t="s">
        <v>38005</v>
      </c>
      <c r="B143" s="101" t="s">
        <v>37821</v>
      </c>
      <c r="C143" s="101" t="s">
        <v>46</v>
      </c>
      <c r="D143" s="101" t="s">
        <v>92</v>
      </c>
      <c r="E143" s="101" t="s">
        <v>38055</v>
      </c>
      <c r="F143" s="101" t="s">
        <v>91</v>
      </c>
      <c r="G143" s="101" t="s">
        <v>38059</v>
      </c>
      <c r="H143" s="101" t="s">
        <v>38126</v>
      </c>
      <c r="I143" s="101" t="s">
        <v>54</v>
      </c>
      <c r="J143" s="104" t="s">
        <v>38061</v>
      </c>
      <c r="K143" s="101" t="s">
        <v>30109</v>
      </c>
      <c r="L143" s="101" t="s">
        <v>30025</v>
      </c>
      <c r="M143" s="101" t="s">
        <v>12</v>
      </c>
      <c r="N143" s="101">
        <v>861.912380952381</v>
      </c>
      <c r="O143" s="100"/>
      <c r="R143" s="101">
        <v>21</v>
      </c>
    </row>
    <row r="144" spans="1:18" ht="15" customHeight="1" x14ac:dyDescent="0.2">
      <c r="A144" s="101" t="s">
        <v>38006</v>
      </c>
      <c r="B144" s="101" t="s">
        <v>37822</v>
      </c>
      <c r="C144" s="101" t="s">
        <v>46</v>
      </c>
      <c r="D144" s="101" t="s">
        <v>92</v>
      </c>
      <c r="E144" s="101" t="s">
        <v>30095</v>
      </c>
      <c r="F144" s="101" t="s">
        <v>91</v>
      </c>
      <c r="G144" s="101" t="s">
        <v>38059</v>
      </c>
      <c r="H144" s="101" t="s">
        <v>38085</v>
      </c>
      <c r="I144" s="101" t="s">
        <v>27</v>
      </c>
      <c r="J144" s="104" t="s">
        <v>38061</v>
      </c>
      <c r="K144" s="101" t="s">
        <v>30109</v>
      </c>
      <c r="L144" s="101" t="s">
        <v>30025</v>
      </c>
      <c r="M144" s="101" t="s">
        <v>12</v>
      </c>
      <c r="N144" s="101">
        <v>707.20000000000016</v>
      </c>
      <c r="O144" s="100"/>
      <c r="R144" s="101">
        <v>18</v>
      </c>
    </row>
    <row r="145" spans="1:18" ht="15" customHeight="1" x14ac:dyDescent="0.2">
      <c r="A145" s="101" t="s">
        <v>38007</v>
      </c>
      <c r="B145" s="101" t="s">
        <v>37823</v>
      </c>
      <c r="C145" s="101" t="s">
        <v>46</v>
      </c>
      <c r="D145" s="101" t="s">
        <v>92</v>
      </c>
      <c r="E145" s="101" t="s">
        <v>30095</v>
      </c>
      <c r="F145" s="101" t="s">
        <v>91</v>
      </c>
      <c r="G145" s="101" t="s">
        <v>38059</v>
      </c>
      <c r="H145" s="101" t="s">
        <v>38127</v>
      </c>
      <c r="I145" s="101" t="s">
        <v>133</v>
      </c>
      <c r="J145" s="104" t="s">
        <v>38061</v>
      </c>
      <c r="K145" s="101" t="s">
        <v>30109</v>
      </c>
      <c r="L145" s="101" t="s">
        <v>30025</v>
      </c>
      <c r="M145" s="101" t="s">
        <v>12</v>
      </c>
      <c r="N145" s="101">
        <v>707.2</v>
      </c>
      <c r="O145" s="100"/>
      <c r="R145" s="101">
        <v>12</v>
      </c>
    </row>
    <row r="146" spans="1:18" ht="15" customHeight="1" x14ac:dyDescent="0.2">
      <c r="A146" s="101" t="s">
        <v>38008</v>
      </c>
      <c r="B146" s="101" t="s">
        <v>37824</v>
      </c>
      <c r="C146" s="101" t="s">
        <v>46</v>
      </c>
      <c r="D146" s="101" t="s">
        <v>92</v>
      </c>
      <c r="E146" s="101" t="s">
        <v>30095</v>
      </c>
      <c r="F146" s="101" t="s">
        <v>91</v>
      </c>
      <c r="G146" s="101" t="s">
        <v>38059</v>
      </c>
      <c r="H146" s="101" t="s">
        <v>38128</v>
      </c>
      <c r="I146" s="101" t="s">
        <v>25567</v>
      </c>
      <c r="J146" s="104" t="s">
        <v>38061</v>
      </c>
      <c r="K146" s="101" t="s">
        <v>30109</v>
      </c>
      <c r="L146" s="101" t="s">
        <v>30025</v>
      </c>
      <c r="M146" s="101" t="s">
        <v>12</v>
      </c>
      <c r="N146" s="101">
        <v>707.2</v>
      </c>
      <c r="O146" s="100"/>
      <c r="R146" s="101">
        <v>24</v>
      </c>
    </row>
    <row r="147" spans="1:18" ht="15" customHeight="1" x14ac:dyDescent="0.2">
      <c r="A147" s="101" t="s">
        <v>2888</v>
      </c>
      <c r="B147" s="101" t="s">
        <v>37825</v>
      </c>
      <c r="C147" s="101" t="s">
        <v>46</v>
      </c>
      <c r="D147" s="101" t="s">
        <v>92</v>
      </c>
      <c r="E147" s="101" t="s">
        <v>30095</v>
      </c>
      <c r="F147" s="101" t="s">
        <v>91</v>
      </c>
      <c r="G147" s="101" t="s">
        <v>38059</v>
      </c>
      <c r="H147" s="101" t="s">
        <v>38129</v>
      </c>
      <c r="I147" s="101" t="s">
        <v>1</v>
      </c>
      <c r="J147" s="104" t="s">
        <v>38124</v>
      </c>
      <c r="K147" s="101" t="s">
        <v>30109</v>
      </c>
      <c r="L147" s="101" t="s">
        <v>30025</v>
      </c>
      <c r="M147" s="101" t="s">
        <v>12</v>
      </c>
      <c r="N147" s="101">
        <v>751.40000000000009</v>
      </c>
      <c r="O147" s="100"/>
      <c r="R147" s="101">
        <v>18</v>
      </c>
    </row>
    <row r="148" spans="1:18" ht="15" customHeight="1" x14ac:dyDescent="0.2">
      <c r="A148" s="101" t="s">
        <v>38009</v>
      </c>
      <c r="B148" s="101" t="s">
        <v>37826</v>
      </c>
      <c r="C148" s="101" t="s">
        <v>46</v>
      </c>
      <c r="D148" s="101" t="s">
        <v>92</v>
      </c>
      <c r="E148" s="101" t="s">
        <v>38055</v>
      </c>
      <c r="F148" s="101" t="s">
        <v>91</v>
      </c>
      <c r="G148" s="101" t="s">
        <v>38059</v>
      </c>
      <c r="H148" s="101" t="s">
        <v>38130</v>
      </c>
      <c r="I148" s="101" t="s">
        <v>22</v>
      </c>
      <c r="J148" s="104" t="s">
        <v>38061</v>
      </c>
      <c r="K148" s="101" t="s">
        <v>30109</v>
      </c>
      <c r="L148" s="101" t="s">
        <v>30025</v>
      </c>
      <c r="M148" s="101" t="s">
        <v>12</v>
      </c>
      <c r="N148" s="101">
        <v>861.912380952381</v>
      </c>
      <c r="O148" s="100"/>
      <c r="R148" s="101">
        <v>21</v>
      </c>
    </row>
    <row r="149" spans="1:18" ht="15" customHeight="1" x14ac:dyDescent="0.2">
      <c r="A149" s="101" t="s">
        <v>2890</v>
      </c>
      <c r="B149" s="101" t="s">
        <v>37827</v>
      </c>
      <c r="C149" s="101" t="s">
        <v>46</v>
      </c>
      <c r="D149" s="101" t="s">
        <v>47</v>
      </c>
      <c r="E149" s="101" t="s">
        <v>30095</v>
      </c>
      <c r="F149" s="101" t="s">
        <v>91</v>
      </c>
      <c r="G149" s="101" t="s">
        <v>38059</v>
      </c>
      <c r="H149" s="101" t="s">
        <v>38131</v>
      </c>
      <c r="I149" s="101" t="s">
        <v>25428</v>
      </c>
      <c r="J149" s="104" t="s">
        <v>11</v>
      </c>
      <c r="K149" s="101" t="s">
        <v>30109</v>
      </c>
      <c r="L149" s="101" t="s">
        <v>30025</v>
      </c>
      <c r="M149" s="101" t="s">
        <v>31093</v>
      </c>
      <c r="N149" s="101">
        <v>596.70000000000005</v>
      </c>
      <c r="O149" s="100"/>
      <c r="R149" s="101">
        <v>28</v>
      </c>
    </row>
    <row r="150" spans="1:18" ht="15" customHeight="1" x14ac:dyDescent="0.2">
      <c r="A150" s="101" t="s">
        <v>3274</v>
      </c>
      <c r="B150" s="101" t="s">
        <v>37828</v>
      </c>
      <c r="C150" s="101" t="s">
        <v>46</v>
      </c>
      <c r="D150" s="101" t="s">
        <v>47</v>
      </c>
      <c r="E150" s="101" t="s">
        <v>30095</v>
      </c>
      <c r="F150" s="101" t="s">
        <v>91</v>
      </c>
      <c r="G150" s="101" t="s">
        <v>38059</v>
      </c>
      <c r="H150" s="101" t="s">
        <v>38114</v>
      </c>
      <c r="I150" s="101" t="s">
        <v>144</v>
      </c>
      <c r="J150" s="104" t="s">
        <v>11</v>
      </c>
      <c r="K150" s="101" t="s">
        <v>30109</v>
      </c>
      <c r="L150" s="101" t="s">
        <v>30025</v>
      </c>
      <c r="M150" s="101" t="s">
        <v>31093</v>
      </c>
      <c r="N150" s="101">
        <v>596.6763636363637</v>
      </c>
      <c r="O150" s="100"/>
      <c r="R150" s="101">
        <v>11</v>
      </c>
    </row>
    <row r="151" spans="1:18" ht="15" customHeight="1" x14ac:dyDescent="0.2">
      <c r="A151" s="101" t="s">
        <v>38010</v>
      </c>
      <c r="B151" s="101" t="s">
        <v>37829</v>
      </c>
      <c r="C151" s="101" t="s">
        <v>46</v>
      </c>
      <c r="D151" s="101" t="s">
        <v>47</v>
      </c>
      <c r="E151" s="101" t="s">
        <v>30093</v>
      </c>
      <c r="F151" s="101" t="s">
        <v>91</v>
      </c>
      <c r="G151" s="101" t="s">
        <v>38059</v>
      </c>
      <c r="H151" s="101" t="s">
        <v>38063</v>
      </c>
      <c r="I151" s="101" t="s">
        <v>23</v>
      </c>
      <c r="J151" s="104" t="s">
        <v>38061</v>
      </c>
      <c r="K151" s="101" t="s">
        <v>30109</v>
      </c>
      <c r="L151" s="101" t="s">
        <v>30025</v>
      </c>
      <c r="M151" s="101" t="s">
        <v>31093</v>
      </c>
      <c r="N151" s="101">
        <v>596.70000000000005</v>
      </c>
      <c r="O151" s="100"/>
      <c r="R151" s="101">
        <v>12</v>
      </c>
    </row>
    <row r="152" spans="1:18" ht="15" customHeight="1" x14ac:dyDescent="0.2">
      <c r="A152" s="101" t="s">
        <v>3294</v>
      </c>
      <c r="B152" s="101" t="s">
        <v>37830</v>
      </c>
      <c r="C152" s="101" t="s">
        <v>46</v>
      </c>
      <c r="D152" s="101" t="s">
        <v>47</v>
      </c>
      <c r="E152" s="101" t="s">
        <v>30094</v>
      </c>
      <c r="F152" s="101" t="s">
        <v>91</v>
      </c>
      <c r="G152" s="101" t="s">
        <v>38059</v>
      </c>
      <c r="H152" s="101" t="s">
        <v>38132</v>
      </c>
      <c r="I152" s="101" t="s">
        <v>228</v>
      </c>
      <c r="J152" s="104" t="s">
        <v>11</v>
      </c>
      <c r="K152" s="101" t="s">
        <v>30109</v>
      </c>
      <c r="L152" s="101" t="s">
        <v>30025</v>
      </c>
      <c r="M152" s="101" t="s">
        <v>31093</v>
      </c>
      <c r="N152" s="101">
        <v>994.48470588235296</v>
      </c>
      <c r="O152" s="100"/>
      <c r="R152" s="101">
        <v>17</v>
      </c>
    </row>
    <row r="153" spans="1:18" ht="15" customHeight="1" x14ac:dyDescent="0.2">
      <c r="A153" s="101" t="s">
        <v>38011</v>
      </c>
      <c r="B153" s="101" t="s">
        <v>37831</v>
      </c>
      <c r="C153" s="101" t="s">
        <v>46</v>
      </c>
      <c r="D153" s="101" t="s">
        <v>38056</v>
      </c>
      <c r="E153" s="101" t="s">
        <v>30095</v>
      </c>
      <c r="F153" s="101" t="s">
        <v>91</v>
      </c>
      <c r="G153" s="101" t="s">
        <v>38059</v>
      </c>
      <c r="H153" s="101" t="s">
        <v>38074</v>
      </c>
      <c r="I153" s="101" t="s">
        <v>1</v>
      </c>
      <c r="J153" s="104" t="s">
        <v>38061</v>
      </c>
      <c r="K153" s="101" t="s">
        <v>30109</v>
      </c>
      <c r="L153" s="101" t="s">
        <v>30025</v>
      </c>
      <c r="M153" s="101" t="s">
        <v>31093</v>
      </c>
      <c r="N153" s="101">
        <v>751.40000000000009</v>
      </c>
      <c r="O153" s="100"/>
      <c r="R153" s="101">
        <v>24</v>
      </c>
    </row>
    <row r="154" spans="1:18" ht="15" customHeight="1" x14ac:dyDescent="0.2">
      <c r="A154" s="101" t="s">
        <v>2912</v>
      </c>
      <c r="B154" s="101" t="s">
        <v>37832</v>
      </c>
      <c r="C154" s="101" t="s">
        <v>46</v>
      </c>
      <c r="D154" s="101" t="s">
        <v>47</v>
      </c>
      <c r="E154" s="101" t="s">
        <v>30094</v>
      </c>
      <c r="F154" s="101" t="s">
        <v>91</v>
      </c>
      <c r="G154" s="101" t="s">
        <v>38059</v>
      </c>
      <c r="H154" s="101" t="s">
        <v>38123</v>
      </c>
      <c r="I154" s="101" t="s">
        <v>1</v>
      </c>
      <c r="J154" s="104" t="s">
        <v>11</v>
      </c>
      <c r="K154" s="101" t="s">
        <v>30109</v>
      </c>
      <c r="L154" s="101" t="s">
        <v>30025</v>
      </c>
      <c r="M154" s="101" t="s">
        <v>31093</v>
      </c>
      <c r="N154" s="101">
        <v>928.2</v>
      </c>
      <c r="O154" s="100"/>
      <c r="R154" s="101">
        <v>40</v>
      </c>
    </row>
    <row r="155" spans="1:18" ht="15" customHeight="1" x14ac:dyDescent="0.2">
      <c r="A155" s="101" t="s">
        <v>3346</v>
      </c>
      <c r="B155" s="101" t="s">
        <v>37833</v>
      </c>
      <c r="C155" s="101" t="s">
        <v>46</v>
      </c>
      <c r="D155" s="101" t="s">
        <v>37679</v>
      </c>
      <c r="E155" s="101" t="s">
        <v>30094</v>
      </c>
      <c r="F155" s="101" t="s">
        <v>91</v>
      </c>
      <c r="G155" s="101" t="s">
        <v>38059</v>
      </c>
      <c r="H155" s="101" t="s">
        <v>38133</v>
      </c>
      <c r="I155" s="101" t="s">
        <v>37541</v>
      </c>
      <c r="J155" s="104" t="s">
        <v>30855</v>
      </c>
      <c r="K155" s="101" t="s">
        <v>282</v>
      </c>
      <c r="L155" s="101" t="s">
        <v>30025</v>
      </c>
      <c r="M155" s="101" t="s">
        <v>31093</v>
      </c>
      <c r="N155" s="101">
        <v>1016.6000000000001</v>
      </c>
      <c r="O155" s="100"/>
      <c r="R155" s="101">
        <v>12</v>
      </c>
    </row>
    <row r="156" spans="1:18" ht="15" customHeight="1" x14ac:dyDescent="0.2">
      <c r="A156" s="101" t="s">
        <v>2932</v>
      </c>
      <c r="B156" s="101" t="s">
        <v>37834</v>
      </c>
      <c r="C156" s="101" t="s">
        <v>46</v>
      </c>
      <c r="D156" s="101" t="s">
        <v>47</v>
      </c>
      <c r="E156" s="101" t="s">
        <v>30095</v>
      </c>
      <c r="F156" s="101" t="s">
        <v>91</v>
      </c>
      <c r="G156" s="101" t="s">
        <v>38059</v>
      </c>
      <c r="H156" s="101" t="s">
        <v>38123</v>
      </c>
      <c r="I156" s="101" t="s">
        <v>1</v>
      </c>
      <c r="J156" s="104" t="s">
        <v>11</v>
      </c>
      <c r="K156" s="101" t="s">
        <v>30109</v>
      </c>
      <c r="L156" s="101" t="s">
        <v>30025</v>
      </c>
      <c r="M156" s="101" t="s">
        <v>12</v>
      </c>
      <c r="N156" s="101">
        <v>795.6</v>
      </c>
      <c r="O156" s="100"/>
      <c r="R156" s="101">
        <v>12</v>
      </c>
    </row>
    <row r="157" spans="1:18" ht="15" customHeight="1" x14ac:dyDescent="0.2">
      <c r="A157" s="101" t="s">
        <v>38012</v>
      </c>
      <c r="B157" s="101" t="s">
        <v>37835</v>
      </c>
      <c r="C157" s="101" t="s">
        <v>46</v>
      </c>
      <c r="D157" s="101" t="s">
        <v>38052</v>
      </c>
      <c r="E157" s="101" t="s">
        <v>30094</v>
      </c>
      <c r="F157" s="101" t="s">
        <v>91</v>
      </c>
      <c r="G157" s="101" t="s">
        <v>38059</v>
      </c>
      <c r="H157" s="101" t="s">
        <v>38074</v>
      </c>
      <c r="I157" s="101" t="s">
        <v>1</v>
      </c>
      <c r="J157" s="104" t="s">
        <v>38061</v>
      </c>
      <c r="K157" s="101" t="s">
        <v>30109</v>
      </c>
      <c r="L157" s="101" t="s">
        <v>30025</v>
      </c>
      <c r="M157" s="101" t="s">
        <v>12</v>
      </c>
      <c r="N157" s="101">
        <v>795.6</v>
      </c>
      <c r="O157" s="100"/>
      <c r="R157" s="101">
        <v>29</v>
      </c>
    </row>
    <row r="158" spans="1:18" ht="15" customHeight="1" x14ac:dyDescent="0.2">
      <c r="A158" s="101" t="s">
        <v>3354</v>
      </c>
      <c r="B158" s="101" t="s">
        <v>37836</v>
      </c>
      <c r="C158" s="101" t="s">
        <v>46</v>
      </c>
      <c r="D158" s="101" t="s">
        <v>47</v>
      </c>
      <c r="E158" s="101" t="s">
        <v>30094</v>
      </c>
      <c r="F158" s="101" t="s">
        <v>91</v>
      </c>
      <c r="G158" s="101" t="s">
        <v>38059</v>
      </c>
      <c r="H158" s="101" t="s">
        <v>38063</v>
      </c>
      <c r="I158" s="101" t="s">
        <v>23</v>
      </c>
      <c r="J158" s="104" t="s">
        <v>11</v>
      </c>
      <c r="K158" s="101" t="s">
        <v>30109</v>
      </c>
      <c r="L158" s="101" t="s">
        <v>30025</v>
      </c>
      <c r="M158" s="101" t="s">
        <v>12</v>
      </c>
      <c r="N158" s="101">
        <v>795.6</v>
      </c>
      <c r="O158" s="100"/>
      <c r="R158" s="101">
        <v>29</v>
      </c>
    </row>
    <row r="159" spans="1:18" ht="15" customHeight="1" x14ac:dyDescent="0.2">
      <c r="A159" s="101" t="s">
        <v>38013</v>
      </c>
      <c r="B159" s="101" t="s">
        <v>37837</v>
      </c>
      <c r="C159" s="101" t="s">
        <v>46</v>
      </c>
      <c r="D159" s="101" t="s">
        <v>38052</v>
      </c>
      <c r="E159" s="101" t="s">
        <v>30094</v>
      </c>
      <c r="F159" s="101" t="s">
        <v>91</v>
      </c>
      <c r="G159" s="101" t="s">
        <v>38059</v>
      </c>
      <c r="H159" s="101" t="s">
        <v>38063</v>
      </c>
      <c r="I159" s="101" t="s">
        <v>23</v>
      </c>
      <c r="J159" s="104" t="s">
        <v>38061</v>
      </c>
      <c r="K159" s="101" t="s">
        <v>30109</v>
      </c>
      <c r="L159" s="101" t="s">
        <v>30025</v>
      </c>
      <c r="M159" s="101" t="s">
        <v>12</v>
      </c>
      <c r="N159" s="101">
        <v>795.6</v>
      </c>
      <c r="O159" s="100"/>
      <c r="R159" s="101">
        <v>34</v>
      </c>
    </row>
    <row r="160" spans="1:18" ht="15" customHeight="1" x14ac:dyDescent="0.2">
      <c r="A160" s="101" t="s">
        <v>2934</v>
      </c>
      <c r="B160" s="101" t="s">
        <v>37838</v>
      </c>
      <c r="C160" s="101" t="s">
        <v>46</v>
      </c>
      <c r="D160" s="101" t="s">
        <v>47</v>
      </c>
      <c r="E160" s="101" t="s">
        <v>30093</v>
      </c>
      <c r="F160" s="101" t="s">
        <v>91</v>
      </c>
      <c r="G160" s="101" t="s">
        <v>38059</v>
      </c>
      <c r="H160" s="101" t="s">
        <v>38123</v>
      </c>
      <c r="I160" s="101" t="s">
        <v>1</v>
      </c>
      <c r="J160" s="104" t="s">
        <v>11</v>
      </c>
      <c r="K160" s="101" t="s">
        <v>30109</v>
      </c>
      <c r="L160" s="101" t="s">
        <v>30025</v>
      </c>
      <c r="M160" s="101" t="s">
        <v>12</v>
      </c>
      <c r="N160" s="101">
        <v>795.6</v>
      </c>
      <c r="O160" s="100"/>
      <c r="R160" s="101">
        <v>14</v>
      </c>
    </row>
    <row r="161" spans="1:18" ht="15" customHeight="1" x14ac:dyDescent="0.2">
      <c r="A161" s="101" t="s">
        <v>38014</v>
      </c>
      <c r="B161" s="101" t="s">
        <v>37839</v>
      </c>
      <c r="C161" s="101" t="s">
        <v>46</v>
      </c>
      <c r="D161" s="101" t="s">
        <v>38052</v>
      </c>
      <c r="E161" s="101" t="s">
        <v>30095</v>
      </c>
      <c r="F161" s="101" t="s">
        <v>91</v>
      </c>
      <c r="G161" s="101" t="s">
        <v>38059</v>
      </c>
      <c r="H161" s="101" t="s">
        <v>38104</v>
      </c>
      <c r="I161" s="101" t="s">
        <v>35</v>
      </c>
      <c r="J161" s="104" t="s">
        <v>38061</v>
      </c>
      <c r="K161" s="101" t="s">
        <v>30109</v>
      </c>
      <c r="L161" s="101" t="s">
        <v>30025</v>
      </c>
      <c r="M161" s="101" t="s">
        <v>12</v>
      </c>
      <c r="N161" s="101">
        <v>795.6</v>
      </c>
      <c r="O161" s="100"/>
      <c r="R161" s="101">
        <v>34</v>
      </c>
    </row>
    <row r="162" spans="1:18" ht="15" customHeight="1" x14ac:dyDescent="0.2">
      <c r="A162" s="101" t="s">
        <v>38015</v>
      </c>
      <c r="B162" s="101" t="s">
        <v>37840</v>
      </c>
      <c r="C162" s="101" t="s">
        <v>46</v>
      </c>
      <c r="D162" s="101" t="s">
        <v>38052</v>
      </c>
      <c r="E162" s="101" t="s">
        <v>38055</v>
      </c>
      <c r="F162" s="101" t="s">
        <v>91</v>
      </c>
      <c r="G162" s="101" t="s">
        <v>38059</v>
      </c>
      <c r="H162" s="101" t="s">
        <v>38063</v>
      </c>
      <c r="I162" s="101" t="s">
        <v>23</v>
      </c>
      <c r="J162" s="104" t="s">
        <v>38061</v>
      </c>
      <c r="K162" s="101" t="s">
        <v>30109</v>
      </c>
      <c r="L162" s="101" t="s">
        <v>30025</v>
      </c>
      <c r="M162" s="101" t="s">
        <v>12</v>
      </c>
      <c r="N162" s="101">
        <v>972.4</v>
      </c>
      <c r="O162" s="100"/>
      <c r="R162" s="101">
        <v>20</v>
      </c>
    </row>
    <row r="163" spans="1:18" ht="15" customHeight="1" x14ac:dyDescent="0.2">
      <c r="A163" s="101" t="s">
        <v>3360</v>
      </c>
      <c r="B163" s="101" t="s">
        <v>37841</v>
      </c>
      <c r="C163" s="101" t="s">
        <v>46</v>
      </c>
      <c r="D163" s="101" t="s">
        <v>47</v>
      </c>
      <c r="E163" s="101" t="s">
        <v>30094</v>
      </c>
      <c r="F163" s="101" t="s">
        <v>91</v>
      </c>
      <c r="G163" s="101" t="s">
        <v>38059</v>
      </c>
      <c r="H163" s="101" t="s">
        <v>38063</v>
      </c>
      <c r="I163" s="101" t="s">
        <v>23</v>
      </c>
      <c r="J163" s="104" t="s">
        <v>11</v>
      </c>
      <c r="K163" s="101" t="s">
        <v>30109</v>
      </c>
      <c r="L163" s="101" t="s">
        <v>30025</v>
      </c>
      <c r="M163" s="101" t="s">
        <v>12</v>
      </c>
      <c r="N163" s="101">
        <v>1016.6226086956523</v>
      </c>
      <c r="O163" s="100"/>
      <c r="R163" s="101">
        <v>23</v>
      </c>
    </row>
    <row r="164" spans="1:18" ht="15" customHeight="1" x14ac:dyDescent="0.2">
      <c r="A164" s="101" t="s">
        <v>38016</v>
      </c>
      <c r="B164" s="101" t="s">
        <v>37842</v>
      </c>
      <c r="C164" s="101" t="s">
        <v>46</v>
      </c>
      <c r="D164" s="101" t="s">
        <v>47</v>
      </c>
      <c r="E164" s="101" t="s">
        <v>30094</v>
      </c>
      <c r="F164" s="101" t="s">
        <v>91</v>
      </c>
      <c r="G164" s="101" t="s">
        <v>38059</v>
      </c>
      <c r="H164" s="101" t="s">
        <v>38063</v>
      </c>
      <c r="I164" s="101" t="s">
        <v>23</v>
      </c>
      <c r="J164" s="104" t="s">
        <v>38061</v>
      </c>
      <c r="K164" s="101" t="s">
        <v>30109</v>
      </c>
      <c r="L164" s="101" t="s">
        <v>30025</v>
      </c>
      <c r="M164" s="101" t="s">
        <v>12</v>
      </c>
      <c r="N164" s="101">
        <v>1016.6000000000001</v>
      </c>
      <c r="O164" s="100"/>
      <c r="R164" s="101">
        <v>28</v>
      </c>
    </row>
    <row r="165" spans="1:18" ht="15" customHeight="1" x14ac:dyDescent="0.2">
      <c r="A165" s="101" t="s">
        <v>38017</v>
      </c>
      <c r="B165" s="101" t="s">
        <v>37843</v>
      </c>
      <c r="C165" s="101" t="s">
        <v>46</v>
      </c>
      <c r="D165" s="101" t="s">
        <v>47</v>
      </c>
      <c r="E165" s="101" t="s">
        <v>30094</v>
      </c>
      <c r="F165" s="101" t="s">
        <v>91</v>
      </c>
      <c r="G165" s="101" t="s">
        <v>38059</v>
      </c>
      <c r="H165" s="101" t="s">
        <v>38074</v>
      </c>
      <c r="I165" s="101" t="s">
        <v>1</v>
      </c>
      <c r="J165" s="104" t="s">
        <v>38061</v>
      </c>
      <c r="K165" s="101" t="s">
        <v>30109</v>
      </c>
      <c r="L165" s="101" t="s">
        <v>30025</v>
      </c>
      <c r="M165" s="101" t="s">
        <v>12</v>
      </c>
      <c r="N165" s="101">
        <v>1016.6000000000001</v>
      </c>
      <c r="O165" s="100"/>
      <c r="R165" s="101">
        <v>24</v>
      </c>
    </row>
    <row r="166" spans="1:18" ht="15" customHeight="1" x14ac:dyDescent="0.2">
      <c r="A166" s="101" t="s">
        <v>38018</v>
      </c>
      <c r="B166" s="101" t="s">
        <v>37844</v>
      </c>
      <c r="C166" s="101" t="s">
        <v>46</v>
      </c>
      <c r="D166" s="101" t="s">
        <v>47</v>
      </c>
      <c r="E166" s="101" t="s">
        <v>38054</v>
      </c>
      <c r="F166" s="101" t="s">
        <v>91</v>
      </c>
      <c r="G166" s="101" t="s">
        <v>38059</v>
      </c>
      <c r="H166" s="101" t="s">
        <v>38074</v>
      </c>
      <c r="I166" s="101" t="s">
        <v>1</v>
      </c>
      <c r="J166" s="104" t="s">
        <v>38061</v>
      </c>
      <c r="K166" s="101" t="s">
        <v>30109</v>
      </c>
      <c r="L166" s="101" t="s">
        <v>30025</v>
      </c>
      <c r="M166" s="101" t="s">
        <v>12</v>
      </c>
      <c r="N166" s="101">
        <v>1060.8000000000002</v>
      </c>
      <c r="O166" s="100"/>
      <c r="R166" s="101">
        <v>29</v>
      </c>
    </row>
    <row r="167" spans="1:18" ht="15" customHeight="1" x14ac:dyDescent="0.2">
      <c r="A167" s="101" t="s">
        <v>2940</v>
      </c>
      <c r="B167" s="101" t="s">
        <v>37845</v>
      </c>
      <c r="C167" s="101" t="s">
        <v>46</v>
      </c>
      <c r="D167" s="101" t="s">
        <v>47</v>
      </c>
      <c r="E167" s="101" t="s">
        <v>30095</v>
      </c>
      <c r="F167" s="101" t="s">
        <v>91</v>
      </c>
      <c r="G167" s="101" t="s">
        <v>38059</v>
      </c>
      <c r="H167" s="101" t="s">
        <v>38134</v>
      </c>
      <c r="I167" s="101" t="s">
        <v>25559</v>
      </c>
      <c r="J167" s="104" t="s">
        <v>11</v>
      </c>
      <c r="K167" s="101" t="s">
        <v>30109</v>
      </c>
      <c r="L167" s="101" t="s">
        <v>30025</v>
      </c>
      <c r="M167" s="101" t="s">
        <v>12</v>
      </c>
      <c r="N167" s="101">
        <v>928.23058823529414</v>
      </c>
      <c r="O167" s="100"/>
      <c r="R167" s="101">
        <v>17</v>
      </c>
    </row>
    <row r="168" spans="1:18" ht="15" customHeight="1" x14ac:dyDescent="0.2">
      <c r="A168" s="101" t="s">
        <v>38019</v>
      </c>
      <c r="B168" s="101" t="s">
        <v>37845</v>
      </c>
      <c r="C168" s="101" t="s">
        <v>46</v>
      </c>
      <c r="D168" s="101" t="s">
        <v>47</v>
      </c>
      <c r="E168" s="101" t="s">
        <v>30095</v>
      </c>
      <c r="F168" s="101" t="s">
        <v>91</v>
      </c>
      <c r="G168" s="101" t="s">
        <v>38059</v>
      </c>
      <c r="H168" s="101" t="s">
        <v>38062</v>
      </c>
      <c r="I168" s="101" t="s">
        <v>52</v>
      </c>
      <c r="J168" s="104" t="s">
        <v>11</v>
      </c>
      <c r="K168" s="101" t="s">
        <v>30109</v>
      </c>
      <c r="L168" s="101" t="s">
        <v>30025</v>
      </c>
      <c r="M168" s="101" t="s">
        <v>12</v>
      </c>
      <c r="N168" s="101">
        <v>928.22260869565207</v>
      </c>
      <c r="O168" s="100"/>
      <c r="R168" s="101">
        <v>23</v>
      </c>
    </row>
    <row r="169" spans="1:18" ht="15" customHeight="1" x14ac:dyDescent="0.2">
      <c r="A169" s="101" t="s">
        <v>3367</v>
      </c>
      <c r="B169" s="101" t="s">
        <v>37846</v>
      </c>
      <c r="C169" s="101" t="s">
        <v>46</v>
      </c>
      <c r="D169" s="101" t="s">
        <v>47</v>
      </c>
      <c r="E169" s="101" t="s">
        <v>30095</v>
      </c>
      <c r="F169" s="101" t="s">
        <v>91</v>
      </c>
      <c r="G169" s="101" t="s">
        <v>38059</v>
      </c>
      <c r="H169" s="101" t="s">
        <v>38078</v>
      </c>
      <c r="I169" s="101" t="s">
        <v>150</v>
      </c>
      <c r="J169" s="104" t="s">
        <v>11</v>
      </c>
      <c r="K169" s="101" t="s">
        <v>30109</v>
      </c>
      <c r="L169" s="101" t="s">
        <v>30025</v>
      </c>
      <c r="M169" s="101" t="s">
        <v>12</v>
      </c>
      <c r="N169" s="101">
        <v>972.4</v>
      </c>
      <c r="O169" s="100"/>
      <c r="R169" s="101">
        <v>6</v>
      </c>
    </row>
    <row r="170" spans="1:18" ht="15" customHeight="1" x14ac:dyDescent="0.2">
      <c r="A170" s="101" t="s">
        <v>3373</v>
      </c>
      <c r="B170" s="101" t="s">
        <v>37847</v>
      </c>
      <c r="C170" s="101" t="s">
        <v>46</v>
      </c>
      <c r="D170" s="101" t="s">
        <v>47</v>
      </c>
      <c r="E170" s="101" t="s">
        <v>30094</v>
      </c>
      <c r="F170" s="101" t="s">
        <v>91</v>
      </c>
      <c r="G170" s="101" t="s">
        <v>38059</v>
      </c>
      <c r="H170" s="101" t="s">
        <v>38074</v>
      </c>
      <c r="I170" s="101" t="s">
        <v>1</v>
      </c>
      <c r="J170" s="104" t="s">
        <v>11</v>
      </c>
      <c r="K170" s="101" t="s">
        <v>30109</v>
      </c>
      <c r="L170" s="101" t="s">
        <v>30025</v>
      </c>
      <c r="M170" s="101" t="s">
        <v>12</v>
      </c>
      <c r="N170" s="101">
        <v>1414.4</v>
      </c>
      <c r="O170" s="100"/>
      <c r="R170" s="101">
        <v>24</v>
      </c>
    </row>
    <row r="171" spans="1:18" ht="15" customHeight="1" x14ac:dyDescent="0.2">
      <c r="A171" s="101" t="s">
        <v>3377</v>
      </c>
      <c r="B171" s="101" t="s">
        <v>37848</v>
      </c>
      <c r="C171" s="101" t="s">
        <v>46</v>
      </c>
      <c r="D171" s="101" t="s">
        <v>47</v>
      </c>
      <c r="E171" s="101" t="s">
        <v>30094</v>
      </c>
      <c r="F171" s="101" t="s">
        <v>91</v>
      </c>
      <c r="G171" s="101" t="s">
        <v>38059</v>
      </c>
      <c r="H171" s="101" t="s">
        <v>38074</v>
      </c>
      <c r="I171" s="101" t="s">
        <v>1</v>
      </c>
      <c r="J171" s="104" t="s">
        <v>11</v>
      </c>
      <c r="K171" s="101" t="s">
        <v>30109</v>
      </c>
      <c r="L171" s="101" t="s">
        <v>30025</v>
      </c>
      <c r="M171" s="101" t="s">
        <v>12</v>
      </c>
      <c r="N171" s="101">
        <v>1414.4000000000003</v>
      </c>
      <c r="O171" s="100"/>
      <c r="R171" s="101">
        <v>18</v>
      </c>
    </row>
    <row r="172" spans="1:18" ht="15" customHeight="1" x14ac:dyDescent="0.2">
      <c r="A172" s="101" t="s">
        <v>38020</v>
      </c>
      <c r="B172" s="101" t="s">
        <v>37849</v>
      </c>
      <c r="C172" s="101" t="s">
        <v>46</v>
      </c>
      <c r="D172" s="101" t="s">
        <v>47</v>
      </c>
      <c r="E172" s="101" t="s">
        <v>30094</v>
      </c>
      <c r="F172" s="101" t="s">
        <v>91</v>
      </c>
      <c r="G172" s="101" t="s">
        <v>38059</v>
      </c>
      <c r="H172" s="101" t="s">
        <v>38064</v>
      </c>
      <c r="I172" s="101" t="s">
        <v>27</v>
      </c>
      <c r="J172" s="104" t="s">
        <v>38061</v>
      </c>
      <c r="K172" s="101" t="s">
        <v>30109</v>
      </c>
      <c r="L172" s="101" t="s">
        <v>30025</v>
      </c>
      <c r="M172" s="101" t="s">
        <v>12</v>
      </c>
      <c r="N172" s="101">
        <v>707.20000000000016</v>
      </c>
      <c r="O172" s="100"/>
      <c r="R172" s="101">
        <v>9</v>
      </c>
    </row>
    <row r="173" spans="1:18" ht="15" customHeight="1" x14ac:dyDescent="0.2">
      <c r="A173" s="101" t="s">
        <v>2956</v>
      </c>
      <c r="B173" s="101" t="s">
        <v>37850</v>
      </c>
      <c r="C173" s="101" t="s">
        <v>46</v>
      </c>
      <c r="D173" s="101" t="s">
        <v>47</v>
      </c>
      <c r="E173" s="101" t="s">
        <v>30094</v>
      </c>
      <c r="F173" s="101" t="s">
        <v>91</v>
      </c>
      <c r="G173" s="101" t="s">
        <v>38059</v>
      </c>
      <c r="H173" s="101" t="s">
        <v>38135</v>
      </c>
      <c r="I173" s="101" t="s">
        <v>140</v>
      </c>
      <c r="J173" s="104" t="s">
        <v>11</v>
      </c>
      <c r="K173" s="101" t="s">
        <v>30109</v>
      </c>
      <c r="L173" s="101" t="s">
        <v>30025</v>
      </c>
      <c r="M173" s="101" t="s">
        <v>31093</v>
      </c>
      <c r="N173" s="101">
        <v>861.9</v>
      </c>
      <c r="O173" s="100"/>
      <c r="R173" s="101">
        <v>76</v>
      </c>
    </row>
    <row r="174" spans="1:18" ht="15" customHeight="1" x14ac:dyDescent="0.2">
      <c r="A174" s="101" t="s">
        <v>38021</v>
      </c>
      <c r="B174" s="101" t="s">
        <v>37851</v>
      </c>
      <c r="C174" s="101" t="s">
        <v>46</v>
      </c>
      <c r="D174" s="101" t="s">
        <v>47</v>
      </c>
      <c r="E174" s="101" t="s">
        <v>38057</v>
      </c>
      <c r="F174" s="101" t="s">
        <v>91</v>
      </c>
      <c r="G174" s="101" t="s">
        <v>38059</v>
      </c>
      <c r="H174" s="101" t="s">
        <v>38136</v>
      </c>
      <c r="I174" s="101" t="s">
        <v>144</v>
      </c>
      <c r="J174" s="104" t="s">
        <v>38061</v>
      </c>
      <c r="K174" s="101" t="s">
        <v>30109</v>
      </c>
      <c r="L174" s="101" t="s">
        <v>30025</v>
      </c>
      <c r="M174" s="101" t="s">
        <v>31093</v>
      </c>
      <c r="N174" s="101">
        <v>707.2</v>
      </c>
      <c r="O174" s="100"/>
      <c r="R174" s="101">
        <v>12</v>
      </c>
    </row>
    <row r="175" spans="1:18" ht="15" customHeight="1" x14ac:dyDescent="0.2">
      <c r="A175" s="101" t="s">
        <v>2960</v>
      </c>
      <c r="B175" s="101" t="s">
        <v>37852</v>
      </c>
      <c r="C175" s="101" t="s">
        <v>46</v>
      </c>
      <c r="D175" s="101" t="s">
        <v>47</v>
      </c>
      <c r="E175" s="101" t="s">
        <v>30094</v>
      </c>
      <c r="F175" s="101" t="s">
        <v>91</v>
      </c>
      <c r="G175" s="101" t="s">
        <v>38059</v>
      </c>
      <c r="H175" s="101" t="s">
        <v>38137</v>
      </c>
      <c r="I175" s="101" t="s">
        <v>54</v>
      </c>
      <c r="J175" s="104" t="s">
        <v>11</v>
      </c>
      <c r="K175" s="101" t="s">
        <v>30109</v>
      </c>
      <c r="L175" s="101" t="s">
        <v>30025</v>
      </c>
      <c r="M175" s="101" t="s">
        <v>31093</v>
      </c>
      <c r="N175" s="101">
        <v>861.9</v>
      </c>
      <c r="O175" s="100"/>
      <c r="R175" s="101">
        <v>64</v>
      </c>
    </row>
    <row r="176" spans="1:18" ht="15" customHeight="1" x14ac:dyDescent="0.2">
      <c r="A176" s="101" t="s">
        <v>38022</v>
      </c>
      <c r="B176" s="101" t="s">
        <v>37853</v>
      </c>
      <c r="C176" s="101" t="s">
        <v>46</v>
      </c>
      <c r="D176" s="101" t="s">
        <v>47</v>
      </c>
      <c r="E176" s="101" t="s">
        <v>30094</v>
      </c>
      <c r="F176" s="101" t="s">
        <v>91</v>
      </c>
      <c r="G176" s="101" t="s">
        <v>38059</v>
      </c>
      <c r="H176" s="101" t="s">
        <v>38063</v>
      </c>
      <c r="I176" s="101" t="s">
        <v>23</v>
      </c>
      <c r="J176" s="104" t="s">
        <v>38061</v>
      </c>
      <c r="K176" s="101" t="s">
        <v>30109</v>
      </c>
      <c r="L176" s="101" t="s">
        <v>30025</v>
      </c>
      <c r="M176" s="101" t="s">
        <v>31093</v>
      </c>
      <c r="N176" s="101">
        <v>861.91368421052641</v>
      </c>
      <c r="O176" s="100"/>
      <c r="R176" s="101">
        <v>38</v>
      </c>
    </row>
    <row r="177" spans="1:18" ht="15" customHeight="1" x14ac:dyDescent="0.2">
      <c r="A177" s="101" t="s">
        <v>38023</v>
      </c>
      <c r="B177" s="101" t="s">
        <v>37854</v>
      </c>
      <c r="C177" s="101" t="s">
        <v>46</v>
      </c>
      <c r="D177" s="101" t="s">
        <v>47</v>
      </c>
      <c r="E177" s="101" t="s">
        <v>30094</v>
      </c>
      <c r="F177" s="101" t="s">
        <v>91</v>
      </c>
      <c r="G177" s="101" t="s">
        <v>38059</v>
      </c>
      <c r="H177" s="101" t="s">
        <v>38090</v>
      </c>
      <c r="I177" s="101" t="s">
        <v>23</v>
      </c>
      <c r="J177" s="104" t="s">
        <v>38061</v>
      </c>
      <c r="K177" s="101" t="s">
        <v>30109</v>
      </c>
      <c r="L177" s="101" t="s">
        <v>30025</v>
      </c>
      <c r="M177" s="101" t="s">
        <v>31093</v>
      </c>
      <c r="N177" s="101">
        <v>861.9</v>
      </c>
      <c r="O177" s="100"/>
      <c r="R177" s="101">
        <v>12</v>
      </c>
    </row>
    <row r="178" spans="1:18" ht="15" customHeight="1" x14ac:dyDescent="0.2">
      <c r="A178" s="101" t="s">
        <v>38024</v>
      </c>
      <c r="B178" s="101" t="s">
        <v>37855</v>
      </c>
      <c r="C178" s="101" t="s">
        <v>46</v>
      </c>
      <c r="D178" s="101" t="s">
        <v>47</v>
      </c>
      <c r="E178" s="101" t="s">
        <v>38058</v>
      </c>
      <c r="F178" s="101" t="s">
        <v>91</v>
      </c>
      <c r="G178" s="101" t="s">
        <v>38059</v>
      </c>
      <c r="H178" s="101" t="s">
        <v>38063</v>
      </c>
      <c r="I178" s="101" t="s">
        <v>23</v>
      </c>
      <c r="J178" s="104" t="s">
        <v>38061</v>
      </c>
      <c r="K178" s="101" t="s">
        <v>30109</v>
      </c>
      <c r="L178" s="101" t="s">
        <v>30025</v>
      </c>
      <c r="M178" s="101" t="s">
        <v>31093</v>
      </c>
      <c r="N178" s="101">
        <v>707.2</v>
      </c>
      <c r="O178" s="100"/>
      <c r="R178" s="101">
        <v>44</v>
      </c>
    </row>
    <row r="179" spans="1:18" ht="15" customHeight="1" x14ac:dyDescent="0.2">
      <c r="A179" s="101" t="s">
        <v>38025</v>
      </c>
      <c r="B179" s="101" t="s">
        <v>37856</v>
      </c>
      <c r="C179" s="101" t="s">
        <v>46</v>
      </c>
      <c r="D179" s="101" t="s">
        <v>47</v>
      </c>
      <c r="E179" s="101" t="s">
        <v>30094</v>
      </c>
      <c r="F179" s="101" t="s">
        <v>91</v>
      </c>
      <c r="G179" s="101" t="s">
        <v>38059</v>
      </c>
      <c r="H179" s="101" t="s">
        <v>38114</v>
      </c>
      <c r="I179" s="101" t="s">
        <v>144</v>
      </c>
      <c r="J179" s="104" t="s">
        <v>38061</v>
      </c>
      <c r="K179" s="101" t="s">
        <v>30109</v>
      </c>
      <c r="L179" s="101" t="s">
        <v>30025</v>
      </c>
      <c r="M179" s="101" t="s">
        <v>31093</v>
      </c>
      <c r="N179" s="101">
        <v>861.91368421052641</v>
      </c>
      <c r="O179" s="100"/>
      <c r="R179" s="101">
        <v>38</v>
      </c>
    </row>
    <row r="180" spans="1:18" ht="15" customHeight="1" x14ac:dyDescent="0.2">
      <c r="A180" s="101" t="s">
        <v>2966</v>
      </c>
      <c r="B180" s="101" t="s">
        <v>37857</v>
      </c>
      <c r="C180" s="101" t="s">
        <v>46</v>
      </c>
      <c r="D180" s="101" t="s">
        <v>47</v>
      </c>
      <c r="E180" s="101" t="s">
        <v>30094</v>
      </c>
      <c r="F180" s="101" t="s">
        <v>91</v>
      </c>
      <c r="G180" s="101" t="s">
        <v>38059</v>
      </c>
      <c r="H180" s="101" t="s">
        <v>38063</v>
      </c>
      <c r="I180" s="101" t="s">
        <v>23</v>
      </c>
      <c r="J180" s="104" t="s">
        <v>11</v>
      </c>
      <c r="K180" s="101" t="s">
        <v>30109</v>
      </c>
      <c r="L180" s="101" t="s">
        <v>30025</v>
      </c>
      <c r="M180" s="101" t="s">
        <v>31093</v>
      </c>
      <c r="N180" s="101">
        <v>861.90896551724154</v>
      </c>
      <c r="O180" s="100"/>
      <c r="R180" s="101">
        <v>58</v>
      </c>
    </row>
    <row r="181" spans="1:18" ht="15" customHeight="1" x14ac:dyDescent="0.2">
      <c r="A181" s="101" t="s">
        <v>38026</v>
      </c>
      <c r="B181" s="101" t="s">
        <v>37858</v>
      </c>
      <c r="C181" s="101" t="s">
        <v>46</v>
      </c>
      <c r="D181" s="101" t="s">
        <v>47</v>
      </c>
      <c r="E181" s="101" t="s">
        <v>30094</v>
      </c>
      <c r="F181" s="101" t="s">
        <v>91</v>
      </c>
      <c r="G181" s="101" t="s">
        <v>38059</v>
      </c>
      <c r="H181" s="101" t="s">
        <v>38138</v>
      </c>
      <c r="I181" s="101" t="s">
        <v>27</v>
      </c>
      <c r="J181" s="104" t="s">
        <v>38061</v>
      </c>
      <c r="K181" s="101" t="s">
        <v>30109</v>
      </c>
      <c r="L181" s="101" t="s">
        <v>30025</v>
      </c>
      <c r="M181" s="101" t="s">
        <v>31093</v>
      </c>
      <c r="N181" s="101">
        <v>861.89490196078441</v>
      </c>
      <c r="O181" s="100"/>
      <c r="R181" s="101">
        <v>51</v>
      </c>
    </row>
    <row r="182" spans="1:18" ht="15" customHeight="1" x14ac:dyDescent="0.2">
      <c r="A182" s="101" t="s">
        <v>38027</v>
      </c>
      <c r="B182" s="101" t="s">
        <v>37859</v>
      </c>
      <c r="C182" s="101" t="s">
        <v>46</v>
      </c>
      <c r="D182" s="101" t="s">
        <v>47</v>
      </c>
      <c r="E182" s="101" t="s">
        <v>38057</v>
      </c>
      <c r="F182" s="101" t="s">
        <v>91</v>
      </c>
      <c r="G182" s="101" t="s">
        <v>38059</v>
      </c>
      <c r="H182" s="101" t="s">
        <v>38139</v>
      </c>
      <c r="I182" s="101" t="s">
        <v>1</v>
      </c>
      <c r="J182" s="104" t="s">
        <v>38061</v>
      </c>
      <c r="K182" s="101" t="s">
        <v>30109</v>
      </c>
      <c r="L182" s="101" t="s">
        <v>30025</v>
      </c>
      <c r="M182" s="101" t="s">
        <v>31093</v>
      </c>
      <c r="N182" s="101">
        <v>707.2</v>
      </c>
      <c r="O182" s="100"/>
      <c r="R182" s="101">
        <v>12</v>
      </c>
    </row>
    <row r="183" spans="1:18" ht="15" customHeight="1" x14ac:dyDescent="0.2">
      <c r="A183" s="101" t="s">
        <v>38028</v>
      </c>
      <c r="B183" s="101" t="s">
        <v>37860</v>
      </c>
      <c r="C183" s="101" t="s">
        <v>46</v>
      </c>
      <c r="D183" s="101" t="s">
        <v>47</v>
      </c>
      <c r="E183" s="101" t="s">
        <v>38057</v>
      </c>
      <c r="F183" s="101" t="s">
        <v>91</v>
      </c>
      <c r="G183" s="101" t="s">
        <v>38059</v>
      </c>
      <c r="H183" s="101" t="s">
        <v>38078</v>
      </c>
      <c r="I183" s="101" t="s">
        <v>150</v>
      </c>
      <c r="J183" s="104" t="s">
        <v>38061</v>
      </c>
      <c r="K183" s="101" t="s">
        <v>30109</v>
      </c>
      <c r="L183" s="101" t="s">
        <v>30025</v>
      </c>
      <c r="M183" s="101" t="s">
        <v>31093</v>
      </c>
      <c r="N183" s="101">
        <v>707.2</v>
      </c>
      <c r="O183" s="100"/>
      <c r="R183" s="101">
        <v>12</v>
      </c>
    </row>
    <row r="184" spans="1:18" ht="15" customHeight="1" x14ac:dyDescent="0.2">
      <c r="A184" s="101" t="s">
        <v>38029</v>
      </c>
      <c r="B184" s="101" t="s">
        <v>37861</v>
      </c>
      <c r="C184" s="101" t="s">
        <v>46</v>
      </c>
      <c r="D184" s="101" t="s">
        <v>47</v>
      </c>
      <c r="E184" s="101" t="s">
        <v>30094</v>
      </c>
      <c r="F184" s="101" t="s">
        <v>91</v>
      </c>
      <c r="G184" s="101" t="s">
        <v>38059</v>
      </c>
      <c r="H184" s="101" t="s">
        <v>38063</v>
      </c>
      <c r="I184" s="101" t="s">
        <v>23</v>
      </c>
      <c r="J184" s="104" t="s">
        <v>38061</v>
      </c>
      <c r="K184" s="101" t="s">
        <v>30109</v>
      </c>
      <c r="L184" s="101" t="s">
        <v>30025</v>
      </c>
      <c r="M184" s="101" t="s">
        <v>31093</v>
      </c>
      <c r="N184" s="101">
        <v>861.91368421052641</v>
      </c>
      <c r="O184" s="100"/>
      <c r="R184" s="101">
        <v>38</v>
      </c>
    </row>
    <row r="185" spans="1:18" ht="15" customHeight="1" x14ac:dyDescent="0.2">
      <c r="A185" s="101" t="s">
        <v>38030</v>
      </c>
      <c r="B185" s="101" t="s">
        <v>37862</v>
      </c>
      <c r="C185" s="101" t="s">
        <v>46</v>
      </c>
      <c r="D185" s="101" t="s">
        <v>47</v>
      </c>
      <c r="E185" s="101" t="s">
        <v>38057</v>
      </c>
      <c r="F185" s="101" t="s">
        <v>91</v>
      </c>
      <c r="G185" s="101" t="s">
        <v>38059</v>
      </c>
      <c r="H185" s="101" t="s">
        <v>38139</v>
      </c>
      <c r="I185" s="101" t="s">
        <v>1</v>
      </c>
      <c r="J185" s="104" t="s">
        <v>38061</v>
      </c>
      <c r="K185" s="101" t="s">
        <v>30109</v>
      </c>
      <c r="L185" s="101" t="s">
        <v>30025</v>
      </c>
      <c r="M185" s="101" t="s">
        <v>31093</v>
      </c>
      <c r="N185" s="101">
        <v>707.2</v>
      </c>
      <c r="O185" s="100"/>
      <c r="R185" s="101">
        <v>12</v>
      </c>
    </row>
    <row r="186" spans="1:18" ht="15" customHeight="1" x14ac:dyDescent="0.2">
      <c r="A186" s="101" t="s">
        <v>3400</v>
      </c>
      <c r="B186" s="101" t="s">
        <v>37863</v>
      </c>
      <c r="C186" s="101" t="s">
        <v>46</v>
      </c>
      <c r="D186" s="101" t="s">
        <v>47</v>
      </c>
      <c r="E186" s="101" t="s">
        <v>30094</v>
      </c>
      <c r="F186" s="101" t="s">
        <v>91</v>
      </c>
      <c r="G186" s="101" t="s">
        <v>38059</v>
      </c>
      <c r="H186" s="101" t="s">
        <v>38140</v>
      </c>
      <c r="I186" s="101" t="s">
        <v>37547</v>
      </c>
      <c r="J186" s="104" t="s">
        <v>11</v>
      </c>
      <c r="K186" s="101" t="s">
        <v>30109</v>
      </c>
      <c r="L186" s="101" t="s">
        <v>30025</v>
      </c>
      <c r="M186" s="101" t="s">
        <v>31093</v>
      </c>
      <c r="N186" s="101">
        <v>861.9</v>
      </c>
      <c r="O186" s="100"/>
      <c r="R186" s="101">
        <v>12</v>
      </c>
    </row>
    <row r="187" spans="1:18" ht="15" customHeight="1" x14ac:dyDescent="0.2">
      <c r="A187" s="101" t="s">
        <v>2972</v>
      </c>
      <c r="B187" s="101" t="s">
        <v>37864</v>
      </c>
      <c r="C187" s="101" t="s">
        <v>46</v>
      </c>
      <c r="D187" s="101" t="s">
        <v>47</v>
      </c>
      <c r="E187" s="101" t="s">
        <v>30094</v>
      </c>
      <c r="F187" s="101" t="s">
        <v>91</v>
      </c>
      <c r="G187" s="101" t="s">
        <v>38059</v>
      </c>
      <c r="H187" s="101" t="s">
        <v>38141</v>
      </c>
      <c r="I187" s="101" t="s">
        <v>23</v>
      </c>
      <c r="J187" s="104" t="s">
        <v>11</v>
      </c>
      <c r="K187" s="101" t="s">
        <v>30109</v>
      </c>
      <c r="L187" s="101" t="s">
        <v>30025</v>
      </c>
      <c r="M187" s="101" t="s">
        <v>31093</v>
      </c>
      <c r="N187" s="101">
        <v>861.9</v>
      </c>
      <c r="O187" s="100"/>
      <c r="R187" s="101">
        <v>12</v>
      </c>
    </row>
    <row r="188" spans="1:18" ht="15" customHeight="1" x14ac:dyDescent="0.2">
      <c r="A188" s="101" t="s">
        <v>38031</v>
      </c>
      <c r="B188" s="101" t="s">
        <v>37865</v>
      </c>
      <c r="C188" s="101" t="s">
        <v>46</v>
      </c>
      <c r="D188" s="101" t="s">
        <v>47</v>
      </c>
      <c r="E188" s="101" t="s">
        <v>30094</v>
      </c>
      <c r="F188" s="101" t="s">
        <v>91</v>
      </c>
      <c r="G188" s="101" t="s">
        <v>38059</v>
      </c>
      <c r="H188" s="101" t="s">
        <v>38142</v>
      </c>
      <c r="I188" s="101" t="s">
        <v>150</v>
      </c>
      <c r="J188" s="104" t="s">
        <v>38061</v>
      </c>
      <c r="K188" s="101" t="s">
        <v>30109</v>
      </c>
      <c r="L188" s="101" t="s">
        <v>30025</v>
      </c>
      <c r="M188" s="101" t="s">
        <v>31093</v>
      </c>
      <c r="N188" s="101">
        <v>861.9</v>
      </c>
      <c r="O188" s="100"/>
      <c r="R188" s="101">
        <v>28</v>
      </c>
    </row>
    <row r="189" spans="1:18" ht="15" customHeight="1" x14ac:dyDescent="0.2">
      <c r="A189" s="101" t="s">
        <v>2976</v>
      </c>
      <c r="B189" s="101" t="s">
        <v>37866</v>
      </c>
      <c r="C189" s="101" t="s">
        <v>46</v>
      </c>
      <c r="D189" s="101" t="s">
        <v>47</v>
      </c>
      <c r="E189" s="101" t="s">
        <v>30094</v>
      </c>
      <c r="F189" s="101" t="s">
        <v>91</v>
      </c>
      <c r="G189" s="101" t="s">
        <v>38059</v>
      </c>
      <c r="H189" s="101" t="s">
        <v>38123</v>
      </c>
      <c r="I189" s="101" t="s">
        <v>1</v>
      </c>
      <c r="J189" s="104" t="s">
        <v>11</v>
      </c>
      <c r="K189" s="101" t="s">
        <v>30109</v>
      </c>
      <c r="L189" s="101" t="s">
        <v>30025</v>
      </c>
      <c r="M189" s="101" t="s">
        <v>31093</v>
      </c>
      <c r="N189" s="101">
        <v>861.98666666666657</v>
      </c>
      <c r="O189" s="100"/>
      <c r="R189" s="101">
        <v>6</v>
      </c>
    </row>
    <row r="190" spans="1:18" ht="15" customHeight="1" x14ac:dyDescent="0.2">
      <c r="A190" s="101" t="s">
        <v>38032</v>
      </c>
      <c r="B190" s="101" t="s">
        <v>37867</v>
      </c>
      <c r="C190" s="101" t="s">
        <v>46</v>
      </c>
      <c r="D190" s="101" t="s">
        <v>47</v>
      </c>
      <c r="E190" s="101" t="s">
        <v>30094</v>
      </c>
      <c r="F190" s="101" t="s">
        <v>91</v>
      </c>
      <c r="G190" s="101" t="s">
        <v>38059</v>
      </c>
      <c r="H190" s="101" t="s">
        <v>38090</v>
      </c>
      <c r="I190" s="101" t="s">
        <v>23</v>
      </c>
      <c r="J190" s="104" t="s">
        <v>38061</v>
      </c>
      <c r="K190" s="101" t="s">
        <v>30109</v>
      </c>
      <c r="L190" s="101" t="s">
        <v>30025</v>
      </c>
      <c r="M190" s="101" t="s">
        <v>31093</v>
      </c>
      <c r="N190" s="101">
        <v>861.9</v>
      </c>
      <c r="O190" s="100"/>
      <c r="R190" s="101">
        <v>24</v>
      </c>
    </row>
    <row r="191" spans="1:18" ht="15" customHeight="1" x14ac:dyDescent="0.2">
      <c r="A191" s="101" t="s">
        <v>2978</v>
      </c>
      <c r="B191" s="101" t="s">
        <v>37868</v>
      </c>
      <c r="C191" s="101" t="s">
        <v>46</v>
      </c>
      <c r="D191" s="101" t="s">
        <v>47</v>
      </c>
      <c r="E191" s="101" t="s">
        <v>30094</v>
      </c>
      <c r="F191" s="101" t="s">
        <v>91</v>
      </c>
      <c r="G191" s="101" t="s">
        <v>38059</v>
      </c>
      <c r="H191" s="101" t="s">
        <v>38063</v>
      </c>
      <c r="I191" s="101" t="s">
        <v>23</v>
      </c>
      <c r="J191" s="104" t="s">
        <v>11</v>
      </c>
      <c r="K191" s="101" t="s">
        <v>30109</v>
      </c>
      <c r="L191" s="101" t="s">
        <v>30025</v>
      </c>
      <c r="M191" s="101" t="s">
        <v>31093</v>
      </c>
      <c r="N191" s="101">
        <v>861.92888888888899</v>
      </c>
      <c r="O191" s="100"/>
      <c r="R191" s="101">
        <v>18</v>
      </c>
    </row>
    <row r="192" spans="1:18" ht="15" customHeight="1" x14ac:dyDescent="0.2">
      <c r="A192" s="101" t="s">
        <v>38033</v>
      </c>
      <c r="B192" s="101" t="s">
        <v>37869</v>
      </c>
      <c r="C192" s="101" t="s">
        <v>46</v>
      </c>
      <c r="D192" s="101" t="s">
        <v>47</v>
      </c>
      <c r="E192" s="101" t="s">
        <v>30094</v>
      </c>
      <c r="F192" s="101" t="s">
        <v>91</v>
      </c>
      <c r="G192" s="101" t="s">
        <v>38059</v>
      </c>
      <c r="H192" s="101" t="s">
        <v>38063</v>
      </c>
      <c r="I192" s="101" t="s">
        <v>23</v>
      </c>
      <c r="J192" s="104" t="s">
        <v>38061</v>
      </c>
      <c r="K192" s="101" t="s">
        <v>30109</v>
      </c>
      <c r="L192" s="101" t="s">
        <v>30025</v>
      </c>
      <c r="M192" s="101" t="s">
        <v>31093</v>
      </c>
      <c r="N192" s="101">
        <v>861.93714285714293</v>
      </c>
      <c r="O192" s="100"/>
      <c r="R192" s="101">
        <v>14</v>
      </c>
    </row>
    <row r="193" spans="1:18" ht="15" customHeight="1" x14ac:dyDescent="0.2">
      <c r="A193" s="101" t="s">
        <v>38034</v>
      </c>
      <c r="B193" s="101" t="s">
        <v>37870</v>
      </c>
      <c r="C193" s="101" t="s">
        <v>46</v>
      </c>
      <c r="D193" s="101" t="s">
        <v>47</v>
      </c>
      <c r="E193" s="101" t="s">
        <v>30094</v>
      </c>
      <c r="F193" s="101" t="s">
        <v>91</v>
      </c>
      <c r="G193" s="101" t="s">
        <v>38059</v>
      </c>
      <c r="H193" s="101" t="s">
        <v>38063</v>
      </c>
      <c r="I193" s="101" t="s">
        <v>23</v>
      </c>
      <c r="J193" s="104" t="s">
        <v>38061</v>
      </c>
      <c r="K193" s="101" t="s">
        <v>30109</v>
      </c>
      <c r="L193" s="101" t="s">
        <v>30025</v>
      </c>
      <c r="M193" s="101" t="s">
        <v>31093</v>
      </c>
      <c r="N193" s="101">
        <v>861.91130434782622</v>
      </c>
      <c r="O193" s="100"/>
      <c r="R193" s="101">
        <v>46</v>
      </c>
    </row>
    <row r="194" spans="1:18" ht="15" customHeight="1" x14ac:dyDescent="0.2">
      <c r="A194" s="101" t="s">
        <v>3414</v>
      </c>
      <c r="B194" s="101" t="s">
        <v>37871</v>
      </c>
      <c r="C194" s="101" t="s">
        <v>46</v>
      </c>
      <c r="D194" s="101" t="s">
        <v>47</v>
      </c>
      <c r="E194" s="101" t="s">
        <v>30094</v>
      </c>
      <c r="F194" s="101" t="s">
        <v>91</v>
      </c>
      <c r="G194" s="101" t="s">
        <v>38059</v>
      </c>
      <c r="H194" s="101" t="s">
        <v>38063</v>
      </c>
      <c r="I194" s="101" t="s">
        <v>23</v>
      </c>
      <c r="J194" s="104" t="s">
        <v>11</v>
      </c>
      <c r="K194" s="101" t="s">
        <v>30109</v>
      </c>
      <c r="L194" s="101" t="s">
        <v>30025</v>
      </c>
      <c r="M194" s="101" t="s">
        <v>31093</v>
      </c>
      <c r="N194" s="101">
        <v>861.90000000000009</v>
      </c>
      <c r="O194" s="100"/>
      <c r="R194" s="101">
        <v>36</v>
      </c>
    </row>
    <row r="195" spans="1:18" ht="15" customHeight="1" x14ac:dyDescent="0.2">
      <c r="A195" s="101" t="s">
        <v>2980</v>
      </c>
      <c r="B195" s="101" t="s">
        <v>37872</v>
      </c>
      <c r="C195" s="101" t="s">
        <v>46</v>
      </c>
      <c r="D195" s="101" t="s">
        <v>47</v>
      </c>
      <c r="E195" s="101" t="s">
        <v>30094</v>
      </c>
      <c r="F195" s="101" t="s">
        <v>91</v>
      </c>
      <c r="G195" s="101" t="s">
        <v>38059</v>
      </c>
      <c r="H195" s="101" t="s">
        <v>38143</v>
      </c>
      <c r="I195" s="101" t="s">
        <v>26</v>
      </c>
      <c r="J195" s="104" t="s">
        <v>11</v>
      </c>
      <c r="K195" s="101" t="s">
        <v>30109</v>
      </c>
      <c r="L195" s="101" t="s">
        <v>30025</v>
      </c>
      <c r="M195" s="101" t="s">
        <v>31093</v>
      </c>
      <c r="N195" s="101">
        <v>861.90530612244902</v>
      </c>
      <c r="O195" s="100"/>
      <c r="R195" s="101">
        <v>49</v>
      </c>
    </row>
    <row r="196" spans="1:18" ht="15" customHeight="1" x14ac:dyDescent="0.2">
      <c r="A196" s="101" t="s">
        <v>3416</v>
      </c>
      <c r="B196" s="101" t="s">
        <v>37873</v>
      </c>
      <c r="C196" s="101" t="s">
        <v>46</v>
      </c>
      <c r="D196" s="101" t="s">
        <v>47</v>
      </c>
      <c r="E196" s="101" t="s">
        <v>30094</v>
      </c>
      <c r="F196" s="101" t="s">
        <v>91</v>
      </c>
      <c r="G196" s="101" t="s">
        <v>38059</v>
      </c>
      <c r="H196" s="101" t="s">
        <v>38144</v>
      </c>
      <c r="I196" s="101" t="s">
        <v>25551</v>
      </c>
      <c r="J196" s="104" t="s">
        <v>11</v>
      </c>
      <c r="K196" s="101" t="s">
        <v>30109</v>
      </c>
      <c r="L196" s="101" t="s">
        <v>30025</v>
      </c>
      <c r="M196" s="101" t="s">
        <v>31093</v>
      </c>
      <c r="N196" s="101">
        <v>861.90896551724154</v>
      </c>
      <c r="O196" s="100"/>
      <c r="R196" s="101">
        <v>58</v>
      </c>
    </row>
    <row r="197" spans="1:18" ht="15" customHeight="1" x14ac:dyDescent="0.2">
      <c r="A197" s="101" t="s">
        <v>38035</v>
      </c>
      <c r="B197" s="101" t="s">
        <v>37874</v>
      </c>
      <c r="C197" s="101" t="s">
        <v>46</v>
      </c>
      <c r="D197" s="101" t="s">
        <v>47</v>
      </c>
      <c r="E197" s="101" t="s">
        <v>30094</v>
      </c>
      <c r="F197" s="101" t="s">
        <v>91</v>
      </c>
      <c r="G197" s="101" t="s">
        <v>38059</v>
      </c>
      <c r="H197" s="101" t="s">
        <v>38074</v>
      </c>
      <c r="I197" s="101" t="s">
        <v>1</v>
      </c>
      <c r="J197" s="104" t="s">
        <v>38061</v>
      </c>
      <c r="K197" s="101" t="s">
        <v>30109</v>
      </c>
      <c r="L197" s="101" t="s">
        <v>30025</v>
      </c>
      <c r="M197" s="101" t="s">
        <v>31093</v>
      </c>
      <c r="N197" s="101">
        <v>861.89490196078441</v>
      </c>
      <c r="O197" s="100"/>
      <c r="R197" s="101">
        <v>51</v>
      </c>
    </row>
    <row r="198" spans="1:18" ht="15" customHeight="1" x14ac:dyDescent="0.2">
      <c r="A198" s="101" t="s">
        <v>38036</v>
      </c>
      <c r="B198" s="101" t="s">
        <v>37875</v>
      </c>
      <c r="C198" s="101" t="s">
        <v>46</v>
      </c>
      <c r="D198" s="101" t="s">
        <v>47</v>
      </c>
      <c r="E198" s="101" t="s">
        <v>30094</v>
      </c>
      <c r="F198" s="101" t="s">
        <v>91</v>
      </c>
      <c r="G198" s="101" t="s">
        <v>38059</v>
      </c>
      <c r="H198" s="101" t="s">
        <v>38063</v>
      </c>
      <c r="I198" s="101" t="s">
        <v>23</v>
      </c>
      <c r="J198" s="104" t="s">
        <v>38061</v>
      </c>
      <c r="K198" s="101" t="s">
        <v>30109</v>
      </c>
      <c r="L198" s="101" t="s">
        <v>30025</v>
      </c>
      <c r="M198" s="101" t="s">
        <v>31093</v>
      </c>
      <c r="N198" s="101">
        <v>861.9</v>
      </c>
      <c r="O198" s="100"/>
      <c r="R198" s="101">
        <v>76</v>
      </c>
    </row>
    <row r="199" spans="1:18" ht="15" customHeight="1" x14ac:dyDescent="0.2">
      <c r="A199" s="101" t="s">
        <v>38037</v>
      </c>
      <c r="B199" s="101" t="s">
        <v>37876</v>
      </c>
      <c r="C199" s="101" t="s">
        <v>46</v>
      </c>
      <c r="D199" s="101" t="s">
        <v>47</v>
      </c>
      <c r="E199" s="101" t="s">
        <v>30094</v>
      </c>
      <c r="F199" s="101" t="s">
        <v>91</v>
      </c>
      <c r="G199" s="101" t="s">
        <v>38059</v>
      </c>
      <c r="H199" s="101" t="s">
        <v>38145</v>
      </c>
      <c r="I199" s="101" t="s">
        <v>133</v>
      </c>
      <c r="J199" s="104" t="s">
        <v>38061</v>
      </c>
      <c r="K199" s="101" t="s">
        <v>30109</v>
      </c>
      <c r="L199" s="101" t="s">
        <v>30025</v>
      </c>
      <c r="M199" s="101" t="s">
        <v>31093</v>
      </c>
      <c r="N199" s="101">
        <v>861.92363636363655</v>
      </c>
      <c r="O199" s="100"/>
      <c r="R199" s="101">
        <v>22</v>
      </c>
    </row>
    <row r="200" spans="1:18" ht="15" customHeight="1" x14ac:dyDescent="0.2">
      <c r="A200" s="101" t="s">
        <v>2982</v>
      </c>
      <c r="B200" s="101" t="s">
        <v>37877</v>
      </c>
      <c r="C200" s="101" t="s">
        <v>46</v>
      </c>
      <c r="D200" s="101" t="s">
        <v>47</v>
      </c>
      <c r="E200" s="101" t="s">
        <v>30094</v>
      </c>
      <c r="F200" s="101" t="s">
        <v>91</v>
      </c>
      <c r="G200" s="101" t="s">
        <v>38059</v>
      </c>
      <c r="H200" s="101" t="s">
        <v>38063</v>
      </c>
      <c r="I200" s="101" t="s">
        <v>23</v>
      </c>
      <c r="J200" s="104" t="s">
        <v>11</v>
      </c>
      <c r="K200" s="101" t="s">
        <v>30109</v>
      </c>
      <c r="L200" s="101" t="s">
        <v>30025</v>
      </c>
      <c r="M200" s="101" t="s">
        <v>31093</v>
      </c>
      <c r="N200" s="101">
        <v>861.91130434782622</v>
      </c>
      <c r="O200" s="100"/>
      <c r="R200" s="101">
        <v>46</v>
      </c>
    </row>
    <row r="201" spans="1:18" ht="15" customHeight="1" x14ac:dyDescent="0.2">
      <c r="A201" s="101" t="s">
        <v>3421</v>
      </c>
      <c r="B201" s="101" t="s">
        <v>37878</v>
      </c>
      <c r="C201" s="101" t="s">
        <v>46</v>
      </c>
      <c r="D201" s="101" t="s">
        <v>47</v>
      </c>
      <c r="E201" s="101" t="s">
        <v>30094</v>
      </c>
      <c r="F201" s="101" t="s">
        <v>91</v>
      </c>
      <c r="G201" s="101" t="s">
        <v>38059</v>
      </c>
      <c r="H201" s="101" t="s">
        <v>38063</v>
      </c>
      <c r="I201" s="101" t="s">
        <v>23</v>
      </c>
      <c r="J201" s="104" t="s">
        <v>11</v>
      </c>
      <c r="K201" s="101" t="s">
        <v>30109</v>
      </c>
      <c r="L201" s="101" t="s">
        <v>30025</v>
      </c>
      <c r="M201" s="101" t="s">
        <v>31093</v>
      </c>
      <c r="N201" s="101">
        <v>861.9</v>
      </c>
      <c r="O201" s="100"/>
      <c r="R201" s="101">
        <v>12</v>
      </c>
    </row>
    <row r="202" spans="1:18" ht="15" customHeight="1" x14ac:dyDescent="0.2">
      <c r="A202" s="101" t="s">
        <v>3423</v>
      </c>
      <c r="B202" s="101" t="s">
        <v>37879</v>
      </c>
      <c r="C202" s="101" t="s">
        <v>46</v>
      </c>
      <c r="D202" s="101" t="s">
        <v>47</v>
      </c>
      <c r="E202" s="101" t="s">
        <v>30094</v>
      </c>
      <c r="F202" s="101" t="s">
        <v>91</v>
      </c>
      <c r="G202" s="101" t="s">
        <v>38059</v>
      </c>
      <c r="H202" s="101" t="s">
        <v>38064</v>
      </c>
      <c r="I202" s="101" t="s">
        <v>27</v>
      </c>
      <c r="J202" s="104" t="s">
        <v>11</v>
      </c>
      <c r="K202" s="101" t="s">
        <v>30109</v>
      </c>
      <c r="L202" s="101" t="s">
        <v>30025</v>
      </c>
      <c r="M202" s="101" t="s">
        <v>31093</v>
      </c>
      <c r="N202" s="101">
        <v>861.9</v>
      </c>
      <c r="O202" s="100"/>
      <c r="R202" s="101">
        <v>12</v>
      </c>
    </row>
    <row r="203" spans="1:18" ht="15" customHeight="1" x14ac:dyDescent="0.2">
      <c r="A203" s="101" t="s">
        <v>38038</v>
      </c>
      <c r="B203" s="101" t="s">
        <v>37880</v>
      </c>
      <c r="C203" s="101" t="s">
        <v>46</v>
      </c>
      <c r="D203" s="101" t="s">
        <v>47</v>
      </c>
      <c r="E203" s="101" t="s">
        <v>30094</v>
      </c>
      <c r="F203" s="101" t="s">
        <v>91</v>
      </c>
      <c r="G203" s="101" t="s">
        <v>38059</v>
      </c>
      <c r="H203" s="101" t="s">
        <v>38090</v>
      </c>
      <c r="I203" s="101" t="s">
        <v>23</v>
      </c>
      <c r="J203" s="104" t="s">
        <v>38061</v>
      </c>
      <c r="K203" s="101" t="s">
        <v>30109</v>
      </c>
      <c r="L203" s="101" t="s">
        <v>30025</v>
      </c>
      <c r="M203" s="101" t="s">
        <v>31093</v>
      </c>
      <c r="N203" s="101">
        <v>861.9</v>
      </c>
      <c r="O203" s="100"/>
      <c r="R203" s="101">
        <v>12</v>
      </c>
    </row>
    <row r="204" spans="1:18" ht="15" customHeight="1" x14ac:dyDescent="0.2">
      <c r="A204" s="101" t="s">
        <v>38039</v>
      </c>
      <c r="B204" s="101" t="s">
        <v>37881</v>
      </c>
      <c r="C204" s="101" t="s">
        <v>46</v>
      </c>
      <c r="D204" s="101" t="s">
        <v>47</v>
      </c>
      <c r="E204" s="101" t="s">
        <v>30094</v>
      </c>
      <c r="F204" s="101" t="s">
        <v>91</v>
      </c>
      <c r="G204" s="101" t="s">
        <v>38059</v>
      </c>
      <c r="H204" s="101" t="s">
        <v>38090</v>
      </c>
      <c r="I204" s="101" t="s">
        <v>23</v>
      </c>
      <c r="J204" s="104" t="s">
        <v>38061</v>
      </c>
      <c r="K204" s="101" t="s">
        <v>30109</v>
      </c>
      <c r="L204" s="101" t="s">
        <v>30025</v>
      </c>
      <c r="M204" s="101" t="s">
        <v>31093</v>
      </c>
      <c r="N204" s="101">
        <v>861.9</v>
      </c>
      <c r="O204" s="100"/>
      <c r="R204" s="101">
        <v>12</v>
      </c>
    </row>
    <row r="205" spans="1:18" ht="15" customHeight="1" x14ac:dyDescent="0.2">
      <c r="A205" s="101" t="s">
        <v>2984</v>
      </c>
      <c r="B205" s="101" t="s">
        <v>37882</v>
      </c>
      <c r="C205" s="101" t="s">
        <v>46</v>
      </c>
      <c r="D205" s="101" t="s">
        <v>47</v>
      </c>
      <c r="E205" s="101" t="s">
        <v>30094</v>
      </c>
      <c r="F205" s="101" t="s">
        <v>91</v>
      </c>
      <c r="G205" s="101" t="s">
        <v>38059</v>
      </c>
      <c r="H205" s="101" t="s">
        <v>38146</v>
      </c>
      <c r="I205" s="101" t="s">
        <v>25519</v>
      </c>
      <c r="J205" s="104" t="s">
        <v>11</v>
      </c>
      <c r="K205" s="101" t="s">
        <v>30109</v>
      </c>
      <c r="L205" s="101" t="s">
        <v>30025</v>
      </c>
      <c r="M205" s="101" t="s">
        <v>31093</v>
      </c>
      <c r="N205" s="101">
        <v>861.9</v>
      </c>
      <c r="O205" s="100"/>
      <c r="R205" s="101">
        <v>12</v>
      </c>
    </row>
    <row r="206" spans="1:18" ht="15" customHeight="1" x14ac:dyDescent="0.2">
      <c r="A206" s="101" t="s">
        <v>2986</v>
      </c>
      <c r="B206" s="101" t="s">
        <v>37883</v>
      </c>
      <c r="C206" s="101" t="s">
        <v>46</v>
      </c>
      <c r="D206" s="101" t="s">
        <v>47</v>
      </c>
      <c r="E206" s="101" t="s">
        <v>30094</v>
      </c>
      <c r="F206" s="101" t="s">
        <v>91</v>
      </c>
      <c r="G206" s="101" t="s">
        <v>38059</v>
      </c>
      <c r="H206" s="101" t="s">
        <v>38147</v>
      </c>
      <c r="I206" s="101" t="s">
        <v>144</v>
      </c>
      <c r="J206" s="104" t="s">
        <v>11</v>
      </c>
      <c r="K206" s="101" t="s">
        <v>30109</v>
      </c>
      <c r="L206" s="101" t="s">
        <v>30025</v>
      </c>
      <c r="M206" s="101" t="s">
        <v>31093</v>
      </c>
      <c r="N206" s="101">
        <v>861.9</v>
      </c>
      <c r="O206" s="100"/>
      <c r="R206" s="101">
        <v>12</v>
      </c>
    </row>
    <row r="207" spans="1:18" ht="15" customHeight="1" x14ac:dyDescent="0.2">
      <c r="A207" s="101" t="s">
        <v>2990</v>
      </c>
      <c r="B207" s="101" t="s">
        <v>37884</v>
      </c>
      <c r="C207" s="101" t="s">
        <v>46</v>
      </c>
      <c r="D207" s="101" t="s">
        <v>47</v>
      </c>
      <c r="E207" s="101" t="s">
        <v>30093</v>
      </c>
      <c r="F207" s="101" t="s">
        <v>91</v>
      </c>
      <c r="G207" s="101" t="s">
        <v>38059</v>
      </c>
      <c r="H207" s="101" t="s">
        <v>38063</v>
      </c>
      <c r="I207" s="101" t="s">
        <v>23</v>
      </c>
      <c r="J207" s="104" t="s">
        <v>11</v>
      </c>
      <c r="K207" s="101" t="s">
        <v>30109</v>
      </c>
      <c r="L207" s="101" t="s">
        <v>30025</v>
      </c>
      <c r="M207" s="101" t="s">
        <v>12</v>
      </c>
      <c r="N207" s="101">
        <v>928.2</v>
      </c>
      <c r="O207" s="100"/>
      <c r="R207" s="101">
        <v>26</v>
      </c>
    </row>
    <row r="208" spans="1:18" ht="15" customHeight="1" x14ac:dyDescent="0.2">
      <c r="A208" s="101" t="s">
        <v>2996</v>
      </c>
      <c r="B208" s="101" t="s">
        <v>37885</v>
      </c>
      <c r="C208" s="101" t="s">
        <v>46</v>
      </c>
      <c r="D208" s="101" t="s">
        <v>92</v>
      </c>
      <c r="E208" s="101" t="s">
        <v>30095</v>
      </c>
      <c r="F208" s="101" t="s">
        <v>91</v>
      </c>
      <c r="G208" s="101" t="s">
        <v>38059</v>
      </c>
      <c r="H208" s="101" t="s">
        <v>38123</v>
      </c>
      <c r="I208" s="101" t="s">
        <v>1</v>
      </c>
      <c r="J208" s="104" t="s">
        <v>59</v>
      </c>
      <c r="L208" s="101" t="s">
        <v>30025</v>
      </c>
      <c r="M208" s="101" t="s">
        <v>12</v>
      </c>
      <c r="N208" s="101">
        <v>1016.5999999999998</v>
      </c>
      <c r="O208" s="100"/>
      <c r="R208" s="101">
        <v>18</v>
      </c>
    </row>
    <row r="209" spans="1:18" ht="15" customHeight="1" x14ac:dyDescent="0.2">
      <c r="A209" s="101" t="s">
        <v>38040</v>
      </c>
      <c r="B209" s="101" t="s">
        <v>37886</v>
      </c>
      <c r="C209" s="101" t="s">
        <v>46</v>
      </c>
      <c r="D209" s="101" t="s">
        <v>47</v>
      </c>
      <c r="E209" s="101" t="s">
        <v>30095</v>
      </c>
      <c r="F209" s="101" t="s">
        <v>91</v>
      </c>
      <c r="G209" s="101" t="s">
        <v>38059</v>
      </c>
      <c r="H209" s="101" t="s">
        <v>38148</v>
      </c>
      <c r="I209" s="101" t="s">
        <v>100</v>
      </c>
      <c r="J209" s="104" t="s">
        <v>38149</v>
      </c>
      <c r="L209" s="101" t="s">
        <v>30025</v>
      </c>
      <c r="M209" s="101" t="s">
        <v>12</v>
      </c>
      <c r="N209" s="101">
        <v>950.38666666666677</v>
      </c>
      <c r="O209" s="100"/>
      <c r="R209" s="101">
        <v>6</v>
      </c>
    </row>
    <row r="210" spans="1:18" ht="15" customHeight="1" x14ac:dyDescent="0.2">
      <c r="A210" s="101" t="s">
        <v>3010</v>
      </c>
      <c r="B210" s="101" t="s">
        <v>37887</v>
      </c>
      <c r="C210" s="101" t="s">
        <v>46</v>
      </c>
      <c r="D210" s="101" t="s">
        <v>47</v>
      </c>
      <c r="E210" s="101" t="s">
        <v>30093</v>
      </c>
      <c r="F210" s="101" t="s">
        <v>91</v>
      </c>
      <c r="G210" s="101" t="s">
        <v>38059</v>
      </c>
      <c r="H210" s="101" t="s">
        <v>38150</v>
      </c>
      <c r="I210" s="101" t="s">
        <v>150</v>
      </c>
      <c r="J210" s="104" t="s">
        <v>38151</v>
      </c>
      <c r="K210" s="101" t="s">
        <v>30109</v>
      </c>
      <c r="L210" s="101" t="s">
        <v>30025</v>
      </c>
      <c r="M210" s="101" t="s">
        <v>12</v>
      </c>
      <c r="N210" s="101">
        <v>773.47636363636366</v>
      </c>
      <c r="O210" s="100"/>
      <c r="R210" s="101">
        <v>11</v>
      </c>
    </row>
    <row r="211" spans="1:18" ht="15" customHeight="1" x14ac:dyDescent="0.2">
      <c r="A211" s="101" t="s">
        <v>3449</v>
      </c>
      <c r="B211" s="101" t="s">
        <v>37888</v>
      </c>
      <c r="C211" s="101" t="s">
        <v>46</v>
      </c>
      <c r="D211" s="101" t="s">
        <v>47</v>
      </c>
      <c r="E211" s="101" t="s">
        <v>30095</v>
      </c>
      <c r="F211" s="101" t="s">
        <v>91</v>
      </c>
      <c r="G211" s="101" t="s">
        <v>38059</v>
      </c>
      <c r="H211" s="101" t="s">
        <v>38074</v>
      </c>
      <c r="I211" s="101" t="s">
        <v>1</v>
      </c>
      <c r="J211" s="104" t="s">
        <v>11</v>
      </c>
      <c r="K211" s="101" t="s">
        <v>30109</v>
      </c>
      <c r="L211" s="101" t="s">
        <v>30025</v>
      </c>
      <c r="M211" s="101" t="s">
        <v>12</v>
      </c>
      <c r="N211" s="101">
        <v>707.20000000000016</v>
      </c>
      <c r="O211" s="100"/>
      <c r="R211" s="101">
        <v>52</v>
      </c>
    </row>
    <row r="212" spans="1:18" ht="15" customHeight="1" x14ac:dyDescent="0.2">
      <c r="A212" s="101" t="s">
        <v>38041</v>
      </c>
      <c r="B212" s="101" t="s">
        <v>37888</v>
      </c>
      <c r="C212" s="101" t="s">
        <v>46</v>
      </c>
      <c r="D212" s="101" t="s">
        <v>47</v>
      </c>
      <c r="E212" s="101" t="s">
        <v>30095</v>
      </c>
      <c r="F212" s="101" t="s">
        <v>91</v>
      </c>
      <c r="G212" s="101" t="s">
        <v>38059</v>
      </c>
      <c r="H212" s="101" t="s">
        <v>38152</v>
      </c>
      <c r="I212" s="101" t="s">
        <v>58</v>
      </c>
      <c r="J212" s="104" t="s">
        <v>11</v>
      </c>
      <c r="K212" s="101" t="s">
        <v>30109</v>
      </c>
      <c r="L212" s="101" t="s">
        <v>30025</v>
      </c>
      <c r="M212" s="101" t="s">
        <v>12</v>
      </c>
      <c r="N212" s="101">
        <v>707.2</v>
      </c>
      <c r="O212" s="100"/>
      <c r="R212" s="101">
        <v>24</v>
      </c>
    </row>
    <row r="213" spans="1:18" ht="15" customHeight="1" x14ac:dyDescent="0.2">
      <c r="A213" s="101" t="s">
        <v>3451</v>
      </c>
      <c r="B213" s="101" t="s">
        <v>37888</v>
      </c>
      <c r="C213" s="101" t="s">
        <v>46</v>
      </c>
      <c r="D213" s="101" t="s">
        <v>47</v>
      </c>
      <c r="E213" s="101" t="s">
        <v>30095</v>
      </c>
      <c r="F213" s="101" t="s">
        <v>91</v>
      </c>
      <c r="G213" s="101" t="s">
        <v>38059</v>
      </c>
      <c r="H213" s="101" t="s">
        <v>38063</v>
      </c>
      <c r="I213" s="101" t="s">
        <v>23</v>
      </c>
      <c r="J213" s="104" t="s">
        <v>11</v>
      </c>
      <c r="K213" s="101" t="s">
        <v>30109</v>
      </c>
      <c r="L213" s="101" t="s">
        <v>30025</v>
      </c>
      <c r="M213" s="101" t="s">
        <v>12</v>
      </c>
      <c r="N213" s="101">
        <v>707.2</v>
      </c>
      <c r="O213" s="100"/>
      <c r="R213" s="101">
        <v>17</v>
      </c>
    </row>
    <row r="214" spans="1:18" ht="15" customHeight="1" x14ac:dyDescent="0.2">
      <c r="A214" s="101" t="s">
        <v>3014</v>
      </c>
      <c r="B214" s="101" t="s">
        <v>37889</v>
      </c>
      <c r="C214" s="101" t="s">
        <v>46</v>
      </c>
      <c r="D214" s="101" t="s">
        <v>47</v>
      </c>
      <c r="E214" s="101" t="s">
        <v>30095</v>
      </c>
      <c r="F214" s="101" t="s">
        <v>91</v>
      </c>
      <c r="G214" s="101" t="s">
        <v>38059</v>
      </c>
      <c r="H214" s="101" t="s">
        <v>38123</v>
      </c>
      <c r="I214" s="101" t="s">
        <v>1</v>
      </c>
      <c r="J214" s="104" t="s">
        <v>11</v>
      </c>
      <c r="K214" s="101" t="s">
        <v>30109</v>
      </c>
      <c r="L214" s="101" t="s">
        <v>30025</v>
      </c>
      <c r="M214" s="101" t="s">
        <v>12</v>
      </c>
      <c r="N214" s="101">
        <v>707.2</v>
      </c>
      <c r="O214" s="100"/>
      <c r="R214" s="101">
        <v>22</v>
      </c>
    </row>
    <row r="215" spans="1:18" ht="15" customHeight="1" x14ac:dyDescent="0.2">
      <c r="A215" s="101" t="s">
        <v>38042</v>
      </c>
      <c r="B215" s="101" t="s">
        <v>37889</v>
      </c>
      <c r="C215" s="101" t="s">
        <v>46</v>
      </c>
      <c r="D215" s="101" t="s">
        <v>47</v>
      </c>
      <c r="E215" s="101" t="s">
        <v>30095</v>
      </c>
      <c r="F215" s="101" t="s">
        <v>91</v>
      </c>
      <c r="G215" s="101" t="s">
        <v>38059</v>
      </c>
      <c r="H215" s="101" t="s">
        <v>38152</v>
      </c>
      <c r="I215" s="101" t="s">
        <v>58</v>
      </c>
      <c r="J215" s="104" t="s">
        <v>11</v>
      </c>
      <c r="K215" s="101" t="s">
        <v>30109</v>
      </c>
      <c r="L215" s="101" t="s">
        <v>30025</v>
      </c>
      <c r="M215" s="101" t="s">
        <v>12</v>
      </c>
      <c r="N215" s="101">
        <v>707.2</v>
      </c>
      <c r="O215" s="100"/>
      <c r="R215" s="101">
        <v>23</v>
      </c>
    </row>
    <row r="216" spans="1:18" ht="15" customHeight="1" x14ac:dyDescent="0.2">
      <c r="A216" s="101" t="s">
        <v>3452</v>
      </c>
      <c r="B216" s="101" t="s">
        <v>37890</v>
      </c>
      <c r="C216" s="101" t="s">
        <v>46</v>
      </c>
      <c r="D216" s="101" t="s">
        <v>47</v>
      </c>
      <c r="E216" s="101" t="s">
        <v>30095</v>
      </c>
      <c r="F216" s="101" t="s">
        <v>91</v>
      </c>
      <c r="G216" s="101" t="s">
        <v>38059</v>
      </c>
      <c r="H216" s="101" t="s">
        <v>38074</v>
      </c>
      <c r="I216" s="101" t="s">
        <v>1</v>
      </c>
      <c r="J216" s="104" t="s">
        <v>11</v>
      </c>
      <c r="K216" s="101" t="s">
        <v>30109</v>
      </c>
      <c r="L216" s="101" t="s">
        <v>30025</v>
      </c>
      <c r="M216" s="101" t="s">
        <v>12</v>
      </c>
      <c r="N216" s="101">
        <v>707.2</v>
      </c>
      <c r="O216" s="100"/>
      <c r="R216" s="101">
        <v>58</v>
      </c>
    </row>
    <row r="217" spans="1:18" ht="15" customHeight="1" x14ac:dyDescent="0.2">
      <c r="A217" s="101" t="s">
        <v>38043</v>
      </c>
      <c r="B217" s="101" t="s">
        <v>37890</v>
      </c>
      <c r="C217" s="101" t="s">
        <v>46</v>
      </c>
      <c r="D217" s="101" t="s">
        <v>47</v>
      </c>
      <c r="E217" s="101" t="s">
        <v>30095</v>
      </c>
      <c r="F217" s="101" t="s">
        <v>91</v>
      </c>
      <c r="G217" s="101" t="s">
        <v>38059</v>
      </c>
      <c r="H217" s="101" t="s">
        <v>38152</v>
      </c>
      <c r="I217" s="101" t="s">
        <v>58</v>
      </c>
      <c r="J217" s="104" t="s">
        <v>11</v>
      </c>
      <c r="K217" s="101" t="s">
        <v>30109</v>
      </c>
      <c r="L217" s="101" t="s">
        <v>30025</v>
      </c>
      <c r="M217" s="101" t="s">
        <v>12</v>
      </c>
      <c r="N217" s="101">
        <v>707.20000000000016</v>
      </c>
      <c r="O217" s="100"/>
      <c r="R217" s="101">
        <v>41</v>
      </c>
    </row>
    <row r="218" spans="1:18" ht="15" customHeight="1" x14ac:dyDescent="0.2">
      <c r="A218" s="101" t="s">
        <v>3453</v>
      </c>
      <c r="B218" s="101" t="s">
        <v>37890</v>
      </c>
      <c r="C218" s="101" t="s">
        <v>46</v>
      </c>
      <c r="D218" s="101" t="s">
        <v>47</v>
      </c>
      <c r="E218" s="101" t="s">
        <v>30095</v>
      </c>
      <c r="F218" s="101" t="s">
        <v>91</v>
      </c>
      <c r="G218" s="101" t="s">
        <v>38059</v>
      </c>
      <c r="H218" s="101" t="s">
        <v>38063</v>
      </c>
      <c r="I218" s="101" t="s">
        <v>23</v>
      </c>
      <c r="J218" s="104" t="s">
        <v>11</v>
      </c>
      <c r="K218" s="101" t="s">
        <v>30109</v>
      </c>
      <c r="L218" s="101" t="s">
        <v>30025</v>
      </c>
      <c r="M218" s="101" t="s">
        <v>12</v>
      </c>
      <c r="N218" s="101">
        <v>707.20000000000016</v>
      </c>
      <c r="O218" s="100"/>
      <c r="R218" s="101">
        <v>41</v>
      </c>
    </row>
    <row r="219" spans="1:18" ht="15" customHeight="1" x14ac:dyDescent="0.2">
      <c r="A219" s="101" t="s">
        <v>38044</v>
      </c>
      <c r="B219" s="101" t="s">
        <v>37890</v>
      </c>
      <c r="C219" s="101" t="s">
        <v>46</v>
      </c>
      <c r="D219" s="101" t="s">
        <v>47</v>
      </c>
      <c r="E219" s="101" t="s">
        <v>30095</v>
      </c>
      <c r="F219" s="101" t="s">
        <v>91</v>
      </c>
      <c r="G219" s="101" t="s">
        <v>38059</v>
      </c>
      <c r="H219" s="101" t="s">
        <v>38153</v>
      </c>
      <c r="I219" s="101" t="s">
        <v>100</v>
      </c>
      <c r="J219" s="104" t="s">
        <v>11</v>
      </c>
      <c r="K219" s="101" t="s">
        <v>30109</v>
      </c>
      <c r="L219" s="101" t="s">
        <v>30025</v>
      </c>
      <c r="M219" s="101" t="s">
        <v>12</v>
      </c>
      <c r="N219" s="101">
        <v>707.2</v>
      </c>
      <c r="O219" s="100"/>
      <c r="R219" s="101">
        <v>12</v>
      </c>
    </row>
    <row r="220" spans="1:18" ht="15" customHeight="1" x14ac:dyDescent="0.2">
      <c r="A220" s="101" t="s">
        <v>38045</v>
      </c>
      <c r="B220" s="101" t="s">
        <v>37891</v>
      </c>
      <c r="C220" s="101" t="s">
        <v>46</v>
      </c>
      <c r="D220" s="101" t="s">
        <v>47</v>
      </c>
      <c r="E220" s="101" t="s">
        <v>30095</v>
      </c>
      <c r="F220" s="101" t="s">
        <v>91</v>
      </c>
      <c r="G220" s="101" t="s">
        <v>38059</v>
      </c>
      <c r="H220" s="101" t="s">
        <v>38114</v>
      </c>
      <c r="I220" s="101" t="s">
        <v>144</v>
      </c>
      <c r="J220" s="104" t="s">
        <v>38061</v>
      </c>
      <c r="K220" s="101" t="s">
        <v>30109</v>
      </c>
      <c r="L220" s="101" t="s">
        <v>30025</v>
      </c>
      <c r="M220" s="101" t="s">
        <v>31093</v>
      </c>
      <c r="N220" s="101">
        <v>574.60000000000014</v>
      </c>
      <c r="O220" s="100"/>
      <c r="R220" s="101">
        <v>20</v>
      </c>
    </row>
    <row r="221" spans="1:18" ht="15" customHeight="1" x14ac:dyDescent="0.2">
      <c r="A221" s="101" t="s">
        <v>38046</v>
      </c>
      <c r="B221" s="101" t="s">
        <v>37892</v>
      </c>
      <c r="C221" s="101" t="s">
        <v>46</v>
      </c>
      <c r="D221" s="101" t="s">
        <v>47</v>
      </c>
      <c r="E221" s="101" t="s">
        <v>30095</v>
      </c>
      <c r="F221" s="101" t="s">
        <v>91</v>
      </c>
      <c r="G221" s="101" t="s">
        <v>38059</v>
      </c>
      <c r="H221" s="101" t="s">
        <v>38154</v>
      </c>
      <c r="I221" s="101" t="s">
        <v>100</v>
      </c>
      <c r="J221" s="104" t="s">
        <v>38061</v>
      </c>
      <c r="K221" s="101" t="s">
        <v>30109</v>
      </c>
      <c r="L221" s="101" t="s">
        <v>30025</v>
      </c>
      <c r="M221" s="101" t="s">
        <v>31093</v>
      </c>
      <c r="N221" s="101">
        <v>574.60000000000014</v>
      </c>
      <c r="O221" s="100"/>
      <c r="R221" s="101">
        <v>18</v>
      </c>
    </row>
    <row r="222" spans="1:18" ht="15" customHeight="1" x14ac:dyDescent="0.2">
      <c r="A222" s="101" t="s">
        <v>38047</v>
      </c>
      <c r="B222" s="101" t="s">
        <v>37893</v>
      </c>
      <c r="C222" s="101" t="s">
        <v>46</v>
      </c>
      <c r="D222" s="101" t="s">
        <v>47</v>
      </c>
      <c r="E222" s="101" t="s">
        <v>30095</v>
      </c>
      <c r="F222" s="101" t="s">
        <v>91</v>
      </c>
      <c r="G222" s="101" t="s">
        <v>38059</v>
      </c>
      <c r="H222" s="101" t="s">
        <v>38155</v>
      </c>
      <c r="I222" s="101" t="s">
        <v>109</v>
      </c>
      <c r="J222" s="104" t="s">
        <v>38061</v>
      </c>
      <c r="K222" s="101" t="s">
        <v>30109</v>
      </c>
      <c r="L222" s="101" t="s">
        <v>30025</v>
      </c>
      <c r="M222" s="101" t="s">
        <v>31093</v>
      </c>
      <c r="N222" s="101">
        <v>618.80000000000007</v>
      </c>
      <c r="O222" s="100"/>
      <c r="R222" s="101">
        <v>29</v>
      </c>
    </row>
    <row r="223" spans="1:18" ht="15" customHeight="1" x14ac:dyDescent="0.2">
      <c r="A223" s="101" t="s">
        <v>38048</v>
      </c>
      <c r="B223" s="101" t="s">
        <v>37894</v>
      </c>
      <c r="C223" s="101" t="s">
        <v>46</v>
      </c>
      <c r="D223" s="101" t="s">
        <v>92</v>
      </c>
      <c r="E223" s="101" t="s">
        <v>38054</v>
      </c>
      <c r="F223" s="101" t="s">
        <v>91</v>
      </c>
      <c r="G223" s="101" t="s">
        <v>38059</v>
      </c>
      <c r="H223" s="101" t="s">
        <v>38074</v>
      </c>
      <c r="I223" s="101" t="s">
        <v>1</v>
      </c>
      <c r="J223" s="104" t="s">
        <v>38061</v>
      </c>
      <c r="K223" s="101" t="s">
        <v>30109</v>
      </c>
      <c r="L223" s="101" t="s">
        <v>30025</v>
      </c>
      <c r="M223" s="101" t="s">
        <v>31093</v>
      </c>
      <c r="N223" s="101">
        <v>795.6</v>
      </c>
      <c r="O223" s="100"/>
      <c r="R223" s="101">
        <v>12</v>
      </c>
    </row>
    <row r="224" spans="1:18" ht="15" customHeight="1" x14ac:dyDescent="0.2">
      <c r="A224" s="101" t="s">
        <v>38049</v>
      </c>
      <c r="B224" s="101" t="s">
        <v>37895</v>
      </c>
      <c r="C224" s="101" t="s">
        <v>46</v>
      </c>
      <c r="D224" s="101" t="s">
        <v>92</v>
      </c>
      <c r="E224" s="101" t="s">
        <v>30052</v>
      </c>
      <c r="F224" s="101" t="s">
        <v>91</v>
      </c>
      <c r="G224" s="101" t="s">
        <v>38059</v>
      </c>
      <c r="H224" s="101" t="s">
        <v>38085</v>
      </c>
      <c r="I224" s="101" t="s">
        <v>27</v>
      </c>
      <c r="J224" s="104" t="s">
        <v>38061</v>
      </c>
      <c r="K224" s="101" t="s">
        <v>30109</v>
      </c>
      <c r="L224" s="101" t="s">
        <v>30025</v>
      </c>
      <c r="M224" s="101" t="s">
        <v>12</v>
      </c>
      <c r="N224" s="101">
        <v>861.9</v>
      </c>
      <c r="O224" s="100"/>
      <c r="R224" s="101">
        <v>12</v>
      </c>
    </row>
    <row r="225" spans="1:18" ht="15" customHeight="1" x14ac:dyDescent="0.2">
      <c r="A225" s="101" t="s">
        <v>3028</v>
      </c>
      <c r="B225" s="101" t="s">
        <v>37896</v>
      </c>
      <c r="C225" s="101" t="s">
        <v>46</v>
      </c>
      <c r="D225" s="101" t="s">
        <v>92</v>
      </c>
      <c r="E225" s="101" t="s">
        <v>30052</v>
      </c>
      <c r="F225" s="101" t="s">
        <v>91</v>
      </c>
      <c r="G225" s="101" t="s">
        <v>38059</v>
      </c>
      <c r="H225" s="101" t="s">
        <v>38123</v>
      </c>
      <c r="I225" s="101" t="s">
        <v>1</v>
      </c>
      <c r="J225" s="104" t="s">
        <v>30424</v>
      </c>
      <c r="K225" s="101" t="s">
        <v>30109</v>
      </c>
      <c r="L225" s="101" t="s">
        <v>30025</v>
      </c>
      <c r="M225" s="101" t="s">
        <v>31093</v>
      </c>
      <c r="N225" s="101">
        <v>751.40000000000009</v>
      </c>
      <c r="O225" s="100"/>
      <c r="R225" s="101">
        <v>6</v>
      </c>
    </row>
    <row r="226" spans="1:18" ht="15" customHeight="1" x14ac:dyDescent="0.2">
      <c r="A226" s="101" t="s">
        <v>38050</v>
      </c>
      <c r="B226" s="101" t="s">
        <v>37897</v>
      </c>
      <c r="C226" s="101" t="s">
        <v>46</v>
      </c>
      <c r="D226" s="101" t="s">
        <v>92</v>
      </c>
      <c r="E226" s="101" t="s">
        <v>30052</v>
      </c>
      <c r="F226" s="101" t="s">
        <v>91</v>
      </c>
      <c r="G226" s="101" t="s">
        <v>38059</v>
      </c>
      <c r="H226" s="101" t="s">
        <v>38074</v>
      </c>
      <c r="I226" s="101" t="s">
        <v>1</v>
      </c>
      <c r="J226" s="104" t="s">
        <v>38061</v>
      </c>
      <c r="K226" s="101" t="s">
        <v>30109</v>
      </c>
      <c r="L226" s="101" t="s">
        <v>30025</v>
      </c>
      <c r="M226" s="101" t="s">
        <v>31093</v>
      </c>
      <c r="N226" s="101">
        <v>751.40000000000009</v>
      </c>
      <c r="O226" s="100"/>
      <c r="R226" s="101">
        <v>6</v>
      </c>
    </row>
    <row r="227" spans="1:18" ht="15" customHeight="1" x14ac:dyDescent="0.2">
      <c r="A227" s="101" t="s">
        <v>3038</v>
      </c>
      <c r="B227" s="101" t="s">
        <v>37898</v>
      </c>
      <c r="C227" s="101" t="s">
        <v>46</v>
      </c>
      <c r="D227" s="101" t="s">
        <v>92</v>
      </c>
      <c r="E227" s="101" t="s">
        <v>30093</v>
      </c>
      <c r="F227" s="101" t="s">
        <v>91</v>
      </c>
      <c r="G227" s="101" t="s">
        <v>38059</v>
      </c>
      <c r="H227" s="101" t="s">
        <v>38123</v>
      </c>
      <c r="I227" s="101" t="s">
        <v>1</v>
      </c>
      <c r="J227" s="104" t="s">
        <v>30424</v>
      </c>
      <c r="K227" s="101" t="s">
        <v>30109</v>
      </c>
      <c r="L227" s="101" t="s">
        <v>30025</v>
      </c>
      <c r="M227" s="101" t="s">
        <v>31093</v>
      </c>
      <c r="N227" s="101">
        <v>751.4</v>
      </c>
      <c r="O227" s="100"/>
      <c r="R227" s="101">
        <v>16</v>
      </c>
    </row>
    <row r="228" spans="1:18" ht="15" customHeight="1" x14ac:dyDescent="0.2">
      <c r="A228" s="101" t="s">
        <v>38051</v>
      </c>
      <c r="B228" s="101" t="s">
        <v>37899</v>
      </c>
      <c r="C228" s="101" t="s">
        <v>46</v>
      </c>
      <c r="D228" s="101" t="s">
        <v>38052</v>
      </c>
      <c r="E228" s="101" t="s">
        <v>38057</v>
      </c>
      <c r="F228" s="101" t="s">
        <v>91</v>
      </c>
      <c r="G228" s="101" t="s">
        <v>38059</v>
      </c>
      <c r="H228" s="101" t="s">
        <v>38156</v>
      </c>
      <c r="I228" s="101" t="s">
        <v>144</v>
      </c>
      <c r="J228" s="104" t="s">
        <v>38061</v>
      </c>
      <c r="K228" s="101" t="s">
        <v>30109</v>
      </c>
      <c r="L228" s="101" t="s">
        <v>30025</v>
      </c>
      <c r="M228" s="101" t="s">
        <v>31093</v>
      </c>
      <c r="N228" s="101">
        <v>596.70000000000005</v>
      </c>
      <c r="O228" s="100"/>
      <c r="R228" s="101">
        <v>12</v>
      </c>
    </row>
    <row r="229" spans="1:18" ht="15" customHeight="1" x14ac:dyDescent="0.2">
      <c r="A229" s="101" t="s">
        <v>3046</v>
      </c>
      <c r="B229" s="101" t="s">
        <v>37900</v>
      </c>
      <c r="C229" s="101" t="s">
        <v>46</v>
      </c>
      <c r="D229" s="101" t="s">
        <v>92</v>
      </c>
      <c r="E229" s="101" t="s">
        <v>30095</v>
      </c>
      <c r="F229" s="101" t="s">
        <v>91</v>
      </c>
      <c r="G229" s="101" t="s">
        <v>38059</v>
      </c>
      <c r="H229" s="101" t="s">
        <v>38157</v>
      </c>
      <c r="I229" s="101" t="s">
        <v>27</v>
      </c>
      <c r="J229" s="104" t="s">
        <v>30424</v>
      </c>
      <c r="K229" s="101" t="s">
        <v>30109</v>
      </c>
      <c r="L229" s="101" t="s">
        <v>30025</v>
      </c>
      <c r="M229" s="101" t="s">
        <v>12</v>
      </c>
      <c r="N229" s="101">
        <v>751.40000000000009</v>
      </c>
      <c r="O229" s="100"/>
      <c r="R229" s="101">
        <v>34</v>
      </c>
    </row>
    <row r="230" spans="1:18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S229"/>
  <sheetViews>
    <sheetView topLeftCell="C1" workbookViewId="0">
      <pane ySplit="1" topLeftCell="A2" activePane="bottomLeft" state="frozen"/>
      <selection activeCell="C1" sqref="C1"/>
      <selection pane="bottomLeft" sqref="A1:S1048576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9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  <c r="R1" s="123" t="s">
        <v>38240</v>
      </c>
      <c r="S1" s="123" t="s">
        <v>38241</v>
      </c>
    </row>
    <row r="2" spans="1:19" x14ac:dyDescent="0.2">
      <c r="A2" s="123" t="s">
        <v>37901</v>
      </c>
      <c r="B2" s="123" t="s">
        <v>37681</v>
      </c>
      <c r="C2" s="123" t="s">
        <v>46</v>
      </c>
      <c r="D2" s="123" t="s">
        <v>38052</v>
      </c>
      <c r="E2" s="123" t="s">
        <v>38053</v>
      </c>
      <c r="F2" s="123" t="s">
        <v>91</v>
      </c>
      <c r="G2" s="123" t="s">
        <v>38059</v>
      </c>
      <c r="H2" s="123" t="s">
        <v>38060</v>
      </c>
      <c r="I2" s="123" t="s">
        <v>100</v>
      </c>
      <c r="J2" s="123" t="s">
        <v>38061</v>
      </c>
      <c r="K2" s="123" t="s">
        <v>30109</v>
      </c>
      <c r="L2" s="123" t="s">
        <v>30025</v>
      </c>
      <c r="M2" s="123" t="s">
        <v>31093</v>
      </c>
      <c r="N2" s="123">
        <v>928.19999999999993</v>
      </c>
      <c r="P2" s="123" t="s">
        <v>25341</v>
      </c>
      <c r="Q2" s="123">
        <v>6</v>
      </c>
      <c r="S2" s="123" t="s">
        <v>38242</v>
      </c>
    </row>
    <row r="3" spans="1:19" x14ac:dyDescent="0.2">
      <c r="A3" s="123" t="s">
        <v>37902</v>
      </c>
      <c r="B3" s="123" t="s">
        <v>37682</v>
      </c>
      <c r="C3" s="123" t="s">
        <v>46</v>
      </c>
      <c r="D3" s="123" t="s">
        <v>38052</v>
      </c>
      <c r="E3" s="123" t="s">
        <v>38053</v>
      </c>
      <c r="F3" s="123" t="s">
        <v>91</v>
      </c>
      <c r="G3" s="123" t="s">
        <v>38059</v>
      </c>
      <c r="H3" s="123" t="s">
        <v>38062</v>
      </c>
      <c r="I3" s="123" t="s">
        <v>25497</v>
      </c>
      <c r="J3" s="123" t="s">
        <v>38061</v>
      </c>
      <c r="K3" s="123" t="s">
        <v>30109</v>
      </c>
      <c r="L3" s="123" t="s">
        <v>30025</v>
      </c>
      <c r="M3" s="123" t="s">
        <v>31093</v>
      </c>
      <c r="N3" s="123">
        <v>928.19999999999993</v>
      </c>
      <c r="P3" s="123" t="s">
        <v>25341</v>
      </c>
      <c r="Q3" s="123">
        <v>6</v>
      </c>
      <c r="S3" s="123" t="s">
        <v>38243</v>
      </c>
    </row>
    <row r="4" spans="1:19" x14ac:dyDescent="0.2">
      <c r="A4" s="123" t="s">
        <v>37903</v>
      </c>
      <c r="B4" s="123" t="s">
        <v>37683</v>
      </c>
      <c r="C4" s="123" t="s">
        <v>46</v>
      </c>
      <c r="D4" s="123" t="s">
        <v>38052</v>
      </c>
      <c r="E4" s="123" t="s">
        <v>38053</v>
      </c>
      <c r="F4" s="123" t="s">
        <v>91</v>
      </c>
      <c r="G4" s="123" t="s">
        <v>38059</v>
      </c>
      <c r="H4" s="123" t="s">
        <v>38063</v>
      </c>
      <c r="I4" s="123" t="s">
        <v>23</v>
      </c>
      <c r="J4" s="123" t="s">
        <v>38061</v>
      </c>
      <c r="K4" s="123" t="s">
        <v>30109</v>
      </c>
      <c r="L4" s="123" t="s">
        <v>30025</v>
      </c>
      <c r="M4" s="123" t="s">
        <v>31093</v>
      </c>
      <c r="N4" s="123">
        <v>928.19999999999993</v>
      </c>
      <c r="P4" s="123" t="s">
        <v>25341</v>
      </c>
      <c r="Q4" s="123">
        <v>6</v>
      </c>
      <c r="S4" s="123" t="s">
        <v>38244</v>
      </c>
    </row>
    <row r="5" spans="1:19" x14ac:dyDescent="0.2">
      <c r="A5" s="123" t="s">
        <v>37904</v>
      </c>
      <c r="B5" s="123" t="s">
        <v>37684</v>
      </c>
      <c r="C5" s="123" t="s">
        <v>46</v>
      </c>
      <c r="D5" s="123" t="s">
        <v>38052</v>
      </c>
      <c r="E5" s="123" t="s">
        <v>38053</v>
      </c>
      <c r="F5" s="123" t="s">
        <v>91</v>
      </c>
      <c r="G5" s="123" t="s">
        <v>38059</v>
      </c>
      <c r="H5" s="123" t="s">
        <v>38064</v>
      </c>
      <c r="I5" s="123" t="s">
        <v>27</v>
      </c>
      <c r="J5" s="123" t="s">
        <v>38061</v>
      </c>
      <c r="K5" s="123" t="s">
        <v>30109</v>
      </c>
      <c r="L5" s="123" t="s">
        <v>30025</v>
      </c>
      <c r="M5" s="123" t="s">
        <v>31093</v>
      </c>
      <c r="N5" s="123">
        <v>928.19999999999993</v>
      </c>
      <c r="P5" s="123" t="s">
        <v>25341</v>
      </c>
      <c r="Q5" s="123">
        <v>12</v>
      </c>
      <c r="S5" s="123" t="s">
        <v>38245</v>
      </c>
    </row>
    <row r="6" spans="1:19" x14ac:dyDescent="0.2">
      <c r="A6" s="123" t="s">
        <v>37905</v>
      </c>
      <c r="B6" s="123" t="s">
        <v>37685</v>
      </c>
      <c r="C6" s="123" t="s">
        <v>46</v>
      </c>
      <c r="D6" s="123" t="s">
        <v>38052</v>
      </c>
      <c r="E6" s="123" t="s">
        <v>38053</v>
      </c>
      <c r="F6" s="123" t="s">
        <v>91</v>
      </c>
      <c r="G6" s="123" t="s">
        <v>38059</v>
      </c>
      <c r="H6" s="123" t="s">
        <v>38065</v>
      </c>
      <c r="I6" s="123" t="s">
        <v>54</v>
      </c>
      <c r="J6" s="123" t="s">
        <v>38061</v>
      </c>
      <c r="K6" s="123" t="s">
        <v>30109</v>
      </c>
      <c r="L6" s="123" t="s">
        <v>30025</v>
      </c>
      <c r="M6" s="123" t="s">
        <v>31093</v>
      </c>
      <c r="N6" s="123">
        <v>928.19999999999993</v>
      </c>
      <c r="P6" s="123" t="s">
        <v>25341</v>
      </c>
      <c r="Q6" s="123">
        <v>6</v>
      </c>
      <c r="S6" s="123" t="s">
        <v>38246</v>
      </c>
    </row>
    <row r="7" spans="1:19" x14ac:dyDescent="0.2">
      <c r="A7" s="123" t="s">
        <v>37906</v>
      </c>
      <c r="B7" s="123" t="s">
        <v>37686</v>
      </c>
      <c r="C7" s="123" t="s">
        <v>46</v>
      </c>
      <c r="D7" s="123" t="s">
        <v>38052</v>
      </c>
      <c r="E7" s="123" t="s">
        <v>38053</v>
      </c>
      <c r="F7" s="123" t="s">
        <v>91</v>
      </c>
      <c r="G7" s="123" t="s">
        <v>38059</v>
      </c>
      <c r="H7" s="123" t="s">
        <v>38066</v>
      </c>
      <c r="I7" s="123" t="s">
        <v>37642</v>
      </c>
      <c r="J7" s="123" t="s">
        <v>38061</v>
      </c>
      <c r="K7" s="123" t="s">
        <v>30109</v>
      </c>
      <c r="L7" s="123" t="s">
        <v>30025</v>
      </c>
      <c r="M7" s="123" t="s">
        <v>31093</v>
      </c>
      <c r="N7" s="123">
        <v>928.19999999999993</v>
      </c>
      <c r="P7" s="123" t="s">
        <v>25341</v>
      </c>
      <c r="Q7" s="123">
        <v>12</v>
      </c>
      <c r="S7" s="123" t="s">
        <v>38247</v>
      </c>
    </row>
    <row r="8" spans="1:19" x14ac:dyDescent="0.2">
      <c r="A8" s="123" t="s">
        <v>37907</v>
      </c>
      <c r="B8" s="123" t="s">
        <v>37687</v>
      </c>
      <c r="C8" s="123" t="s">
        <v>46</v>
      </c>
      <c r="D8" s="123" t="s">
        <v>38052</v>
      </c>
      <c r="E8" s="123" t="s">
        <v>38053</v>
      </c>
      <c r="F8" s="123" t="s">
        <v>91</v>
      </c>
      <c r="G8" s="123" t="s">
        <v>38059</v>
      </c>
      <c r="H8" s="123" t="s">
        <v>38067</v>
      </c>
      <c r="I8" s="123" t="s">
        <v>25506</v>
      </c>
      <c r="J8" s="123" t="s">
        <v>38061</v>
      </c>
      <c r="K8" s="123" t="s">
        <v>30109</v>
      </c>
      <c r="L8" s="123" t="s">
        <v>30025</v>
      </c>
      <c r="M8" s="123" t="s">
        <v>31093</v>
      </c>
      <c r="N8" s="123">
        <v>928.19999999999993</v>
      </c>
      <c r="P8" s="123" t="s">
        <v>25341</v>
      </c>
      <c r="Q8" s="123">
        <v>6</v>
      </c>
      <c r="S8" s="123" t="s">
        <v>38248</v>
      </c>
    </row>
    <row r="9" spans="1:19" x14ac:dyDescent="0.2">
      <c r="A9" s="123" t="s">
        <v>37908</v>
      </c>
      <c r="B9" s="123" t="s">
        <v>37688</v>
      </c>
      <c r="C9" s="123" t="s">
        <v>46</v>
      </c>
      <c r="D9" s="123" t="s">
        <v>38052</v>
      </c>
      <c r="E9" s="123" t="s">
        <v>38053</v>
      </c>
      <c r="F9" s="123" t="s">
        <v>91</v>
      </c>
      <c r="G9" s="123" t="s">
        <v>38059</v>
      </c>
      <c r="H9" s="123" t="s">
        <v>38063</v>
      </c>
      <c r="I9" s="123" t="s">
        <v>23</v>
      </c>
      <c r="J9" s="123" t="s">
        <v>38061</v>
      </c>
      <c r="K9" s="123" t="s">
        <v>30109</v>
      </c>
      <c r="L9" s="123" t="s">
        <v>30025</v>
      </c>
      <c r="M9" s="123" t="s">
        <v>31093</v>
      </c>
      <c r="N9" s="123">
        <v>928.19999999999993</v>
      </c>
      <c r="P9" s="123" t="s">
        <v>25341</v>
      </c>
      <c r="Q9" s="123">
        <v>12</v>
      </c>
      <c r="S9" s="123" t="s">
        <v>38249</v>
      </c>
    </row>
    <row r="10" spans="1:19" x14ac:dyDescent="0.2">
      <c r="A10" s="123" t="s">
        <v>37909</v>
      </c>
      <c r="B10" s="123" t="s">
        <v>37689</v>
      </c>
      <c r="C10" s="123" t="s">
        <v>46</v>
      </c>
      <c r="D10" s="123" t="s">
        <v>38052</v>
      </c>
      <c r="E10" s="123" t="s">
        <v>38053</v>
      </c>
      <c r="F10" s="123" t="s">
        <v>91</v>
      </c>
      <c r="G10" s="123" t="s">
        <v>38059</v>
      </c>
      <c r="H10" s="123" t="s">
        <v>38068</v>
      </c>
      <c r="I10" s="123" t="s">
        <v>100</v>
      </c>
      <c r="J10" s="123" t="s">
        <v>38069</v>
      </c>
      <c r="L10" s="123" t="s">
        <v>30025</v>
      </c>
      <c r="M10" s="123" t="s">
        <v>12</v>
      </c>
      <c r="N10" s="123">
        <v>928.21793103448272</v>
      </c>
      <c r="P10" s="123" t="s">
        <v>25341</v>
      </c>
      <c r="Q10" s="123">
        <v>29</v>
      </c>
      <c r="S10" s="123" t="s">
        <v>38250</v>
      </c>
    </row>
    <row r="11" spans="1:19" x14ac:dyDescent="0.2">
      <c r="A11" s="123" t="s">
        <v>37910</v>
      </c>
      <c r="B11" s="123" t="s">
        <v>37690</v>
      </c>
      <c r="C11" s="123" t="s">
        <v>46</v>
      </c>
      <c r="D11" s="123" t="s">
        <v>38052</v>
      </c>
      <c r="E11" s="123" t="s">
        <v>38053</v>
      </c>
      <c r="F11" s="123" t="s">
        <v>91</v>
      </c>
      <c r="G11" s="123" t="s">
        <v>38059</v>
      </c>
      <c r="H11" s="123" t="s">
        <v>38070</v>
      </c>
      <c r="I11" s="123" t="s">
        <v>37596</v>
      </c>
      <c r="J11" s="123" t="s">
        <v>38069</v>
      </c>
      <c r="L11" s="123" t="s">
        <v>30025</v>
      </c>
      <c r="M11" s="123" t="s">
        <v>12</v>
      </c>
      <c r="N11" s="123">
        <v>928.21793103448272</v>
      </c>
      <c r="P11" s="123" t="s">
        <v>25341</v>
      </c>
      <c r="Q11" s="123">
        <v>29</v>
      </c>
      <c r="S11" s="123" t="s">
        <v>38251</v>
      </c>
    </row>
    <row r="12" spans="1:19" x14ac:dyDescent="0.2">
      <c r="A12" s="123" t="s">
        <v>37911</v>
      </c>
      <c r="B12" s="123" t="s">
        <v>37691</v>
      </c>
      <c r="C12" s="123" t="s">
        <v>46</v>
      </c>
      <c r="D12" s="123" t="s">
        <v>38052</v>
      </c>
      <c r="E12" s="123" t="s">
        <v>38053</v>
      </c>
      <c r="F12" s="123" t="s">
        <v>91</v>
      </c>
      <c r="G12" s="123" t="s">
        <v>38059</v>
      </c>
      <c r="H12" s="123" t="s">
        <v>38071</v>
      </c>
      <c r="I12" s="123" t="s">
        <v>126</v>
      </c>
      <c r="J12" s="123" t="s">
        <v>38069</v>
      </c>
      <c r="L12" s="123" t="s">
        <v>30025</v>
      </c>
      <c r="M12" s="123" t="s">
        <v>12</v>
      </c>
      <c r="N12" s="123">
        <v>928.2</v>
      </c>
      <c r="P12" s="123" t="s">
        <v>25341</v>
      </c>
      <c r="Q12" s="123">
        <v>26</v>
      </c>
      <c r="S12" s="123" t="s">
        <v>38252</v>
      </c>
    </row>
    <row r="13" spans="1:19" x14ac:dyDescent="0.2">
      <c r="A13" s="123" t="s">
        <v>37912</v>
      </c>
      <c r="B13" s="123" t="s">
        <v>38253</v>
      </c>
      <c r="C13" s="123" t="s">
        <v>46</v>
      </c>
      <c r="D13" s="123" t="s">
        <v>38052</v>
      </c>
      <c r="E13" s="123" t="s">
        <v>38053</v>
      </c>
      <c r="F13" s="123" t="s">
        <v>91</v>
      </c>
      <c r="G13" s="123" t="s">
        <v>38059</v>
      </c>
      <c r="H13" s="123" t="s">
        <v>38072</v>
      </c>
      <c r="I13" s="123" t="s">
        <v>25499</v>
      </c>
      <c r="J13" s="123" t="s">
        <v>38069</v>
      </c>
      <c r="L13" s="123" t="s">
        <v>30025</v>
      </c>
      <c r="M13" s="123" t="s">
        <v>12</v>
      </c>
      <c r="N13" s="123">
        <v>928.2</v>
      </c>
      <c r="P13" s="123" t="s">
        <v>25341</v>
      </c>
      <c r="Q13" s="123">
        <v>26</v>
      </c>
      <c r="S13" s="123" t="s">
        <v>38254</v>
      </c>
    </row>
    <row r="14" spans="1:19" x14ac:dyDescent="0.2">
      <c r="A14" s="123" t="s">
        <v>37913</v>
      </c>
      <c r="B14" s="123" t="s">
        <v>37693</v>
      </c>
      <c r="C14" s="123" t="s">
        <v>46</v>
      </c>
      <c r="D14" s="123" t="s">
        <v>38052</v>
      </c>
      <c r="E14" s="123" t="s">
        <v>38053</v>
      </c>
      <c r="F14" s="123" t="s">
        <v>91</v>
      </c>
      <c r="G14" s="123" t="s">
        <v>38059</v>
      </c>
      <c r="H14" s="123" t="s">
        <v>38073</v>
      </c>
      <c r="I14" s="123" t="s">
        <v>150</v>
      </c>
      <c r="J14" s="123" t="s">
        <v>38069</v>
      </c>
      <c r="L14" s="123" t="s">
        <v>30025</v>
      </c>
      <c r="M14" s="123" t="s">
        <v>12</v>
      </c>
      <c r="N14" s="123">
        <v>928.21793103448272</v>
      </c>
      <c r="P14" s="123" t="s">
        <v>25341</v>
      </c>
      <c r="Q14" s="123">
        <v>29</v>
      </c>
      <c r="S14" s="123" t="s">
        <v>38255</v>
      </c>
    </row>
    <row r="15" spans="1:19" x14ac:dyDescent="0.2">
      <c r="A15" s="123" t="s">
        <v>37914</v>
      </c>
      <c r="B15" s="123" t="s">
        <v>38256</v>
      </c>
      <c r="C15" s="123" t="s">
        <v>46</v>
      </c>
      <c r="D15" s="123" t="s">
        <v>38052</v>
      </c>
      <c r="E15" s="123" t="s">
        <v>38053</v>
      </c>
      <c r="F15" s="123" t="s">
        <v>91</v>
      </c>
      <c r="G15" s="123" t="s">
        <v>38059</v>
      </c>
      <c r="H15" s="123" t="s">
        <v>38074</v>
      </c>
      <c r="I15" s="123" t="s">
        <v>1</v>
      </c>
      <c r="J15" s="123" t="s">
        <v>38061</v>
      </c>
      <c r="K15" s="123" t="s">
        <v>30109</v>
      </c>
      <c r="L15" s="123" t="s">
        <v>30025</v>
      </c>
      <c r="M15" s="123" t="s">
        <v>12</v>
      </c>
      <c r="N15" s="123">
        <v>928.19999999999993</v>
      </c>
      <c r="P15" s="123" t="s">
        <v>25341</v>
      </c>
      <c r="Q15" s="123">
        <v>12</v>
      </c>
      <c r="S15" s="123" t="s">
        <v>38255</v>
      </c>
    </row>
    <row r="16" spans="1:19" x14ac:dyDescent="0.2">
      <c r="A16" s="123" t="s">
        <v>37915</v>
      </c>
      <c r="B16" s="123" t="s">
        <v>37695</v>
      </c>
      <c r="C16" s="123" t="s">
        <v>46</v>
      </c>
      <c r="D16" s="123" t="s">
        <v>38052</v>
      </c>
      <c r="E16" s="123" t="s">
        <v>38053</v>
      </c>
      <c r="F16" s="123" t="s">
        <v>91</v>
      </c>
      <c r="G16" s="123" t="s">
        <v>38059</v>
      </c>
      <c r="H16" s="123" t="s">
        <v>38066</v>
      </c>
      <c r="I16" s="123" t="s">
        <v>37642</v>
      </c>
      <c r="J16" s="123" t="s">
        <v>38061</v>
      </c>
      <c r="K16" s="123" t="s">
        <v>30109</v>
      </c>
      <c r="L16" s="123" t="s">
        <v>30025</v>
      </c>
      <c r="M16" s="123" t="s">
        <v>12</v>
      </c>
      <c r="N16" s="123">
        <v>928.19999999999993</v>
      </c>
      <c r="P16" s="123" t="s">
        <v>25341</v>
      </c>
      <c r="Q16" s="123">
        <v>6</v>
      </c>
      <c r="S16" s="123" t="s">
        <v>38252</v>
      </c>
    </row>
    <row r="17" spans="1:19" x14ac:dyDescent="0.2">
      <c r="A17" s="123" t="s">
        <v>37916</v>
      </c>
      <c r="B17" s="123" t="s">
        <v>37696</v>
      </c>
      <c r="C17" s="123" t="s">
        <v>46</v>
      </c>
      <c r="D17" s="123" t="s">
        <v>38052</v>
      </c>
      <c r="E17" s="123" t="s">
        <v>38053</v>
      </c>
      <c r="F17" s="123" t="s">
        <v>91</v>
      </c>
      <c r="G17" s="123" t="s">
        <v>38059</v>
      </c>
      <c r="H17" s="123" t="s">
        <v>38063</v>
      </c>
      <c r="I17" s="123" t="s">
        <v>23</v>
      </c>
      <c r="J17" s="123" t="s">
        <v>38061</v>
      </c>
      <c r="K17" s="123" t="s">
        <v>30109</v>
      </c>
      <c r="L17" s="123" t="s">
        <v>30025</v>
      </c>
      <c r="M17" s="123" t="s">
        <v>12</v>
      </c>
      <c r="N17" s="123">
        <v>928.19999999999993</v>
      </c>
      <c r="P17" s="123" t="s">
        <v>25341</v>
      </c>
      <c r="Q17" s="123">
        <v>12</v>
      </c>
      <c r="S17" s="123" t="s">
        <v>38257</v>
      </c>
    </row>
    <row r="18" spans="1:19" x14ac:dyDescent="0.2">
      <c r="A18" s="123" t="s">
        <v>3052</v>
      </c>
      <c r="B18" s="123" t="s">
        <v>37697</v>
      </c>
      <c r="C18" s="123" t="s">
        <v>46</v>
      </c>
      <c r="D18" s="123" t="s">
        <v>47</v>
      </c>
      <c r="E18" s="123" t="s">
        <v>30052</v>
      </c>
      <c r="F18" s="123" t="s">
        <v>91</v>
      </c>
      <c r="G18" s="123" t="s">
        <v>38059</v>
      </c>
      <c r="H18" s="123" t="s">
        <v>38075</v>
      </c>
      <c r="I18" s="123" t="s">
        <v>58</v>
      </c>
      <c r="J18" s="123" t="s">
        <v>11</v>
      </c>
      <c r="K18" s="123" t="s">
        <v>30109</v>
      </c>
      <c r="L18" s="123" t="s">
        <v>30025</v>
      </c>
      <c r="M18" s="123" t="s">
        <v>31093</v>
      </c>
      <c r="N18" s="123">
        <v>596.71130434782617</v>
      </c>
      <c r="P18" s="123" t="s">
        <v>25341</v>
      </c>
      <c r="Q18" s="123">
        <v>46</v>
      </c>
      <c r="S18" s="123" t="s">
        <v>38258</v>
      </c>
    </row>
    <row r="19" spans="1:19" x14ac:dyDescent="0.2">
      <c r="A19" s="123" t="s">
        <v>37917</v>
      </c>
      <c r="B19" s="123" t="s">
        <v>38259</v>
      </c>
      <c r="C19" s="123" t="s">
        <v>46</v>
      </c>
      <c r="D19" s="123" t="s">
        <v>38052</v>
      </c>
      <c r="E19" s="123" t="s">
        <v>38054</v>
      </c>
      <c r="F19" s="123" t="s">
        <v>91</v>
      </c>
      <c r="G19" s="123" t="s">
        <v>38059</v>
      </c>
      <c r="H19" s="123" t="s">
        <v>38074</v>
      </c>
      <c r="I19" s="123" t="s">
        <v>1</v>
      </c>
      <c r="J19" s="123" t="s">
        <v>38061</v>
      </c>
      <c r="K19" s="123" t="s">
        <v>30109</v>
      </c>
      <c r="L19" s="123" t="s">
        <v>30025</v>
      </c>
      <c r="M19" s="123" t="s">
        <v>31093</v>
      </c>
      <c r="N19" s="123">
        <v>773.50000000000011</v>
      </c>
      <c r="P19" s="123" t="s">
        <v>25341</v>
      </c>
      <c r="Q19" s="123">
        <v>12</v>
      </c>
      <c r="S19" s="123" t="s">
        <v>38260</v>
      </c>
    </row>
    <row r="20" spans="1:19" x14ac:dyDescent="0.2">
      <c r="A20" s="123" t="s">
        <v>37918</v>
      </c>
      <c r="B20" s="123" t="s">
        <v>38261</v>
      </c>
      <c r="C20" s="123" t="s">
        <v>46</v>
      </c>
      <c r="D20" s="123" t="s">
        <v>38052</v>
      </c>
      <c r="E20" s="123" t="s">
        <v>38054</v>
      </c>
      <c r="F20" s="123" t="s">
        <v>91</v>
      </c>
      <c r="G20" s="123" t="s">
        <v>38059</v>
      </c>
      <c r="H20" s="123" t="s">
        <v>38074</v>
      </c>
      <c r="I20" s="123" t="s">
        <v>1</v>
      </c>
      <c r="J20" s="123" t="s">
        <v>38061</v>
      </c>
      <c r="K20" s="123" t="s">
        <v>30109</v>
      </c>
      <c r="L20" s="123" t="s">
        <v>30025</v>
      </c>
      <c r="M20" s="123" t="s">
        <v>31093</v>
      </c>
      <c r="N20" s="123">
        <v>773.48266666666655</v>
      </c>
      <c r="P20" s="123" t="s">
        <v>25341</v>
      </c>
      <c r="Q20" s="123">
        <v>15</v>
      </c>
      <c r="S20" s="123" t="s">
        <v>38262</v>
      </c>
    </row>
    <row r="21" spans="1:19" x14ac:dyDescent="0.2">
      <c r="A21" s="123" t="s">
        <v>37919</v>
      </c>
      <c r="B21" s="123" t="s">
        <v>37700</v>
      </c>
      <c r="C21" s="123" t="s">
        <v>46</v>
      </c>
      <c r="D21" s="123" t="s">
        <v>38052</v>
      </c>
      <c r="E21" s="123" t="s">
        <v>38054</v>
      </c>
      <c r="F21" s="123" t="s">
        <v>91</v>
      </c>
      <c r="G21" s="123" t="s">
        <v>38059</v>
      </c>
      <c r="H21" s="123" t="s">
        <v>38076</v>
      </c>
      <c r="I21" s="123" t="s">
        <v>27</v>
      </c>
      <c r="J21" s="123" t="s">
        <v>38061</v>
      </c>
      <c r="K21" s="123" t="s">
        <v>30109</v>
      </c>
      <c r="L21" s="123" t="s">
        <v>30025</v>
      </c>
      <c r="M21" s="123" t="s">
        <v>31093</v>
      </c>
      <c r="N21" s="123">
        <v>773.49257142857152</v>
      </c>
      <c r="P21" s="123" t="s">
        <v>25341</v>
      </c>
      <c r="Q21" s="123">
        <v>35</v>
      </c>
      <c r="S21" s="123" t="s">
        <v>38263</v>
      </c>
    </row>
    <row r="22" spans="1:19" x14ac:dyDescent="0.2">
      <c r="A22" s="123" t="s">
        <v>3058</v>
      </c>
      <c r="B22" s="123" t="s">
        <v>37701</v>
      </c>
      <c r="C22" s="123" t="s">
        <v>46</v>
      </c>
      <c r="D22" s="123" t="s">
        <v>47</v>
      </c>
      <c r="E22" s="123" t="s">
        <v>30052</v>
      </c>
      <c r="F22" s="123" t="s">
        <v>91</v>
      </c>
      <c r="G22" s="123" t="s">
        <v>38059</v>
      </c>
      <c r="H22" s="123" t="s">
        <v>38077</v>
      </c>
      <c r="I22" s="123" t="s">
        <v>144</v>
      </c>
      <c r="J22" s="123" t="s">
        <v>11</v>
      </c>
      <c r="K22" s="123" t="s">
        <v>30109</v>
      </c>
      <c r="L22" s="123" t="s">
        <v>30025</v>
      </c>
      <c r="M22" s="123" t="s">
        <v>31093</v>
      </c>
      <c r="N22" s="123">
        <v>596.70000000000005</v>
      </c>
      <c r="P22" s="123" t="s">
        <v>25341</v>
      </c>
      <c r="Q22" s="123">
        <v>12</v>
      </c>
      <c r="S22" s="123" t="s">
        <v>38264</v>
      </c>
    </row>
    <row r="23" spans="1:19" x14ac:dyDescent="0.2">
      <c r="A23" s="123" t="s">
        <v>37920</v>
      </c>
      <c r="B23" s="123" t="s">
        <v>37702</v>
      </c>
      <c r="C23" s="123" t="s">
        <v>46</v>
      </c>
      <c r="D23" s="123" t="s">
        <v>38052</v>
      </c>
      <c r="E23" s="123" t="s">
        <v>38054</v>
      </c>
      <c r="F23" s="123" t="s">
        <v>91</v>
      </c>
      <c r="G23" s="123" t="s">
        <v>38059</v>
      </c>
      <c r="H23" s="123" t="s">
        <v>38074</v>
      </c>
      <c r="I23" s="123" t="s">
        <v>1</v>
      </c>
      <c r="J23" s="123" t="s">
        <v>38061</v>
      </c>
      <c r="K23" s="123" t="s">
        <v>30109</v>
      </c>
      <c r="L23" s="123" t="s">
        <v>30025</v>
      </c>
      <c r="M23" s="123" t="s">
        <v>31093</v>
      </c>
      <c r="N23" s="123">
        <v>773.49257142857152</v>
      </c>
      <c r="P23" s="123" t="s">
        <v>25341</v>
      </c>
      <c r="Q23" s="123">
        <v>35</v>
      </c>
      <c r="S23" s="123" t="s">
        <v>38265</v>
      </c>
    </row>
    <row r="24" spans="1:19" x14ac:dyDescent="0.2">
      <c r="A24" s="123" t="s">
        <v>37921</v>
      </c>
      <c r="B24" s="123" t="s">
        <v>37703</v>
      </c>
      <c r="C24" s="123" t="s">
        <v>46</v>
      </c>
      <c r="D24" s="123" t="s">
        <v>38052</v>
      </c>
      <c r="E24" s="123" t="s">
        <v>38054</v>
      </c>
      <c r="F24" s="123" t="s">
        <v>91</v>
      </c>
      <c r="G24" s="123" t="s">
        <v>38059</v>
      </c>
      <c r="H24" s="123" t="s">
        <v>38060</v>
      </c>
      <c r="I24" s="123" t="s">
        <v>100</v>
      </c>
      <c r="J24" s="123" t="s">
        <v>38061</v>
      </c>
      <c r="K24" s="123" t="s">
        <v>30109</v>
      </c>
      <c r="L24" s="123" t="s">
        <v>30025</v>
      </c>
      <c r="M24" s="123" t="s">
        <v>31093</v>
      </c>
      <c r="N24" s="123">
        <v>773.50000000000011</v>
      </c>
      <c r="P24" s="123" t="s">
        <v>25341</v>
      </c>
      <c r="Q24" s="123">
        <v>12</v>
      </c>
      <c r="S24" s="123" t="s">
        <v>38266</v>
      </c>
    </row>
    <row r="25" spans="1:19" x14ac:dyDescent="0.2">
      <c r="A25" s="123" t="s">
        <v>3060</v>
      </c>
      <c r="B25" s="123" t="s">
        <v>37704</v>
      </c>
      <c r="C25" s="123" t="s">
        <v>46</v>
      </c>
      <c r="D25" s="123" t="s">
        <v>47</v>
      </c>
      <c r="E25" s="123" t="s">
        <v>30052</v>
      </c>
      <c r="F25" s="123" t="s">
        <v>91</v>
      </c>
      <c r="G25" s="123" t="s">
        <v>38059</v>
      </c>
      <c r="H25" s="123" t="s">
        <v>38078</v>
      </c>
      <c r="I25" s="123" t="s">
        <v>150</v>
      </c>
      <c r="J25" s="123" t="s">
        <v>11</v>
      </c>
      <c r="K25" s="123" t="s">
        <v>30109</v>
      </c>
      <c r="L25" s="123" t="s">
        <v>30025</v>
      </c>
      <c r="M25" s="123" t="s">
        <v>31093</v>
      </c>
      <c r="N25" s="123">
        <v>596.70000000000005</v>
      </c>
      <c r="P25" s="123" t="s">
        <v>25341</v>
      </c>
      <c r="Q25" s="123">
        <v>12</v>
      </c>
      <c r="S25" s="123" t="s">
        <v>38267</v>
      </c>
    </row>
    <row r="26" spans="1:19" x14ac:dyDescent="0.2">
      <c r="A26" s="123" t="s">
        <v>37922</v>
      </c>
      <c r="B26" s="123" t="s">
        <v>37705</v>
      </c>
      <c r="C26" s="123" t="s">
        <v>46</v>
      </c>
      <c r="D26" s="123" t="s">
        <v>38052</v>
      </c>
      <c r="E26" s="123" t="s">
        <v>38055</v>
      </c>
      <c r="F26" s="123" t="s">
        <v>91</v>
      </c>
      <c r="G26" s="123" t="s">
        <v>38059</v>
      </c>
      <c r="H26" s="123" t="s">
        <v>38079</v>
      </c>
      <c r="I26" s="123" t="s">
        <v>22</v>
      </c>
      <c r="J26" s="123" t="s">
        <v>38061</v>
      </c>
      <c r="K26" s="123" t="s">
        <v>30109</v>
      </c>
      <c r="L26" s="123" t="s">
        <v>30025</v>
      </c>
      <c r="M26" s="123" t="s">
        <v>31093</v>
      </c>
      <c r="N26" s="123">
        <v>817.78666666666663</v>
      </c>
      <c r="P26" s="123" t="s">
        <v>25341</v>
      </c>
      <c r="Q26" s="123">
        <v>6</v>
      </c>
      <c r="S26" s="123" t="s">
        <v>38268</v>
      </c>
    </row>
    <row r="27" spans="1:19" x14ac:dyDescent="0.2">
      <c r="A27" s="123" t="s">
        <v>37923</v>
      </c>
      <c r="B27" s="123" t="s">
        <v>37706</v>
      </c>
      <c r="C27" s="123" t="s">
        <v>46</v>
      </c>
      <c r="D27" s="123" t="s">
        <v>38052</v>
      </c>
      <c r="E27" s="123" t="s">
        <v>38054</v>
      </c>
      <c r="F27" s="123" t="s">
        <v>91</v>
      </c>
      <c r="G27" s="123" t="s">
        <v>38059</v>
      </c>
      <c r="H27" s="123" t="s">
        <v>38074</v>
      </c>
      <c r="I27" s="123" t="s">
        <v>1</v>
      </c>
      <c r="J27" s="123" t="s">
        <v>38061</v>
      </c>
      <c r="K27" s="123" t="s">
        <v>30109</v>
      </c>
      <c r="L27" s="123" t="s">
        <v>30025</v>
      </c>
      <c r="M27" s="123" t="s">
        <v>31093</v>
      </c>
      <c r="N27" s="123">
        <v>773.48266666666655</v>
      </c>
      <c r="P27" s="123" t="s">
        <v>25341</v>
      </c>
      <c r="Q27" s="123">
        <v>15</v>
      </c>
      <c r="S27" s="123" t="s">
        <v>38269</v>
      </c>
    </row>
    <row r="28" spans="1:19" x14ac:dyDescent="0.2">
      <c r="A28" s="123" t="s">
        <v>37924</v>
      </c>
      <c r="B28" s="123" t="s">
        <v>37707</v>
      </c>
      <c r="C28" s="123" t="s">
        <v>46</v>
      </c>
      <c r="D28" s="123" t="s">
        <v>38052</v>
      </c>
      <c r="E28" s="123" t="s">
        <v>38054</v>
      </c>
      <c r="F28" s="123" t="s">
        <v>91</v>
      </c>
      <c r="G28" s="123" t="s">
        <v>38059</v>
      </c>
      <c r="H28" s="123" t="s">
        <v>38074</v>
      </c>
      <c r="I28" s="123" t="s">
        <v>1</v>
      </c>
      <c r="J28" s="123" t="s">
        <v>38061</v>
      </c>
      <c r="K28" s="123" t="s">
        <v>30109</v>
      </c>
      <c r="L28" s="123" t="s">
        <v>30025</v>
      </c>
      <c r="M28" s="123" t="s">
        <v>31093</v>
      </c>
      <c r="N28" s="123">
        <v>773.50000000000011</v>
      </c>
      <c r="P28" s="123" t="s">
        <v>25341</v>
      </c>
      <c r="Q28" s="123">
        <v>44</v>
      </c>
      <c r="S28" s="123" t="s">
        <v>38270</v>
      </c>
    </row>
    <row r="29" spans="1:19" x14ac:dyDescent="0.2">
      <c r="A29" s="123" t="s">
        <v>37925</v>
      </c>
      <c r="B29" s="123" t="s">
        <v>38271</v>
      </c>
      <c r="C29" s="123" t="s">
        <v>46</v>
      </c>
      <c r="D29" s="123" t="s">
        <v>38052</v>
      </c>
      <c r="E29" s="123" t="s">
        <v>38054</v>
      </c>
      <c r="F29" s="123" t="s">
        <v>91</v>
      </c>
      <c r="G29" s="123" t="s">
        <v>38059</v>
      </c>
      <c r="H29" s="123" t="s">
        <v>38060</v>
      </c>
      <c r="I29" s="123" t="s">
        <v>100</v>
      </c>
      <c r="J29" s="123" t="s">
        <v>38061</v>
      </c>
      <c r="K29" s="123" t="s">
        <v>30109</v>
      </c>
      <c r="L29" s="123" t="s">
        <v>30025</v>
      </c>
      <c r="M29" s="123" t="s">
        <v>31093</v>
      </c>
      <c r="N29" s="123">
        <v>773.50000000000011</v>
      </c>
      <c r="P29" s="123" t="s">
        <v>25341</v>
      </c>
      <c r="Q29" s="123">
        <v>12</v>
      </c>
      <c r="S29" s="123" t="s">
        <v>38262</v>
      </c>
    </row>
    <row r="30" spans="1:19" x14ac:dyDescent="0.2">
      <c r="A30" s="123" t="s">
        <v>37926</v>
      </c>
      <c r="B30" s="123" t="s">
        <v>37709</v>
      </c>
      <c r="C30" s="123" t="s">
        <v>46</v>
      </c>
      <c r="D30" s="123" t="s">
        <v>38052</v>
      </c>
      <c r="E30" s="123" t="s">
        <v>38054</v>
      </c>
      <c r="F30" s="123" t="s">
        <v>91</v>
      </c>
      <c r="G30" s="123" t="s">
        <v>38059</v>
      </c>
      <c r="H30" s="123" t="s">
        <v>38076</v>
      </c>
      <c r="I30" s="123" t="s">
        <v>27</v>
      </c>
      <c r="J30" s="123" t="s">
        <v>38061</v>
      </c>
      <c r="K30" s="123" t="s">
        <v>30109</v>
      </c>
      <c r="L30" s="123" t="s">
        <v>30025</v>
      </c>
      <c r="M30" s="123" t="s">
        <v>31093</v>
      </c>
      <c r="N30" s="123">
        <v>773.51368421052621</v>
      </c>
      <c r="P30" s="123" t="s">
        <v>25341</v>
      </c>
      <c r="Q30" s="123">
        <v>38</v>
      </c>
      <c r="S30" s="123" t="s">
        <v>38265</v>
      </c>
    </row>
    <row r="31" spans="1:19" x14ac:dyDescent="0.2">
      <c r="A31" s="123" t="s">
        <v>37927</v>
      </c>
      <c r="B31" s="123" t="s">
        <v>37710</v>
      </c>
      <c r="C31" s="123" t="s">
        <v>46</v>
      </c>
      <c r="D31" s="123" t="s">
        <v>38052</v>
      </c>
      <c r="E31" s="123" t="s">
        <v>38055</v>
      </c>
      <c r="F31" s="123" t="s">
        <v>91</v>
      </c>
      <c r="G31" s="123" t="s">
        <v>38059</v>
      </c>
      <c r="H31" s="123" t="s">
        <v>38068</v>
      </c>
      <c r="I31" s="123" t="s">
        <v>100</v>
      </c>
      <c r="J31" s="123" t="s">
        <v>38061</v>
      </c>
      <c r="K31" s="123" t="s">
        <v>30109</v>
      </c>
      <c r="L31" s="123" t="s">
        <v>30025</v>
      </c>
      <c r="M31" s="123" t="s">
        <v>31093</v>
      </c>
      <c r="N31" s="123">
        <v>817.78666666666663</v>
      </c>
      <c r="P31" s="123" t="s">
        <v>25341</v>
      </c>
      <c r="Q31" s="123">
        <v>6</v>
      </c>
      <c r="S31" s="123" t="s">
        <v>38268</v>
      </c>
    </row>
    <row r="32" spans="1:19" x14ac:dyDescent="0.2">
      <c r="A32" s="123" t="s">
        <v>37928</v>
      </c>
      <c r="B32" s="123" t="s">
        <v>38272</v>
      </c>
      <c r="C32" s="123" t="s">
        <v>46</v>
      </c>
      <c r="D32" s="123" t="s">
        <v>38052</v>
      </c>
      <c r="E32" s="123" t="s">
        <v>30094</v>
      </c>
      <c r="F32" s="123" t="s">
        <v>91</v>
      </c>
      <c r="G32" s="123" t="s">
        <v>38059</v>
      </c>
      <c r="H32" s="123" t="s">
        <v>38080</v>
      </c>
      <c r="I32" s="123" t="s">
        <v>25520</v>
      </c>
      <c r="J32" s="123" t="s">
        <v>38081</v>
      </c>
      <c r="K32" s="123" t="s">
        <v>282</v>
      </c>
      <c r="L32" s="123" t="s">
        <v>30025</v>
      </c>
      <c r="M32" s="123" t="s">
        <v>12</v>
      </c>
      <c r="N32" s="123">
        <v>1105</v>
      </c>
      <c r="P32" s="123" t="s">
        <v>25341</v>
      </c>
      <c r="Q32" s="123">
        <v>12</v>
      </c>
      <c r="S32" s="123" t="s">
        <v>38273</v>
      </c>
    </row>
    <row r="33" spans="1:19" x14ac:dyDescent="0.2">
      <c r="A33" s="123" t="s">
        <v>3070</v>
      </c>
      <c r="B33" s="123" t="s">
        <v>37712</v>
      </c>
      <c r="C33" s="123" t="s">
        <v>46</v>
      </c>
      <c r="D33" s="123" t="s">
        <v>47</v>
      </c>
      <c r="E33" s="123" t="s">
        <v>30094</v>
      </c>
      <c r="F33" s="123" t="s">
        <v>91</v>
      </c>
      <c r="G33" s="123" t="s">
        <v>38059</v>
      </c>
      <c r="H33" s="123" t="s">
        <v>38074</v>
      </c>
      <c r="I33" s="123" t="s">
        <v>1</v>
      </c>
      <c r="J33" s="123" t="s">
        <v>30578</v>
      </c>
      <c r="K33" s="123" t="s">
        <v>282</v>
      </c>
      <c r="L33" s="123" t="s">
        <v>30025</v>
      </c>
      <c r="M33" s="123" t="s">
        <v>12</v>
      </c>
      <c r="N33" s="123">
        <v>1105.0305882352941</v>
      </c>
      <c r="P33" s="123" t="s">
        <v>25341</v>
      </c>
      <c r="Q33" s="123">
        <v>17</v>
      </c>
      <c r="R33" s="123" t="s">
        <v>38274</v>
      </c>
      <c r="S33" s="123" t="s">
        <v>38275</v>
      </c>
    </row>
    <row r="34" spans="1:19" x14ac:dyDescent="0.2">
      <c r="A34" s="123" t="s">
        <v>3072</v>
      </c>
      <c r="B34" s="123" t="s">
        <v>37713</v>
      </c>
      <c r="C34" s="123" t="s">
        <v>46</v>
      </c>
      <c r="D34" s="123" t="s">
        <v>47</v>
      </c>
      <c r="E34" s="123" t="s">
        <v>30094</v>
      </c>
      <c r="F34" s="123" t="s">
        <v>91</v>
      </c>
      <c r="G34" s="123" t="s">
        <v>38059</v>
      </c>
      <c r="H34" s="123" t="s">
        <v>38074</v>
      </c>
      <c r="I34" s="123" t="s">
        <v>1</v>
      </c>
      <c r="J34" s="123" t="s">
        <v>30578</v>
      </c>
      <c r="K34" s="123" t="s">
        <v>282</v>
      </c>
      <c r="L34" s="123" t="s">
        <v>30025</v>
      </c>
      <c r="M34" s="123" t="s">
        <v>12</v>
      </c>
      <c r="N34" s="123">
        <v>1105.0305882352941</v>
      </c>
      <c r="P34" s="123" t="s">
        <v>25341</v>
      </c>
      <c r="Q34" s="123">
        <v>17</v>
      </c>
      <c r="R34" s="123" t="s">
        <v>38276</v>
      </c>
      <c r="S34" s="123" t="s">
        <v>38277</v>
      </c>
    </row>
    <row r="35" spans="1:19" x14ac:dyDescent="0.2">
      <c r="A35" s="123" t="s">
        <v>37929</v>
      </c>
      <c r="B35" s="123" t="s">
        <v>38278</v>
      </c>
      <c r="C35" s="123" t="s">
        <v>46</v>
      </c>
      <c r="D35" s="123" t="s">
        <v>38052</v>
      </c>
      <c r="E35" s="123" t="s">
        <v>30094</v>
      </c>
      <c r="F35" s="123" t="s">
        <v>91</v>
      </c>
      <c r="G35" s="123" t="s">
        <v>38059</v>
      </c>
      <c r="H35" s="123" t="s">
        <v>38082</v>
      </c>
      <c r="I35" s="123" t="s">
        <v>140</v>
      </c>
      <c r="J35" s="123" t="s">
        <v>38081</v>
      </c>
      <c r="K35" s="123" t="s">
        <v>282</v>
      </c>
      <c r="L35" s="123" t="s">
        <v>30025</v>
      </c>
      <c r="M35" s="123" t="s">
        <v>12</v>
      </c>
      <c r="N35" s="123">
        <v>1105.0305882352941</v>
      </c>
      <c r="P35" s="123" t="s">
        <v>25341</v>
      </c>
      <c r="Q35" s="123">
        <v>17</v>
      </c>
      <c r="R35" s="123" t="s">
        <v>38276</v>
      </c>
      <c r="S35" s="123" t="s">
        <v>38279</v>
      </c>
    </row>
    <row r="36" spans="1:19" x14ac:dyDescent="0.2">
      <c r="A36" s="123" t="s">
        <v>37930</v>
      </c>
      <c r="B36" s="123" t="s">
        <v>38280</v>
      </c>
      <c r="C36" s="123" t="s">
        <v>46</v>
      </c>
      <c r="D36" s="123" t="s">
        <v>38052</v>
      </c>
      <c r="E36" s="123" t="s">
        <v>30094</v>
      </c>
      <c r="F36" s="123" t="s">
        <v>91</v>
      </c>
      <c r="G36" s="123" t="s">
        <v>38059</v>
      </c>
      <c r="H36" s="123" t="s">
        <v>38074</v>
      </c>
      <c r="I36" s="123" t="s">
        <v>1</v>
      </c>
      <c r="J36" s="123" t="s">
        <v>38081</v>
      </c>
      <c r="K36" s="123" t="s">
        <v>282</v>
      </c>
      <c r="L36" s="123" t="s">
        <v>30025</v>
      </c>
      <c r="M36" s="123" t="s">
        <v>12</v>
      </c>
      <c r="N36" s="123">
        <v>1105.0305882352941</v>
      </c>
      <c r="P36" s="123" t="s">
        <v>25341</v>
      </c>
      <c r="Q36" s="123">
        <v>17</v>
      </c>
      <c r="R36" s="123" t="s">
        <v>38276</v>
      </c>
      <c r="S36" s="123" t="s">
        <v>38281</v>
      </c>
    </row>
    <row r="37" spans="1:19" x14ac:dyDescent="0.2">
      <c r="A37" s="123" t="s">
        <v>3076</v>
      </c>
      <c r="B37" s="123" t="s">
        <v>37716</v>
      </c>
      <c r="C37" s="123" t="s">
        <v>46</v>
      </c>
      <c r="D37" s="123" t="s">
        <v>47</v>
      </c>
      <c r="E37" s="123" t="s">
        <v>30094</v>
      </c>
      <c r="F37" s="123" t="s">
        <v>91</v>
      </c>
      <c r="G37" s="123" t="s">
        <v>38059</v>
      </c>
      <c r="H37" s="123" t="s">
        <v>38083</v>
      </c>
      <c r="I37" s="123" t="s">
        <v>219</v>
      </c>
      <c r="J37" s="123" t="s">
        <v>30578</v>
      </c>
      <c r="K37" s="123" t="s">
        <v>282</v>
      </c>
      <c r="L37" s="123" t="s">
        <v>30025</v>
      </c>
      <c r="M37" s="123" t="s">
        <v>12</v>
      </c>
      <c r="N37" s="123">
        <v>1105.1733333333334</v>
      </c>
      <c r="P37" s="123" t="s">
        <v>25341</v>
      </c>
      <c r="Q37" s="123">
        <v>3</v>
      </c>
      <c r="R37" s="123" t="s">
        <v>38274</v>
      </c>
      <c r="S37" s="123" t="s">
        <v>38282</v>
      </c>
    </row>
    <row r="38" spans="1:19" x14ac:dyDescent="0.2">
      <c r="A38" s="123" t="s">
        <v>3080</v>
      </c>
      <c r="B38" s="123" t="s">
        <v>37717</v>
      </c>
      <c r="C38" s="123" t="s">
        <v>46</v>
      </c>
      <c r="D38" s="123" t="s">
        <v>47</v>
      </c>
      <c r="E38" s="123" t="s">
        <v>30094</v>
      </c>
      <c r="F38" s="123" t="s">
        <v>91</v>
      </c>
      <c r="G38" s="123" t="s">
        <v>38059</v>
      </c>
      <c r="H38" s="123" t="s">
        <v>38084</v>
      </c>
      <c r="I38" s="123" t="s">
        <v>25522</v>
      </c>
      <c r="J38" s="123" t="s">
        <v>30578</v>
      </c>
      <c r="K38" s="123" t="s">
        <v>282</v>
      </c>
      <c r="L38" s="123" t="s">
        <v>30025</v>
      </c>
      <c r="M38" s="123" t="s">
        <v>12</v>
      </c>
      <c r="N38" s="123">
        <v>1105</v>
      </c>
      <c r="P38" s="123" t="s">
        <v>25341</v>
      </c>
      <c r="Q38" s="123">
        <v>12</v>
      </c>
      <c r="R38" s="123" t="s">
        <v>38274</v>
      </c>
      <c r="S38" s="123" t="s">
        <v>38283</v>
      </c>
    </row>
    <row r="39" spans="1:19" x14ac:dyDescent="0.2">
      <c r="A39" s="123" t="s">
        <v>37931</v>
      </c>
      <c r="B39" s="123" t="s">
        <v>37718</v>
      </c>
      <c r="C39" s="123" t="s">
        <v>46</v>
      </c>
      <c r="D39" s="123" t="s">
        <v>38052</v>
      </c>
      <c r="E39" s="123" t="s">
        <v>30094</v>
      </c>
      <c r="F39" s="123" t="s">
        <v>91</v>
      </c>
      <c r="G39" s="123" t="s">
        <v>38059</v>
      </c>
      <c r="H39" s="123" t="s">
        <v>38064</v>
      </c>
      <c r="I39" s="123" t="s">
        <v>27</v>
      </c>
      <c r="J39" s="123" t="s">
        <v>38081</v>
      </c>
      <c r="K39" s="123" t="s">
        <v>282</v>
      </c>
      <c r="L39" s="123" t="s">
        <v>30025</v>
      </c>
      <c r="M39" s="123" t="s">
        <v>12</v>
      </c>
      <c r="N39" s="123">
        <v>1105.0179310344829</v>
      </c>
      <c r="P39" s="123" t="s">
        <v>25341</v>
      </c>
      <c r="Q39" s="123">
        <v>29</v>
      </c>
      <c r="R39" s="123" t="s">
        <v>38276</v>
      </c>
      <c r="S39" s="123" t="s">
        <v>38284</v>
      </c>
    </row>
    <row r="40" spans="1:19" x14ac:dyDescent="0.2">
      <c r="A40" s="123" t="s">
        <v>3082</v>
      </c>
      <c r="B40" s="123" t="s">
        <v>37719</v>
      </c>
      <c r="C40" s="123" t="s">
        <v>46</v>
      </c>
      <c r="D40" s="123" t="s">
        <v>47</v>
      </c>
      <c r="E40" s="123" t="s">
        <v>30094</v>
      </c>
      <c r="F40" s="123" t="s">
        <v>91</v>
      </c>
      <c r="G40" s="123" t="s">
        <v>38059</v>
      </c>
      <c r="H40" s="123" t="s">
        <v>38085</v>
      </c>
      <c r="I40" s="123" t="s">
        <v>25406</v>
      </c>
      <c r="J40" s="123" t="s">
        <v>30578</v>
      </c>
      <c r="K40" s="123" t="s">
        <v>282</v>
      </c>
      <c r="L40" s="123" t="s">
        <v>30025</v>
      </c>
      <c r="M40" s="123" t="s">
        <v>12</v>
      </c>
      <c r="N40" s="123">
        <v>1105</v>
      </c>
      <c r="P40" s="123" t="s">
        <v>25341</v>
      </c>
      <c r="Q40" s="123">
        <v>12</v>
      </c>
      <c r="R40" s="123" t="s">
        <v>38274</v>
      </c>
      <c r="S40" s="123" t="s">
        <v>38285</v>
      </c>
    </row>
    <row r="41" spans="1:19" x14ac:dyDescent="0.2">
      <c r="A41" s="123" t="s">
        <v>3086</v>
      </c>
      <c r="B41" s="123" t="s">
        <v>37720</v>
      </c>
      <c r="C41" s="123" t="s">
        <v>46</v>
      </c>
      <c r="D41" s="123" t="s">
        <v>47</v>
      </c>
      <c r="E41" s="123" t="s">
        <v>30094</v>
      </c>
      <c r="F41" s="123" t="s">
        <v>91</v>
      </c>
      <c r="G41" s="123" t="s">
        <v>38059</v>
      </c>
      <c r="H41" s="123" t="s">
        <v>38086</v>
      </c>
      <c r="I41" s="123" t="s">
        <v>109</v>
      </c>
      <c r="J41" s="123" t="s">
        <v>30578</v>
      </c>
      <c r="K41" s="123" t="s">
        <v>282</v>
      </c>
      <c r="L41" s="123" t="s">
        <v>30025</v>
      </c>
      <c r="M41" s="123" t="s">
        <v>12</v>
      </c>
      <c r="N41" s="123">
        <v>1105</v>
      </c>
      <c r="P41" s="123" t="s">
        <v>25341</v>
      </c>
      <c r="Q41" s="123">
        <v>10</v>
      </c>
      <c r="R41" s="123" t="s">
        <v>38274</v>
      </c>
      <c r="S41" s="123" t="s">
        <v>38286</v>
      </c>
    </row>
    <row r="42" spans="1:19" x14ac:dyDescent="0.2">
      <c r="A42" s="123" t="s">
        <v>3088</v>
      </c>
      <c r="B42" s="123" t="s">
        <v>37721</v>
      </c>
      <c r="C42" s="123" t="s">
        <v>46</v>
      </c>
      <c r="D42" s="123" t="s">
        <v>47</v>
      </c>
      <c r="E42" s="123" t="s">
        <v>30094</v>
      </c>
      <c r="F42" s="123" t="s">
        <v>91</v>
      </c>
      <c r="G42" s="123" t="s">
        <v>38059</v>
      </c>
      <c r="H42" s="123" t="s">
        <v>38085</v>
      </c>
      <c r="I42" s="123" t="s">
        <v>25406</v>
      </c>
      <c r="J42" s="123" t="s">
        <v>30578</v>
      </c>
      <c r="K42" s="123" t="s">
        <v>282</v>
      </c>
      <c r="L42" s="123" t="s">
        <v>30025</v>
      </c>
      <c r="M42" s="123" t="s">
        <v>12</v>
      </c>
      <c r="N42" s="123">
        <v>1105</v>
      </c>
      <c r="P42" s="123" t="s">
        <v>25341</v>
      </c>
      <c r="Q42" s="123">
        <v>12</v>
      </c>
      <c r="R42" s="123" t="s">
        <v>38274</v>
      </c>
      <c r="S42" s="123" t="s">
        <v>38287</v>
      </c>
    </row>
    <row r="43" spans="1:19" x14ac:dyDescent="0.2">
      <c r="A43" s="123" t="s">
        <v>37932</v>
      </c>
      <c r="B43" s="123" t="s">
        <v>37722</v>
      </c>
      <c r="C43" s="123" t="s">
        <v>46</v>
      </c>
      <c r="D43" s="123" t="s">
        <v>38052</v>
      </c>
      <c r="E43" s="123" t="s">
        <v>30094</v>
      </c>
      <c r="F43" s="123" t="s">
        <v>91</v>
      </c>
      <c r="G43" s="123" t="s">
        <v>38059</v>
      </c>
      <c r="H43" s="123" t="s">
        <v>38087</v>
      </c>
      <c r="I43" s="123" t="s">
        <v>54</v>
      </c>
      <c r="J43" s="123" t="s">
        <v>38081</v>
      </c>
      <c r="K43" s="123" t="s">
        <v>282</v>
      </c>
      <c r="L43" s="123" t="s">
        <v>30025</v>
      </c>
      <c r="M43" s="123" t="s">
        <v>12</v>
      </c>
      <c r="N43" s="123">
        <v>1105</v>
      </c>
      <c r="P43" s="123" t="s">
        <v>25341</v>
      </c>
      <c r="Q43" s="123">
        <v>12</v>
      </c>
      <c r="R43" s="123" t="s">
        <v>38276</v>
      </c>
      <c r="S43" s="123" t="s">
        <v>38288</v>
      </c>
    </row>
    <row r="44" spans="1:19" x14ac:dyDescent="0.2">
      <c r="A44" s="123" t="s">
        <v>3090</v>
      </c>
      <c r="B44" s="123" t="s">
        <v>37723</v>
      </c>
      <c r="C44" s="123" t="s">
        <v>46</v>
      </c>
      <c r="D44" s="123" t="s">
        <v>47</v>
      </c>
      <c r="E44" s="123" t="s">
        <v>30094</v>
      </c>
      <c r="F44" s="123" t="s">
        <v>91</v>
      </c>
      <c r="G44" s="123" t="s">
        <v>38059</v>
      </c>
      <c r="H44" s="123" t="s">
        <v>38088</v>
      </c>
      <c r="I44" s="123" t="s">
        <v>25506</v>
      </c>
      <c r="J44" s="123" t="s">
        <v>30578</v>
      </c>
      <c r="K44" s="123" t="s">
        <v>282</v>
      </c>
      <c r="L44" s="123" t="s">
        <v>30025</v>
      </c>
      <c r="M44" s="123" t="s">
        <v>12</v>
      </c>
      <c r="N44" s="123">
        <v>1105.0179310344829</v>
      </c>
      <c r="P44" s="123" t="s">
        <v>25341</v>
      </c>
      <c r="Q44" s="123">
        <v>29</v>
      </c>
      <c r="R44" s="123" t="s">
        <v>38276</v>
      </c>
      <c r="S44" s="123" t="s">
        <v>38289</v>
      </c>
    </row>
    <row r="45" spans="1:19" x14ac:dyDescent="0.2">
      <c r="A45" s="123" t="s">
        <v>3094</v>
      </c>
      <c r="B45" s="123" t="s">
        <v>37724</v>
      </c>
      <c r="C45" s="123" t="s">
        <v>46</v>
      </c>
      <c r="D45" s="123" t="s">
        <v>47</v>
      </c>
      <c r="E45" s="123" t="s">
        <v>30094</v>
      </c>
      <c r="F45" s="123" t="s">
        <v>91</v>
      </c>
      <c r="G45" s="123" t="s">
        <v>38059</v>
      </c>
      <c r="H45" s="123" t="s">
        <v>38085</v>
      </c>
      <c r="I45" s="123" t="s">
        <v>25406</v>
      </c>
      <c r="J45" s="123" t="s">
        <v>30578</v>
      </c>
      <c r="K45" s="123" t="s">
        <v>282</v>
      </c>
      <c r="L45" s="123" t="s">
        <v>30025</v>
      </c>
      <c r="M45" s="123" t="s">
        <v>12</v>
      </c>
      <c r="N45" s="123">
        <v>1105.0179310344829</v>
      </c>
      <c r="P45" s="123" t="s">
        <v>25341</v>
      </c>
      <c r="Q45" s="123">
        <v>29</v>
      </c>
      <c r="R45" s="123" t="s">
        <v>38274</v>
      </c>
      <c r="S45" s="123" t="s">
        <v>38290</v>
      </c>
    </row>
    <row r="46" spans="1:19" x14ac:dyDescent="0.2">
      <c r="A46" s="123" t="s">
        <v>37933</v>
      </c>
      <c r="B46" s="123" t="s">
        <v>38291</v>
      </c>
      <c r="C46" s="123" t="s">
        <v>46</v>
      </c>
      <c r="D46" s="123" t="s">
        <v>38052</v>
      </c>
      <c r="E46" s="123" t="s">
        <v>30094</v>
      </c>
      <c r="F46" s="123" t="s">
        <v>91</v>
      </c>
      <c r="G46" s="123" t="s">
        <v>38059</v>
      </c>
      <c r="H46" s="123" t="s">
        <v>38074</v>
      </c>
      <c r="I46" s="123" t="s">
        <v>1</v>
      </c>
      <c r="J46" s="123" t="s">
        <v>38081</v>
      </c>
      <c r="K46" s="123" t="s">
        <v>282</v>
      </c>
      <c r="L46" s="123" t="s">
        <v>30025</v>
      </c>
      <c r="M46" s="123" t="s">
        <v>12</v>
      </c>
      <c r="N46" s="123">
        <v>1392.3866666666668</v>
      </c>
      <c r="P46" s="123" t="s">
        <v>25341</v>
      </c>
      <c r="Q46" s="123">
        <v>6</v>
      </c>
      <c r="R46" s="123" t="s">
        <v>38292</v>
      </c>
      <c r="S46" s="123" t="s">
        <v>38293</v>
      </c>
    </row>
    <row r="47" spans="1:19" x14ac:dyDescent="0.2">
      <c r="A47" s="123" t="s">
        <v>37934</v>
      </c>
      <c r="B47" s="123" t="s">
        <v>38294</v>
      </c>
      <c r="C47" s="123" t="s">
        <v>46</v>
      </c>
      <c r="D47" s="123" t="s">
        <v>38052</v>
      </c>
      <c r="E47" s="123" t="s">
        <v>30094</v>
      </c>
      <c r="F47" s="123" t="s">
        <v>91</v>
      </c>
      <c r="G47" s="123" t="s">
        <v>38059</v>
      </c>
      <c r="H47" s="123" t="s">
        <v>38063</v>
      </c>
      <c r="I47" s="123" t="s">
        <v>23</v>
      </c>
      <c r="J47" s="123" t="s">
        <v>38081</v>
      </c>
      <c r="K47" s="123" t="s">
        <v>282</v>
      </c>
      <c r="L47" s="123" t="s">
        <v>30025</v>
      </c>
      <c r="M47" s="123" t="s">
        <v>12</v>
      </c>
      <c r="N47" s="123">
        <v>1105</v>
      </c>
      <c r="P47" s="123" t="s">
        <v>25341</v>
      </c>
      <c r="Q47" s="123">
        <v>46</v>
      </c>
      <c r="R47" s="123" t="s">
        <v>38274</v>
      </c>
      <c r="S47" s="123" t="s">
        <v>38295</v>
      </c>
    </row>
    <row r="48" spans="1:19" x14ac:dyDescent="0.2">
      <c r="A48" s="123" t="s">
        <v>37935</v>
      </c>
      <c r="B48" s="123" t="s">
        <v>37727</v>
      </c>
      <c r="C48" s="123" t="s">
        <v>46</v>
      </c>
      <c r="D48" s="123" t="s">
        <v>38052</v>
      </c>
      <c r="E48" s="123" t="s">
        <v>30094</v>
      </c>
      <c r="F48" s="123" t="s">
        <v>91</v>
      </c>
      <c r="G48" s="123" t="s">
        <v>38059</v>
      </c>
      <c r="H48" s="123" t="s">
        <v>38089</v>
      </c>
      <c r="I48" s="123" t="s">
        <v>25396</v>
      </c>
      <c r="J48" s="123" t="s">
        <v>38081</v>
      </c>
      <c r="K48" s="123" t="s">
        <v>282</v>
      </c>
      <c r="L48" s="123" t="s">
        <v>30025</v>
      </c>
      <c r="M48" s="123" t="s">
        <v>12</v>
      </c>
      <c r="N48" s="123">
        <v>1392.3288888888892</v>
      </c>
      <c r="P48" s="123" t="s">
        <v>25341</v>
      </c>
      <c r="Q48" s="123">
        <v>18</v>
      </c>
      <c r="R48" s="123" t="s">
        <v>38292</v>
      </c>
      <c r="S48" s="123" t="s">
        <v>38296</v>
      </c>
    </row>
    <row r="49" spans="1:19" x14ac:dyDescent="0.2">
      <c r="A49" s="123" t="s">
        <v>37936</v>
      </c>
      <c r="B49" s="123" t="s">
        <v>38297</v>
      </c>
      <c r="C49" s="123" t="s">
        <v>46</v>
      </c>
      <c r="D49" s="123" t="s">
        <v>38052</v>
      </c>
      <c r="E49" s="123" t="s">
        <v>30094</v>
      </c>
      <c r="F49" s="123" t="s">
        <v>91</v>
      </c>
      <c r="G49" s="123" t="s">
        <v>38059</v>
      </c>
      <c r="H49" s="123" t="s">
        <v>38074</v>
      </c>
      <c r="I49" s="123" t="s">
        <v>1</v>
      </c>
      <c r="J49" s="123" t="s">
        <v>38081</v>
      </c>
      <c r="K49" s="123" t="s">
        <v>282</v>
      </c>
      <c r="L49" s="123" t="s">
        <v>30025</v>
      </c>
      <c r="M49" s="123" t="s">
        <v>12</v>
      </c>
      <c r="N49" s="123">
        <v>1105.0346666666667</v>
      </c>
      <c r="P49" s="123" t="s">
        <v>25341</v>
      </c>
      <c r="Q49" s="123">
        <v>15</v>
      </c>
      <c r="R49" s="123" t="s">
        <v>38276</v>
      </c>
      <c r="S49" s="123" t="s">
        <v>38298</v>
      </c>
    </row>
    <row r="50" spans="1:19" x14ac:dyDescent="0.2">
      <c r="A50" s="123" t="s">
        <v>37937</v>
      </c>
      <c r="B50" s="123" t="s">
        <v>37729</v>
      </c>
      <c r="C50" s="123" t="s">
        <v>46</v>
      </c>
      <c r="D50" s="123" t="s">
        <v>38052</v>
      </c>
      <c r="E50" s="123" t="s">
        <v>30094</v>
      </c>
      <c r="F50" s="123" t="s">
        <v>91</v>
      </c>
      <c r="G50" s="123" t="s">
        <v>38059</v>
      </c>
      <c r="H50" s="123" t="s">
        <v>38074</v>
      </c>
      <c r="I50" s="123" t="s">
        <v>1</v>
      </c>
      <c r="J50" s="123" t="s">
        <v>38081</v>
      </c>
      <c r="K50" s="123" t="s">
        <v>282</v>
      </c>
      <c r="L50" s="123" t="s">
        <v>30025</v>
      </c>
      <c r="M50" s="123" t="s">
        <v>12</v>
      </c>
      <c r="N50" s="123">
        <v>1392.3000000000002</v>
      </c>
      <c r="P50" s="123" t="s">
        <v>25341</v>
      </c>
      <c r="Q50" s="123">
        <v>12</v>
      </c>
      <c r="R50" s="123" t="s">
        <v>38292</v>
      </c>
      <c r="S50" s="123" t="s">
        <v>38292</v>
      </c>
    </row>
    <row r="51" spans="1:19" x14ac:dyDescent="0.2">
      <c r="A51" s="123" t="s">
        <v>3098</v>
      </c>
      <c r="B51" s="123" t="s">
        <v>37730</v>
      </c>
      <c r="C51" s="123" t="s">
        <v>46</v>
      </c>
      <c r="D51" s="123" t="s">
        <v>47</v>
      </c>
      <c r="E51" s="123" t="s">
        <v>30094</v>
      </c>
      <c r="F51" s="123" t="s">
        <v>91</v>
      </c>
      <c r="G51" s="123" t="s">
        <v>38059</v>
      </c>
      <c r="H51" s="123" t="s">
        <v>38063</v>
      </c>
      <c r="I51" s="123" t="s">
        <v>23</v>
      </c>
      <c r="J51" s="123" t="s">
        <v>30578</v>
      </c>
      <c r="K51" s="123" t="s">
        <v>282</v>
      </c>
      <c r="L51" s="123" t="s">
        <v>30025</v>
      </c>
      <c r="M51" s="123" t="s">
        <v>12</v>
      </c>
      <c r="N51" s="123">
        <v>1105</v>
      </c>
      <c r="P51" s="123" t="s">
        <v>25341</v>
      </c>
      <c r="Q51" s="123">
        <v>54</v>
      </c>
      <c r="R51" s="123" t="s">
        <v>38276</v>
      </c>
      <c r="S51" s="123" t="s">
        <v>38299</v>
      </c>
    </row>
    <row r="52" spans="1:19" x14ac:dyDescent="0.2">
      <c r="A52" s="123" t="s">
        <v>3102</v>
      </c>
      <c r="B52" s="123" t="s">
        <v>37731</v>
      </c>
      <c r="C52" s="123" t="s">
        <v>46</v>
      </c>
      <c r="D52" s="123" t="s">
        <v>47</v>
      </c>
      <c r="E52" s="123" t="s">
        <v>30094</v>
      </c>
      <c r="F52" s="123" t="s">
        <v>91</v>
      </c>
      <c r="G52" s="123" t="s">
        <v>38059</v>
      </c>
      <c r="H52" s="123" t="s">
        <v>38063</v>
      </c>
      <c r="I52" s="123" t="s">
        <v>23</v>
      </c>
      <c r="J52" s="123" t="s">
        <v>30578</v>
      </c>
      <c r="K52" s="123" t="s">
        <v>282</v>
      </c>
      <c r="L52" s="123" t="s">
        <v>30025</v>
      </c>
      <c r="M52" s="123" t="s">
        <v>12</v>
      </c>
      <c r="N52" s="123">
        <v>1105.0305882352941</v>
      </c>
      <c r="P52" s="123" t="s">
        <v>25341</v>
      </c>
      <c r="Q52" s="123">
        <v>17</v>
      </c>
      <c r="R52" s="123" t="s">
        <v>38274</v>
      </c>
      <c r="S52" s="123" t="s">
        <v>38300</v>
      </c>
    </row>
    <row r="53" spans="1:19" x14ac:dyDescent="0.2">
      <c r="A53" s="123" t="s">
        <v>3106</v>
      </c>
      <c r="B53" s="123" t="s">
        <v>37732</v>
      </c>
      <c r="C53" s="123" t="s">
        <v>46</v>
      </c>
      <c r="D53" s="123" t="s">
        <v>47</v>
      </c>
      <c r="E53" s="123" t="s">
        <v>30094</v>
      </c>
      <c r="F53" s="123" t="s">
        <v>91</v>
      </c>
      <c r="G53" s="123" t="s">
        <v>38059</v>
      </c>
      <c r="H53" s="123" t="s">
        <v>38063</v>
      </c>
      <c r="I53" s="123" t="s">
        <v>23</v>
      </c>
      <c r="J53" s="123" t="s">
        <v>30578</v>
      </c>
      <c r="K53" s="123" t="s">
        <v>282</v>
      </c>
      <c r="L53" s="123" t="s">
        <v>30025</v>
      </c>
      <c r="M53" s="123" t="s">
        <v>12</v>
      </c>
      <c r="N53" s="123">
        <v>1105.0305882352941</v>
      </c>
      <c r="P53" s="123" t="s">
        <v>25341</v>
      </c>
      <c r="Q53" s="123">
        <v>17</v>
      </c>
      <c r="R53" s="123" t="s">
        <v>38274</v>
      </c>
      <c r="S53" s="123" t="s">
        <v>38301</v>
      </c>
    </row>
    <row r="54" spans="1:19" x14ac:dyDescent="0.2">
      <c r="A54" s="123" t="s">
        <v>3108</v>
      </c>
      <c r="B54" s="123" t="s">
        <v>37733</v>
      </c>
      <c r="C54" s="123" t="s">
        <v>46</v>
      </c>
      <c r="D54" s="123" t="s">
        <v>47</v>
      </c>
      <c r="E54" s="123" t="s">
        <v>30094</v>
      </c>
      <c r="F54" s="123" t="s">
        <v>91</v>
      </c>
      <c r="G54" s="123" t="s">
        <v>38059</v>
      </c>
      <c r="H54" s="123" t="s">
        <v>38085</v>
      </c>
      <c r="I54" s="123" t="s">
        <v>25406</v>
      </c>
      <c r="J54" s="123" t="s">
        <v>30578</v>
      </c>
      <c r="K54" s="123" t="s">
        <v>282</v>
      </c>
      <c r="L54" s="123" t="s">
        <v>30025</v>
      </c>
      <c r="M54" s="123" t="s">
        <v>12</v>
      </c>
      <c r="N54" s="123">
        <v>1105.0305882352941</v>
      </c>
      <c r="P54" s="123" t="s">
        <v>25341</v>
      </c>
      <c r="Q54" s="123">
        <v>17</v>
      </c>
      <c r="R54" s="123" t="s">
        <v>38274</v>
      </c>
      <c r="S54" s="123" t="s">
        <v>38302</v>
      </c>
    </row>
    <row r="55" spans="1:19" x14ac:dyDescent="0.2">
      <c r="A55" s="123" t="s">
        <v>37938</v>
      </c>
      <c r="B55" s="123" t="s">
        <v>38303</v>
      </c>
      <c r="C55" s="123" t="s">
        <v>46</v>
      </c>
      <c r="D55" s="123" t="s">
        <v>38052</v>
      </c>
      <c r="E55" s="123" t="s">
        <v>30094</v>
      </c>
      <c r="F55" s="123" t="s">
        <v>91</v>
      </c>
      <c r="G55" s="123" t="s">
        <v>38059</v>
      </c>
      <c r="H55" s="123" t="s">
        <v>38064</v>
      </c>
      <c r="I55" s="123" t="s">
        <v>27</v>
      </c>
      <c r="J55" s="123" t="s">
        <v>38081</v>
      </c>
      <c r="K55" s="123" t="s">
        <v>282</v>
      </c>
      <c r="L55" s="123" t="s">
        <v>30025</v>
      </c>
      <c r="M55" s="123" t="s">
        <v>12</v>
      </c>
      <c r="N55" s="123">
        <v>1105.0305882352941</v>
      </c>
      <c r="P55" s="123" t="s">
        <v>25341</v>
      </c>
      <c r="Q55" s="123">
        <v>17</v>
      </c>
      <c r="R55" s="123" t="s">
        <v>38274</v>
      </c>
      <c r="S55" s="123" t="s">
        <v>38295</v>
      </c>
    </row>
    <row r="56" spans="1:19" x14ac:dyDescent="0.2">
      <c r="A56" s="123" t="s">
        <v>3116</v>
      </c>
      <c r="B56" s="123" t="s">
        <v>37735</v>
      </c>
      <c r="C56" s="123" t="s">
        <v>46</v>
      </c>
      <c r="D56" s="123" t="s">
        <v>37679</v>
      </c>
      <c r="E56" s="123" t="s">
        <v>30094</v>
      </c>
      <c r="F56" s="123" t="s">
        <v>91</v>
      </c>
      <c r="G56" s="123" t="s">
        <v>38059</v>
      </c>
      <c r="H56" s="123" t="s">
        <v>38090</v>
      </c>
      <c r="I56" s="123" t="s">
        <v>23</v>
      </c>
      <c r="J56" s="123" t="s">
        <v>30855</v>
      </c>
      <c r="K56" s="123" t="s">
        <v>282</v>
      </c>
      <c r="L56" s="123" t="s">
        <v>30025</v>
      </c>
      <c r="M56" s="123" t="s">
        <v>31093</v>
      </c>
      <c r="N56" s="123">
        <v>1016.6000000000001</v>
      </c>
      <c r="P56" s="123" t="s">
        <v>25341</v>
      </c>
      <c r="Q56" s="123">
        <v>6</v>
      </c>
      <c r="R56" s="123" t="s">
        <v>38274</v>
      </c>
      <c r="S56" s="123" t="s">
        <v>38295</v>
      </c>
    </row>
    <row r="57" spans="1:19" x14ac:dyDescent="0.2">
      <c r="A57" s="123" t="s">
        <v>3120</v>
      </c>
      <c r="B57" s="123" t="s">
        <v>37736</v>
      </c>
      <c r="C57" s="123" t="s">
        <v>46</v>
      </c>
      <c r="D57" s="123" t="s">
        <v>37679</v>
      </c>
      <c r="E57" s="123" t="s">
        <v>30094</v>
      </c>
      <c r="F57" s="123" t="s">
        <v>91</v>
      </c>
      <c r="G57" s="123" t="s">
        <v>38059</v>
      </c>
      <c r="H57" s="123" t="s">
        <v>38063</v>
      </c>
      <c r="I57" s="123" t="s">
        <v>23</v>
      </c>
      <c r="J57" s="123" t="s">
        <v>30855</v>
      </c>
      <c r="K57" s="123" t="s">
        <v>282</v>
      </c>
      <c r="L57" s="123" t="s">
        <v>30025</v>
      </c>
      <c r="M57" s="123" t="s">
        <v>31093</v>
      </c>
      <c r="N57" s="123">
        <v>1016.6000000000001</v>
      </c>
      <c r="P57" s="123" t="s">
        <v>25341</v>
      </c>
      <c r="Q57" s="123">
        <v>6</v>
      </c>
      <c r="R57" s="123" t="s">
        <v>38276</v>
      </c>
      <c r="S57" s="123" t="s">
        <v>38299</v>
      </c>
    </row>
    <row r="58" spans="1:19" x14ac:dyDescent="0.2">
      <c r="A58" s="123" t="s">
        <v>37939</v>
      </c>
      <c r="B58" s="123" t="s">
        <v>38304</v>
      </c>
      <c r="C58" s="123" t="s">
        <v>46</v>
      </c>
      <c r="D58" s="123" t="s">
        <v>38056</v>
      </c>
      <c r="E58" s="123" t="s">
        <v>30052</v>
      </c>
      <c r="F58" s="123" t="s">
        <v>91</v>
      </c>
      <c r="G58" s="123" t="s">
        <v>38059</v>
      </c>
      <c r="H58" s="123" t="s">
        <v>38091</v>
      </c>
      <c r="I58" s="123" t="s">
        <v>174</v>
      </c>
      <c r="J58" s="123" t="s">
        <v>38061</v>
      </c>
      <c r="K58" s="123" t="s">
        <v>30109</v>
      </c>
      <c r="L58" s="123" t="s">
        <v>30025</v>
      </c>
      <c r="M58" s="123" t="s">
        <v>12</v>
      </c>
      <c r="N58" s="123">
        <v>906.10000000000014</v>
      </c>
      <c r="P58" s="123" t="s">
        <v>25341</v>
      </c>
      <c r="Q58" s="123">
        <v>12</v>
      </c>
      <c r="S58" s="123" t="s">
        <v>38305</v>
      </c>
    </row>
    <row r="59" spans="1:19" x14ac:dyDescent="0.2">
      <c r="A59" s="123" t="s">
        <v>37940</v>
      </c>
      <c r="B59" s="123" t="s">
        <v>38306</v>
      </c>
      <c r="C59" s="123" t="s">
        <v>46</v>
      </c>
      <c r="D59" s="123" t="s">
        <v>38052</v>
      </c>
      <c r="E59" s="123" t="s">
        <v>30094</v>
      </c>
      <c r="F59" s="123" t="s">
        <v>91</v>
      </c>
      <c r="G59" s="123" t="s">
        <v>38059</v>
      </c>
      <c r="H59" s="123" t="s">
        <v>38092</v>
      </c>
      <c r="I59" s="123" t="s">
        <v>238</v>
      </c>
      <c r="J59" s="123" t="s">
        <v>38093</v>
      </c>
      <c r="K59" s="123" t="s">
        <v>30109</v>
      </c>
      <c r="L59" s="123" t="s">
        <v>30025</v>
      </c>
      <c r="M59" s="123" t="s">
        <v>31093</v>
      </c>
      <c r="N59" s="123">
        <v>707.2</v>
      </c>
      <c r="P59" s="123" t="s">
        <v>25341</v>
      </c>
      <c r="Q59" s="123">
        <v>14</v>
      </c>
      <c r="S59" s="123" t="s">
        <v>38307</v>
      </c>
    </row>
    <row r="60" spans="1:19" x14ac:dyDescent="0.2">
      <c r="A60" s="123" t="s">
        <v>37941</v>
      </c>
      <c r="B60" s="123" t="s">
        <v>37739</v>
      </c>
      <c r="C60" s="123" t="s">
        <v>46</v>
      </c>
      <c r="D60" s="123" t="s">
        <v>38052</v>
      </c>
      <c r="E60" s="123" t="s">
        <v>30094</v>
      </c>
      <c r="F60" s="123" t="s">
        <v>91</v>
      </c>
      <c r="G60" s="123" t="s">
        <v>38059</v>
      </c>
      <c r="H60" s="123" t="s">
        <v>38094</v>
      </c>
      <c r="I60" s="123" t="s">
        <v>27</v>
      </c>
      <c r="J60" s="123" t="s">
        <v>38061</v>
      </c>
      <c r="K60" s="123" t="s">
        <v>30109</v>
      </c>
      <c r="L60" s="123" t="s">
        <v>30025</v>
      </c>
      <c r="M60" s="123" t="s">
        <v>31093</v>
      </c>
      <c r="N60" s="123">
        <v>596.7152941176472</v>
      </c>
      <c r="P60" s="123" t="s">
        <v>25341</v>
      </c>
      <c r="Q60" s="123">
        <v>17</v>
      </c>
      <c r="S60" s="123" t="s">
        <v>38308</v>
      </c>
    </row>
    <row r="61" spans="1:19" x14ac:dyDescent="0.2">
      <c r="A61" s="123" t="s">
        <v>37942</v>
      </c>
      <c r="B61" s="123" t="s">
        <v>38309</v>
      </c>
      <c r="C61" s="123" t="s">
        <v>46</v>
      </c>
      <c r="D61" s="123" t="s">
        <v>38052</v>
      </c>
      <c r="E61" s="123" t="s">
        <v>30094</v>
      </c>
      <c r="F61" s="123" t="s">
        <v>91</v>
      </c>
      <c r="G61" s="123" t="s">
        <v>38059</v>
      </c>
      <c r="H61" s="123" t="s">
        <v>38074</v>
      </c>
      <c r="I61" s="123" t="s">
        <v>1</v>
      </c>
      <c r="J61" s="123" t="s">
        <v>38061</v>
      </c>
      <c r="K61" s="123" t="s">
        <v>30109</v>
      </c>
      <c r="L61" s="123" t="s">
        <v>30025</v>
      </c>
      <c r="M61" s="123" t="s">
        <v>31093</v>
      </c>
      <c r="N61" s="123">
        <v>596.7152941176472</v>
      </c>
      <c r="P61" s="123" t="s">
        <v>25341</v>
      </c>
      <c r="Q61" s="123">
        <v>17</v>
      </c>
      <c r="S61" s="123" t="s">
        <v>38310</v>
      </c>
    </row>
    <row r="62" spans="1:19" x14ac:dyDescent="0.2">
      <c r="A62" s="123" t="s">
        <v>37943</v>
      </c>
      <c r="B62" s="123" t="s">
        <v>38311</v>
      </c>
      <c r="C62" s="123" t="s">
        <v>46</v>
      </c>
      <c r="D62" s="123" t="s">
        <v>38052</v>
      </c>
      <c r="E62" s="123" t="s">
        <v>30094</v>
      </c>
      <c r="F62" s="123" t="s">
        <v>91</v>
      </c>
      <c r="G62" s="123" t="s">
        <v>38059</v>
      </c>
      <c r="H62" s="123" t="s">
        <v>38074</v>
      </c>
      <c r="I62" s="123" t="s">
        <v>1</v>
      </c>
      <c r="J62" s="123" t="s">
        <v>38061</v>
      </c>
      <c r="K62" s="123" t="s">
        <v>30109</v>
      </c>
      <c r="L62" s="123" t="s">
        <v>30025</v>
      </c>
      <c r="M62" s="123" t="s">
        <v>31093</v>
      </c>
      <c r="N62" s="123">
        <v>795.6</v>
      </c>
      <c r="P62" s="123" t="s">
        <v>25341</v>
      </c>
      <c r="Q62" s="123">
        <v>30</v>
      </c>
      <c r="S62" s="123" t="s">
        <v>38312</v>
      </c>
    </row>
    <row r="63" spans="1:19" x14ac:dyDescent="0.2">
      <c r="A63" s="123" t="s">
        <v>37944</v>
      </c>
      <c r="B63" s="123" t="s">
        <v>38313</v>
      </c>
      <c r="C63" s="123" t="s">
        <v>46</v>
      </c>
      <c r="D63" s="123" t="s">
        <v>38052</v>
      </c>
      <c r="E63" s="123" t="s">
        <v>30094</v>
      </c>
      <c r="F63" s="123" t="s">
        <v>91</v>
      </c>
      <c r="G63" s="123" t="s">
        <v>38059</v>
      </c>
      <c r="H63" s="123" t="s">
        <v>38095</v>
      </c>
      <c r="I63" s="123" t="s">
        <v>25428</v>
      </c>
      <c r="J63" s="123" t="s">
        <v>38061</v>
      </c>
      <c r="K63" s="123" t="s">
        <v>30109</v>
      </c>
      <c r="L63" s="123" t="s">
        <v>30025</v>
      </c>
      <c r="M63" s="123" t="s">
        <v>31093</v>
      </c>
      <c r="N63" s="123">
        <v>795.6</v>
      </c>
      <c r="P63" s="123" t="s">
        <v>25341</v>
      </c>
      <c r="Q63" s="123">
        <v>16</v>
      </c>
      <c r="R63" s="123" t="s">
        <v>38314</v>
      </c>
      <c r="S63" s="123" t="s">
        <v>38315</v>
      </c>
    </row>
    <row r="64" spans="1:19" x14ac:dyDescent="0.2">
      <c r="A64" s="123" t="s">
        <v>37945</v>
      </c>
      <c r="B64" s="123" t="s">
        <v>37743</v>
      </c>
      <c r="C64" s="123" t="s">
        <v>46</v>
      </c>
      <c r="D64" s="123" t="s">
        <v>38052</v>
      </c>
      <c r="E64" s="123" t="s">
        <v>30094</v>
      </c>
      <c r="F64" s="123" t="s">
        <v>91</v>
      </c>
      <c r="G64" s="123" t="s">
        <v>38059</v>
      </c>
      <c r="H64" s="123" t="s">
        <v>38074</v>
      </c>
      <c r="I64" s="123" t="s">
        <v>1</v>
      </c>
      <c r="J64" s="123" t="s">
        <v>38061</v>
      </c>
      <c r="K64" s="123" t="s">
        <v>30109</v>
      </c>
      <c r="L64" s="123" t="s">
        <v>30025</v>
      </c>
      <c r="M64" s="123" t="s">
        <v>31093</v>
      </c>
      <c r="N64" s="123">
        <v>596.68266666666671</v>
      </c>
      <c r="P64" s="123" t="s">
        <v>25341</v>
      </c>
      <c r="Q64" s="123">
        <v>15</v>
      </c>
      <c r="S64" s="123" t="s">
        <v>38316</v>
      </c>
    </row>
    <row r="65" spans="1:19" x14ac:dyDescent="0.2">
      <c r="A65" s="123" t="s">
        <v>37946</v>
      </c>
      <c r="B65" s="123" t="s">
        <v>37744</v>
      </c>
      <c r="C65" s="123" t="s">
        <v>46</v>
      </c>
      <c r="D65" s="123" t="s">
        <v>38052</v>
      </c>
      <c r="E65" s="123" t="s">
        <v>30094</v>
      </c>
      <c r="F65" s="123" t="s">
        <v>91</v>
      </c>
      <c r="G65" s="123" t="s">
        <v>38059</v>
      </c>
      <c r="H65" s="123" t="s">
        <v>38063</v>
      </c>
      <c r="I65" s="123" t="s">
        <v>23</v>
      </c>
      <c r="J65" s="123" t="s">
        <v>38061</v>
      </c>
      <c r="K65" s="123" t="s">
        <v>30109</v>
      </c>
      <c r="L65" s="123" t="s">
        <v>30025</v>
      </c>
      <c r="M65" s="123" t="s">
        <v>31093</v>
      </c>
      <c r="N65" s="123">
        <v>596.7152941176472</v>
      </c>
      <c r="P65" s="123" t="s">
        <v>25341</v>
      </c>
      <c r="Q65" s="123">
        <v>17</v>
      </c>
      <c r="S65" s="123" t="s">
        <v>38317</v>
      </c>
    </row>
    <row r="66" spans="1:19" x14ac:dyDescent="0.2">
      <c r="A66" s="123" t="s">
        <v>37947</v>
      </c>
      <c r="B66" s="123" t="s">
        <v>37745</v>
      </c>
      <c r="C66" s="123" t="s">
        <v>46</v>
      </c>
      <c r="D66" s="123" t="s">
        <v>38052</v>
      </c>
      <c r="E66" s="123" t="s">
        <v>30094</v>
      </c>
      <c r="F66" s="123" t="s">
        <v>91</v>
      </c>
      <c r="G66" s="123" t="s">
        <v>38059</v>
      </c>
      <c r="H66" s="123" t="s">
        <v>38066</v>
      </c>
      <c r="I66" s="123" t="s">
        <v>37642</v>
      </c>
      <c r="J66" s="123" t="s">
        <v>38061</v>
      </c>
      <c r="K66" s="123" t="s">
        <v>30109</v>
      </c>
      <c r="L66" s="123" t="s">
        <v>30025</v>
      </c>
      <c r="M66" s="123" t="s">
        <v>31093</v>
      </c>
      <c r="N66" s="123">
        <v>596.70000000000005</v>
      </c>
      <c r="P66" s="123" t="s">
        <v>25341</v>
      </c>
      <c r="Q66" s="123">
        <v>12</v>
      </c>
      <c r="S66" s="123" t="s">
        <v>38318</v>
      </c>
    </row>
    <row r="67" spans="1:19" x14ac:dyDescent="0.2">
      <c r="A67" s="123" t="s">
        <v>37948</v>
      </c>
      <c r="B67" s="123" t="s">
        <v>38319</v>
      </c>
      <c r="C67" s="123" t="s">
        <v>46</v>
      </c>
      <c r="D67" s="123" t="s">
        <v>38052</v>
      </c>
      <c r="E67" s="123" t="s">
        <v>30094</v>
      </c>
      <c r="F67" s="123" t="s">
        <v>91</v>
      </c>
      <c r="G67" s="123" t="s">
        <v>38059</v>
      </c>
      <c r="H67" s="123" t="s">
        <v>38096</v>
      </c>
      <c r="I67" s="123" t="s">
        <v>27</v>
      </c>
      <c r="J67" s="123" t="s">
        <v>38061</v>
      </c>
      <c r="K67" s="123" t="s">
        <v>30109</v>
      </c>
      <c r="L67" s="123" t="s">
        <v>30025</v>
      </c>
      <c r="M67" s="123" t="s">
        <v>31093</v>
      </c>
      <c r="N67" s="123">
        <v>795.6</v>
      </c>
      <c r="P67" s="123" t="s">
        <v>25341</v>
      </c>
      <c r="Q67" s="123">
        <v>30</v>
      </c>
      <c r="S67" s="123" t="s">
        <v>38320</v>
      </c>
    </row>
    <row r="68" spans="1:19" x14ac:dyDescent="0.2">
      <c r="A68" s="123" t="s">
        <v>37949</v>
      </c>
      <c r="B68" s="123" t="s">
        <v>37747</v>
      </c>
      <c r="C68" s="123" t="s">
        <v>46</v>
      </c>
      <c r="D68" s="123" t="s">
        <v>38052</v>
      </c>
      <c r="E68" s="123" t="s">
        <v>30094</v>
      </c>
      <c r="F68" s="123" t="s">
        <v>91</v>
      </c>
      <c r="G68" s="123" t="s">
        <v>38059</v>
      </c>
      <c r="H68" s="123" t="s">
        <v>38063</v>
      </c>
      <c r="I68" s="123" t="s">
        <v>23</v>
      </c>
      <c r="J68" s="123" t="s">
        <v>38061</v>
      </c>
      <c r="K68" s="123" t="s">
        <v>30109</v>
      </c>
      <c r="L68" s="123" t="s">
        <v>30025</v>
      </c>
      <c r="M68" s="123" t="s">
        <v>31093</v>
      </c>
      <c r="N68" s="123">
        <v>596.7152941176472</v>
      </c>
      <c r="P68" s="123" t="s">
        <v>25341</v>
      </c>
      <c r="Q68" s="123">
        <v>17</v>
      </c>
      <c r="S68" s="123" t="s">
        <v>38321</v>
      </c>
    </row>
    <row r="69" spans="1:19" x14ac:dyDescent="0.2">
      <c r="A69" s="123" t="s">
        <v>37950</v>
      </c>
      <c r="B69" s="123" t="s">
        <v>38322</v>
      </c>
      <c r="C69" s="123" t="s">
        <v>46</v>
      </c>
      <c r="D69" s="123" t="s">
        <v>38052</v>
      </c>
      <c r="E69" s="123" t="s">
        <v>30094</v>
      </c>
      <c r="F69" s="123" t="s">
        <v>91</v>
      </c>
      <c r="G69" s="123" t="s">
        <v>38059</v>
      </c>
      <c r="H69" s="123" t="s">
        <v>38097</v>
      </c>
      <c r="I69" s="123" t="s">
        <v>126</v>
      </c>
      <c r="J69" s="123" t="s">
        <v>38061</v>
      </c>
      <c r="K69" s="123" t="s">
        <v>30109</v>
      </c>
      <c r="L69" s="123" t="s">
        <v>30025</v>
      </c>
      <c r="M69" s="123" t="s">
        <v>31093</v>
      </c>
      <c r="N69" s="123">
        <v>795.6</v>
      </c>
      <c r="P69" s="123" t="s">
        <v>25341</v>
      </c>
      <c r="Q69" s="123">
        <v>24</v>
      </c>
      <c r="R69" s="123" t="s">
        <v>38314</v>
      </c>
      <c r="S69" s="123" t="s">
        <v>38323</v>
      </c>
    </row>
    <row r="70" spans="1:19" x14ac:dyDescent="0.2">
      <c r="A70" s="123" t="s">
        <v>37951</v>
      </c>
      <c r="B70" s="123" t="s">
        <v>37749</v>
      </c>
      <c r="C70" s="123" t="s">
        <v>46</v>
      </c>
      <c r="D70" s="123" t="s">
        <v>38052</v>
      </c>
      <c r="E70" s="123" t="s">
        <v>30094</v>
      </c>
      <c r="F70" s="123" t="s">
        <v>91</v>
      </c>
      <c r="G70" s="123" t="s">
        <v>38059</v>
      </c>
      <c r="H70" s="123" t="s">
        <v>38098</v>
      </c>
      <c r="I70" s="123" t="s">
        <v>54</v>
      </c>
      <c r="J70" s="123" t="s">
        <v>38061</v>
      </c>
      <c r="K70" s="123" t="s">
        <v>30109</v>
      </c>
      <c r="L70" s="123" t="s">
        <v>30025</v>
      </c>
      <c r="M70" s="123" t="s">
        <v>31093</v>
      </c>
      <c r="N70" s="123">
        <v>795.6</v>
      </c>
      <c r="P70" s="123" t="s">
        <v>25341</v>
      </c>
      <c r="Q70" s="123">
        <v>24</v>
      </c>
      <c r="S70" s="123" t="s">
        <v>38324</v>
      </c>
    </row>
    <row r="71" spans="1:19" x14ac:dyDescent="0.2">
      <c r="A71" s="123" t="s">
        <v>37952</v>
      </c>
      <c r="B71" s="123" t="s">
        <v>38325</v>
      </c>
      <c r="C71" s="123" t="s">
        <v>46</v>
      </c>
      <c r="D71" s="123" t="s">
        <v>38052</v>
      </c>
      <c r="E71" s="123" t="s">
        <v>30095</v>
      </c>
      <c r="F71" s="123" t="s">
        <v>91</v>
      </c>
      <c r="G71" s="123" t="s">
        <v>38059</v>
      </c>
      <c r="H71" s="123" t="s">
        <v>38099</v>
      </c>
      <c r="I71" s="123" t="s">
        <v>150</v>
      </c>
      <c r="J71" s="123" t="s">
        <v>38061</v>
      </c>
      <c r="K71" s="123" t="s">
        <v>30109</v>
      </c>
      <c r="L71" s="123" t="s">
        <v>30025</v>
      </c>
      <c r="M71" s="123" t="s">
        <v>12</v>
      </c>
      <c r="N71" s="123">
        <v>707.2</v>
      </c>
      <c r="P71" s="123" t="s">
        <v>25341</v>
      </c>
      <c r="Q71" s="123">
        <v>37</v>
      </c>
      <c r="R71" s="123" t="s">
        <v>38326</v>
      </c>
      <c r="S71" s="123" t="s">
        <v>38327</v>
      </c>
    </row>
    <row r="72" spans="1:19" x14ac:dyDescent="0.2">
      <c r="A72" s="123" t="s">
        <v>37953</v>
      </c>
      <c r="B72" s="123" t="s">
        <v>37751</v>
      </c>
      <c r="C72" s="123" t="s">
        <v>46</v>
      </c>
      <c r="D72" s="123" t="s">
        <v>38052</v>
      </c>
      <c r="E72" s="123" t="s">
        <v>30095</v>
      </c>
      <c r="F72" s="123" t="s">
        <v>91</v>
      </c>
      <c r="G72" s="123" t="s">
        <v>38059</v>
      </c>
      <c r="H72" s="123" t="s">
        <v>38100</v>
      </c>
      <c r="I72" s="123" t="s">
        <v>28</v>
      </c>
      <c r="J72" s="123" t="s">
        <v>38061</v>
      </c>
      <c r="K72" s="123" t="s">
        <v>30109</v>
      </c>
      <c r="L72" s="123" t="s">
        <v>30025</v>
      </c>
      <c r="M72" s="123" t="s">
        <v>12</v>
      </c>
      <c r="N72" s="123">
        <v>707.20000000000016</v>
      </c>
      <c r="P72" s="123" t="s">
        <v>25341</v>
      </c>
      <c r="Q72" s="123">
        <v>21</v>
      </c>
      <c r="R72" s="123" t="s">
        <v>38326</v>
      </c>
      <c r="S72" s="123" t="s">
        <v>38328</v>
      </c>
    </row>
    <row r="73" spans="1:19" x14ac:dyDescent="0.2">
      <c r="A73" s="123" t="s">
        <v>37954</v>
      </c>
      <c r="B73" s="123" t="s">
        <v>37752</v>
      </c>
      <c r="C73" s="123" t="s">
        <v>46</v>
      </c>
      <c r="D73" s="123" t="s">
        <v>38052</v>
      </c>
      <c r="E73" s="123" t="s">
        <v>30095</v>
      </c>
      <c r="F73" s="123" t="s">
        <v>91</v>
      </c>
      <c r="G73" s="123" t="s">
        <v>38059</v>
      </c>
      <c r="H73" s="123" t="s">
        <v>38101</v>
      </c>
      <c r="I73" s="123" t="s">
        <v>126</v>
      </c>
      <c r="J73" s="123" t="s">
        <v>38061</v>
      </c>
      <c r="K73" s="123" t="s">
        <v>30109</v>
      </c>
      <c r="L73" s="123" t="s">
        <v>30025</v>
      </c>
      <c r="M73" s="123" t="s">
        <v>12</v>
      </c>
      <c r="N73" s="123">
        <v>707.2</v>
      </c>
      <c r="P73" s="123" t="s">
        <v>25341</v>
      </c>
      <c r="Q73" s="123">
        <v>34</v>
      </c>
      <c r="R73" s="123" t="s">
        <v>38326</v>
      </c>
      <c r="S73" s="123" t="s">
        <v>38329</v>
      </c>
    </row>
    <row r="74" spans="1:19" x14ac:dyDescent="0.2">
      <c r="A74" s="123" t="s">
        <v>37955</v>
      </c>
      <c r="B74" s="123" t="s">
        <v>38330</v>
      </c>
      <c r="C74" s="123" t="s">
        <v>46</v>
      </c>
      <c r="D74" s="123" t="s">
        <v>38052</v>
      </c>
      <c r="E74" s="123" t="s">
        <v>30095</v>
      </c>
      <c r="F74" s="123" t="s">
        <v>91</v>
      </c>
      <c r="G74" s="123" t="s">
        <v>38059</v>
      </c>
      <c r="H74" s="123" t="s">
        <v>38102</v>
      </c>
      <c r="I74" s="123" t="s">
        <v>54</v>
      </c>
      <c r="J74" s="123" t="s">
        <v>38061</v>
      </c>
      <c r="K74" s="123" t="s">
        <v>30109</v>
      </c>
      <c r="L74" s="123" t="s">
        <v>30025</v>
      </c>
      <c r="M74" s="123" t="s">
        <v>12</v>
      </c>
      <c r="N74" s="123">
        <v>707.2</v>
      </c>
      <c r="P74" s="123" t="s">
        <v>25341</v>
      </c>
      <c r="Q74" s="123">
        <v>37</v>
      </c>
      <c r="S74" s="123" t="s">
        <v>38331</v>
      </c>
    </row>
    <row r="75" spans="1:19" x14ac:dyDescent="0.2">
      <c r="A75" s="123" t="s">
        <v>37956</v>
      </c>
      <c r="B75" s="123" t="s">
        <v>37754</v>
      </c>
      <c r="C75" s="123" t="s">
        <v>49</v>
      </c>
      <c r="D75" s="123" t="s">
        <v>230</v>
      </c>
      <c r="E75" s="123" t="s">
        <v>38054</v>
      </c>
      <c r="F75" s="123" t="s">
        <v>31073</v>
      </c>
      <c r="G75" s="123" t="s">
        <v>38059</v>
      </c>
      <c r="H75" s="123" t="s">
        <v>38074</v>
      </c>
      <c r="I75" s="123" t="s">
        <v>1</v>
      </c>
      <c r="J75" s="123" t="s">
        <v>38103</v>
      </c>
      <c r="K75" s="123" t="s">
        <v>30100</v>
      </c>
      <c r="L75" s="123" t="s">
        <v>30025</v>
      </c>
      <c r="M75" s="123" t="s">
        <v>12</v>
      </c>
      <c r="N75" s="123">
        <v>729.3</v>
      </c>
      <c r="P75" s="123" t="s">
        <v>25341</v>
      </c>
      <c r="Q75" s="123">
        <v>36</v>
      </c>
      <c r="S75" s="123" t="s">
        <v>38270</v>
      </c>
    </row>
    <row r="76" spans="1:19" x14ac:dyDescent="0.2">
      <c r="A76" s="123" t="s">
        <v>37957</v>
      </c>
      <c r="B76" s="123" t="s">
        <v>38332</v>
      </c>
      <c r="C76" s="123" t="s">
        <v>49</v>
      </c>
      <c r="D76" s="123" t="s">
        <v>230</v>
      </c>
      <c r="E76" s="123" t="s">
        <v>38054</v>
      </c>
      <c r="F76" s="123" t="s">
        <v>31073</v>
      </c>
      <c r="G76" s="123" t="s">
        <v>38059</v>
      </c>
      <c r="H76" s="123" t="s">
        <v>38074</v>
      </c>
      <c r="I76" s="123" t="s">
        <v>1</v>
      </c>
      <c r="J76" s="123" t="s">
        <v>38103</v>
      </c>
      <c r="K76" s="123" t="s">
        <v>30100</v>
      </c>
      <c r="L76" s="123" t="s">
        <v>30025</v>
      </c>
      <c r="M76" s="123" t="s">
        <v>12</v>
      </c>
      <c r="N76" s="123">
        <v>729.32888888888897</v>
      </c>
      <c r="P76" s="123" t="s">
        <v>25341</v>
      </c>
      <c r="Q76" s="123">
        <v>18</v>
      </c>
      <c r="S76" s="123" t="s">
        <v>38262</v>
      </c>
    </row>
    <row r="77" spans="1:19" x14ac:dyDescent="0.2">
      <c r="A77" s="123" t="s">
        <v>37958</v>
      </c>
      <c r="B77" s="123" t="s">
        <v>38333</v>
      </c>
      <c r="C77" s="123" t="s">
        <v>49</v>
      </c>
      <c r="D77" s="123" t="s">
        <v>230</v>
      </c>
      <c r="E77" s="123" t="s">
        <v>30095</v>
      </c>
      <c r="F77" s="123" t="s">
        <v>31073</v>
      </c>
      <c r="G77" s="123" t="s">
        <v>38059</v>
      </c>
      <c r="H77" s="123" t="s">
        <v>38074</v>
      </c>
      <c r="I77" s="123" t="s">
        <v>1</v>
      </c>
      <c r="J77" s="123" t="s">
        <v>38103</v>
      </c>
      <c r="K77" s="123" t="s">
        <v>30100</v>
      </c>
      <c r="L77" s="123" t="s">
        <v>30025</v>
      </c>
      <c r="M77" s="123" t="s">
        <v>12</v>
      </c>
      <c r="N77" s="123">
        <v>486.2</v>
      </c>
      <c r="P77" s="123" t="s">
        <v>25341</v>
      </c>
      <c r="Q77" s="123">
        <v>24</v>
      </c>
      <c r="S77" s="123" t="s">
        <v>38310</v>
      </c>
    </row>
    <row r="78" spans="1:19" x14ac:dyDescent="0.2">
      <c r="A78" s="123" t="s">
        <v>37959</v>
      </c>
      <c r="B78" s="123" t="s">
        <v>38334</v>
      </c>
      <c r="C78" s="123" t="s">
        <v>49</v>
      </c>
      <c r="D78" s="123" t="s">
        <v>230</v>
      </c>
      <c r="E78" s="123" t="s">
        <v>30094</v>
      </c>
      <c r="F78" s="123" t="s">
        <v>31073</v>
      </c>
      <c r="G78" s="123" t="s">
        <v>38059</v>
      </c>
      <c r="H78" s="123" t="s">
        <v>38074</v>
      </c>
      <c r="I78" s="123" t="s">
        <v>1</v>
      </c>
      <c r="J78" s="123" t="s">
        <v>38103</v>
      </c>
      <c r="K78" s="123" t="s">
        <v>30100</v>
      </c>
      <c r="L78" s="123" t="s">
        <v>30025</v>
      </c>
      <c r="M78" s="123" t="s">
        <v>12</v>
      </c>
      <c r="N78" s="123">
        <v>729.30000000000007</v>
      </c>
      <c r="P78" s="123" t="s">
        <v>25341</v>
      </c>
      <c r="Q78" s="123">
        <v>24</v>
      </c>
      <c r="R78" s="123" t="s">
        <v>38292</v>
      </c>
      <c r="S78" s="123" t="s">
        <v>38335</v>
      </c>
    </row>
    <row r="79" spans="1:19" x14ac:dyDescent="0.2">
      <c r="A79" s="123" t="s">
        <v>37960</v>
      </c>
      <c r="B79" s="123" t="s">
        <v>37758</v>
      </c>
      <c r="C79" s="123" t="s">
        <v>49</v>
      </c>
      <c r="D79" s="123" t="s">
        <v>230</v>
      </c>
      <c r="E79" s="123" t="s">
        <v>30094</v>
      </c>
      <c r="F79" s="123" t="s">
        <v>31073</v>
      </c>
      <c r="G79" s="123" t="s">
        <v>38059</v>
      </c>
      <c r="H79" s="123" t="s">
        <v>38063</v>
      </c>
      <c r="I79" s="123" t="s">
        <v>23</v>
      </c>
      <c r="J79" s="123" t="s">
        <v>38103</v>
      </c>
      <c r="K79" s="123" t="s">
        <v>30100</v>
      </c>
      <c r="L79" s="123" t="s">
        <v>30025</v>
      </c>
      <c r="M79" s="123" t="s">
        <v>12</v>
      </c>
      <c r="N79" s="123">
        <v>640.90000000000009</v>
      </c>
      <c r="P79" s="123" t="s">
        <v>25341</v>
      </c>
      <c r="Q79" s="123">
        <v>12</v>
      </c>
      <c r="S79" s="123" t="s">
        <v>38336</v>
      </c>
    </row>
    <row r="80" spans="1:19" x14ac:dyDescent="0.2">
      <c r="A80" s="123" t="s">
        <v>37961</v>
      </c>
      <c r="B80" s="123" t="s">
        <v>38337</v>
      </c>
      <c r="C80" s="123" t="s">
        <v>49</v>
      </c>
      <c r="D80" s="123" t="s">
        <v>230</v>
      </c>
      <c r="E80" s="123" t="s">
        <v>30094</v>
      </c>
      <c r="F80" s="123" t="s">
        <v>31073</v>
      </c>
      <c r="G80" s="123" t="s">
        <v>38059</v>
      </c>
      <c r="H80" s="123" t="s">
        <v>38074</v>
      </c>
      <c r="I80" s="123" t="s">
        <v>1</v>
      </c>
      <c r="J80" s="123" t="s">
        <v>38103</v>
      </c>
      <c r="K80" s="123" t="s">
        <v>30100</v>
      </c>
      <c r="L80" s="123" t="s">
        <v>30025</v>
      </c>
      <c r="M80" s="123" t="s">
        <v>12</v>
      </c>
      <c r="N80" s="123">
        <v>729.30000000000007</v>
      </c>
      <c r="P80" s="123" t="s">
        <v>25341</v>
      </c>
      <c r="Q80" s="123">
        <v>12</v>
      </c>
      <c r="R80" s="123" t="s">
        <v>38292</v>
      </c>
      <c r="S80" s="123" t="s">
        <v>38338</v>
      </c>
    </row>
    <row r="81" spans="1:19" x14ac:dyDescent="0.2">
      <c r="A81" s="123" t="s">
        <v>37962</v>
      </c>
      <c r="B81" s="123" t="s">
        <v>38339</v>
      </c>
      <c r="C81" s="123" t="s">
        <v>49</v>
      </c>
      <c r="D81" s="123" t="s">
        <v>230</v>
      </c>
      <c r="E81" s="123" t="s">
        <v>38054</v>
      </c>
      <c r="F81" s="123" t="s">
        <v>31073</v>
      </c>
      <c r="G81" s="123" t="s">
        <v>38059</v>
      </c>
      <c r="H81" s="123" t="s">
        <v>38074</v>
      </c>
      <c r="I81" s="123" t="s">
        <v>1</v>
      </c>
      <c r="J81" s="123" t="s">
        <v>38103</v>
      </c>
      <c r="K81" s="123" t="s">
        <v>30100</v>
      </c>
      <c r="L81" s="123" t="s">
        <v>30025</v>
      </c>
      <c r="M81" s="123" t="s">
        <v>12</v>
      </c>
      <c r="N81" s="123">
        <v>729.3</v>
      </c>
      <c r="P81" s="123" t="s">
        <v>25341</v>
      </c>
      <c r="Q81" s="123">
        <v>36</v>
      </c>
      <c r="S81" s="123" t="s">
        <v>38340</v>
      </c>
    </row>
    <row r="82" spans="1:19" x14ac:dyDescent="0.2">
      <c r="A82" s="123" t="s">
        <v>37963</v>
      </c>
      <c r="B82" s="123" t="s">
        <v>38341</v>
      </c>
      <c r="C82" s="123" t="s">
        <v>49</v>
      </c>
      <c r="D82" s="123" t="s">
        <v>230</v>
      </c>
      <c r="E82" s="123" t="s">
        <v>30094</v>
      </c>
      <c r="F82" s="123" t="s">
        <v>31073</v>
      </c>
      <c r="G82" s="123" t="s">
        <v>38059</v>
      </c>
      <c r="H82" s="123" t="s">
        <v>38063</v>
      </c>
      <c r="I82" s="123" t="s">
        <v>23</v>
      </c>
      <c r="J82" s="123" t="s">
        <v>38103</v>
      </c>
      <c r="K82" s="123" t="s">
        <v>30100</v>
      </c>
      <c r="L82" s="123" t="s">
        <v>30025</v>
      </c>
      <c r="M82" s="123" t="s">
        <v>12</v>
      </c>
      <c r="N82" s="123">
        <v>729.30000000000007</v>
      </c>
      <c r="P82" s="123" t="s">
        <v>25341</v>
      </c>
      <c r="Q82" s="123">
        <v>12</v>
      </c>
      <c r="S82" s="123" t="s">
        <v>38312</v>
      </c>
    </row>
    <row r="83" spans="1:19" x14ac:dyDescent="0.2">
      <c r="A83" s="123" t="s">
        <v>37964</v>
      </c>
      <c r="B83" s="123" t="s">
        <v>38342</v>
      </c>
      <c r="C83" s="123" t="s">
        <v>49</v>
      </c>
      <c r="D83" s="123" t="s">
        <v>230</v>
      </c>
      <c r="E83" s="123" t="s">
        <v>30094</v>
      </c>
      <c r="F83" s="123" t="s">
        <v>31073</v>
      </c>
      <c r="G83" s="123" t="s">
        <v>38059</v>
      </c>
      <c r="H83" s="123" t="s">
        <v>38074</v>
      </c>
      <c r="I83" s="123" t="s">
        <v>1</v>
      </c>
      <c r="J83" s="123" t="s">
        <v>38103</v>
      </c>
      <c r="K83" s="123" t="s">
        <v>30100</v>
      </c>
      <c r="L83" s="123" t="s">
        <v>30025</v>
      </c>
      <c r="M83" s="123" t="s">
        <v>12</v>
      </c>
      <c r="N83" s="123">
        <v>729.30000000000007</v>
      </c>
      <c r="P83" s="123" t="s">
        <v>25341</v>
      </c>
      <c r="Q83" s="123">
        <v>24</v>
      </c>
      <c r="R83" s="123" t="s">
        <v>38292</v>
      </c>
      <c r="S83" s="123" t="s">
        <v>38293</v>
      </c>
    </row>
    <row r="84" spans="1:19" x14ac:dyDescent="0.2">
      <c r="A84" s="123" t="s">
        <v>37965</v>
      </c>
      <c r="B84" s="123" t="s">
        <v>38343</v>
      </c>
      <c r="C84" s="123" t="s">
        <v>49</v>
      </c>
      <c r="D84" s="123" t="s">
        <v>230</v>
      </c>
      <c r="E84" s="123" t="s">
        <v>30094</v>
      </c>
      <c r="F84" s="123" t="s">
        <v>31073</v>
      </c>
      <c r="G84" s="123" t="s">
        <v>38059</v>
      </c>
      <c r="H84" s="123" t="s">
        <v>38064</v>
      </c>
      <c r="I84" s="123" t="s">
        <v>27</v>
      </c>
      <c r="J84" s="123" t="s">
        <v>38103</v>
      </c>
      <c r="K84" s="123" t="s">
        <v>30100</v>
      </c>
      <c r="L84" s="123" t="s">
        <v>30025</v>
      </c>
      <c r="M84" s="123" t="s">
        <v>12</v>
      </c>
      <c r="N84" s="123">
        <v>729.30000000000007</v>
      </c>
      <c r="P84" s="123" t="s">
        <v>25341</v>
      </c>
      <c r="Q84" s="123">
        <v>12</v>
      </c>
      <c r="R84" s="123" t="s">
        <v>38274</v>
      </c>
      <c r="S84" s="123" t="s">
        <v>38295</v>
      </c>
    </row>
    <row r="85" spans="1:19" x14ac:dyDescent="0.2">
      <c r="A85" s="123" t="s">
        <v>37966</v>
      </c>
      <c r="B85" s="123" t="s">
        <v>38344</v>
      </c>
      <c r="C85" s="123" t="s">
        <v>49</v>
      </c>
      <c r="D85" s="123" t="s">
        <v>230</v>
      </c>
      <c r="E85" s="123" t="s">
        <v>30094</v>
      </c>
      <c r="F85" s="123" t="s">
        <v>31073</v>
      </c>
      <c r="G85" s="123" t="s">
        <v>38059</v>
      </c>
      <c r="H85" s="123" t="s">
        <v>38104</v>
      </c>
      <c r="I85" s="123" t="s">
        <v>35</v>
      </c>
      <c r="J85" s="123" t="s">
        <v>38103</v>
      </c>
      <c r="K85" s="123" t="s">
        <v>30100</v>
      </c>
      <c r="L85" s="123" t="s">
        <v>30025</v>
      </c>
      <c r="M85" s="123" t="s">
        <v>12</v>
      </c>
      <c r="N85" s="123">
        <v>729.30000000000007</v>
      </c>
      <c r="P85" s="123" t="s">
        <v>25341</v>
      </c>
      <c r="Q85" s="123">
        <v>12</v>
      </c>
      <c r="R85" s="123" t="s">
        <v>38292</v>
      </c>
      <c r="S85" s="123" t="s">
        <v>38345</v>
      </c>
    </row>
    <row r="86" spans="1:19" x14ac:dyDescent="0.2">
      <c r="A86" s="123" t="s">
        <v>37967</v>
      </c>
      <c r="B86" s="123" t="s">
        <v>38346</v>
      </c>
      <c r="C86" s="123" t="s">
        <v>49</v>
      </c>
      <c r="D86" s="123" t="s">
        <v>230</v>
      </c>
      <c r="E86" s="123" t="s">
        <v>30094</v>
      </c>
      <c r="F86" s="123" t="s">
        <v>31073</v>
      </c>
      <c r="G86" s="123" t="s">
        <v>38059</v>
      </c>
      <c r="H86" s="123" t="s">
        <v>38063</v>
      </c>
      <c r="I86" s="123" t="s">
        <v>23</v>
      </c>
      <c r="J86" s="123" t="s">
        <v>38103</v>
      </c>
      <c r="K86" s="123" t="s">
        <v>30100</v>
      </c>
      <c r="L86" s="123" t="s">
        <v>30025</v>
      </c>
      <c r="M86" s="123" t="s">
        <v>12</v>
      </c>
      <c r="N86" s="123">
        <v>729.30000000000007</v>
      </c>
      <c r="P86" s="123" t="s">
        <v>25341</v>
      </c>
      <c r="Q86" s="123">
        <v>24</v>
      </c>
      <c r="R86" s="123" t="s">
        <v>38292</v>
      </c>
      <c r="S86" s="123" t="s">
        <v>38347</v>
      </c>
    </row>
    <row r="87" spans="1:19" x14ac:dyDescent="0.2">
      <c r="A87" s="123" t="s">
        <v>37968</v>
      </c>
      <c r="B87" s="123" t="s">
        <v>37766</v>
      </c>
      <c r="C87" s="123" t="s">
        <v>49</v>
      </c>
      <c r="D87" s="123" t="s">
        <v>230</v>
      </c>
      <c r="E87" s="123" t="s">
        <v>30093</v>
      </c>
      <c r="F87" s="123" t="s">
        <v>31073</v>
      </c>
      <c r="G87" s="123" t="s">
        <v>38059</v>
      </c>
      <c r="H87" s="123" t="s">
        <v>38074</v>
      </c>
      <c r="I87" s="123" t="s">
        <v>1</v>
      </c>
      <c r="J87" s="123" t="s">
        <v>38103</v>
      </c>
      <c r="K87" s="123" t="s">
        <v>30100</v>
      </c>
      <c r="L87" s="123" t="s">
        <v>30025</v>
      </c>
      <c r="M87" s="123" t="s">
        <v>12</v>
      </c>
      <c r="N87" s="123">
        <v>486.2000000000001</v>
      </c>
      <c r="P87" s="123" t="s">
        <v>25341</v>
      </c>
      <c r="Q87" s="123">
        <v>36</v>
      </c>
      <c r="S87" s="123" t="s">
        <v>38348</v>
      </c>
    </row>
    <row r="88" spans="1:19" x14ac:dyDescent="0.2">
      <c r="A88" s="123" t="s">
        <v>37969</v>
      </c>
      <c r="B88" s="123" t="s">
        <v>38349</v>
      </c>
      <c r="C88" s="123" t="s">
        <v>49</v>
      </c>
      <c r="D88" s="123" t="s">
        <v>230</v>
      </c>
      <c r="E88" s="123" t="s">
        <v>30094</v>
      </c>
      <c r="F88" s="123" t="s">
        <v>31073</v>
      </c>
      <c r="G88" s="123" t="s">
        <v>38059</v>
      </c>
      <c r="H88" s="123" t="s">
        <v>38074</v>
      </c>
      <c r="I88" s="123" t="s">
        <v>1</v>
      </c>
      <c r="J88" s="123" t="s">
        <v>38103</v>
      </c>
      <c r="K88" s="123" t="s">
        <v>30100</v>
      </c>
      <c r="L88" s="123" t="s">
        <v>30025</v>
      </c>
      <c r="M88" s="123" t="s">
        <v>12</v>
      </c>
      <c r="N88" s="123">
        <v>729.30000000000007</v>
      </c>
      <c r="P88" s="123" t="s">
        <v>25341</v>
      </c>
      <c r="Q88" s="123">
        <v>12</v>
      </c>
      <c r="R88" s="123" t="s">
        <v>38292</v>
      </c>
      <c r="S88" s="123" t="s">
        <v>38350</v>
      </c>
    </row>
    <row r="89" spans="1:19" x14ac:dyDescent="0.2">
      <c r="A89" s="123" t="s">
        <v>37970</v>
      </c>
      <c r="B89" s="123" t="s">
        <v>37768</v>
      </c>
      <c r="C89" s="123" t="s">
        <v>49</v>
      </c>
      <c r="D89" s="123" t="s">
        <v>230</v>
      </c>
      <c r="E89" s="123" t="s">
        <v>38054</v>
      </c>
      <c r="F89" s="123" t="s">
        <v>31073</v>
      </c>
      <c r="G89" s="123" t="s">
        <v>38059</v>
      </c>
      <c r="H89" s="123" t="s">
        <v>38074</v>
      </c>
      <c r="I89" s="123" t="s">
        <v>1</v>
      </c>
      <c r="J89" s="123" t="s">
        <v>38103</v>
      </c>
      <c r="K89" s="123" t="s">
        <v>30100</v>
      </c>
      <c r="L89" s="123" t="s">
        <v>30025</v>
      </c>
      <c r="M89" s="123" t="s">
        <v>12</v>
      </c>
      <c r="N89" s="123">
        <v>729.31733333333329</v>
      </c>
      <c r="P89" s="123" t="s">
        <v>25341</v>
      </c>
      <c r="Q89" s="123">
        <v>15</v>
      </c>
      <c r="S89" s="123" t="s">
        <v>38265</v>
      </c>
    </row>
    <row r="90" spans="1:19" x14ac:dyDescent="0.2">
      <c r="A90" s="123" t="s">
        <v>37971</v>
      </c>
      <c r="B90" s="123" t="s">
        <v>38351</v>
      </c>
      <c r="C90" s="123" t="s">
        <v>49</v>
      </c>
      <c r="D90" s="123" t="s">
        <v>230</v>
      </c>
      <c r="E90" s="123" t="s">
        <v>30094</v>
      </c>
      <c r="F90" s="123" t="s">
        <v>31073</v>
      </c>
      <c r="G90" s="123" t="s">
        <v>38059</v>
      </c>
      <c r="H90" s="123" t="s">
        <v>38105</v>
      </c>
      <c r="I90" s="123" t="s">
        <v>27</v>
      </c>
      <c r="J90" s="123" t="s">
        <v>38103</v>
      </c>
      <c r="K90" s="123" t="s">
        <v>30100</v>
      </c>
      <c r="L90" s="123" t="s">
        <v>30025</v>
      </c>
      <c r="M90" s="123" t="s">
        <v>12</v>
      </c>
      <c r="N90" s="123">
        <v>729.30000000000007</v>
      </c>
      <c r="P90" s="123" t="s">
        <v>25341</v>
      </c>
      <c r="Q90" s="123">
        <v>12</v>
      </c>
      <c r="R90" s="123" t="s">
        <v>38292</v>
      </c>
      <c r="S90" s="123" t="s">
        <v>38352</v>
      </c>
    </row>
    <row r="91" spans="1:19" x14ac:dyDescent="0.2">
      <c r="A91" s="123" t="s">
        <v>37972</v>
      </c>
      <c r="B91" s="123" t="s">
        <v>38353</v>
      </c>
      <c r="C91" s="123" t="s">
        <v>49</v>
      </c>
      <c r="D91" s="123" t="s">
        <v>230</v>
      </c>
      <c r="E91" s="123" t="s">
        <v>30094</v>
      </c>
      <c r="F91" s="123" t="s">
        <v>31073</v>
      </c>
      <c r="G91" s="123" t="s">
        <v>38059</v>
      </c>
      <c r="H91" s="123" t="s">
        <v>38063</v>
      </c>
      <c r="I91" s="123" t="s">
        <v>23</v>
      </c>
      <c r="J91" s="123" t="s">
        <v>38103</v>
      </c>
      <c r="K91" s="123" t="s">
        <v>30100</v>
      </c>
      <c r="L91" s="123" t="s">
        <v>30025</v>
      </c>
      <c r="M91" s="123" t="s">
        <v>12</v>
      </c>
      <c r="N91" s="123">
        <v>729.30000000000007</v>
      </c>
      <c r="P91" s="123" t="s">
        <v>25341</v>
      </c>
      <c r="Q91" s="123">
        <v>12</v>
      </c>
      <c r="R91" s="123" t="s">
        <v>38274</v>
      </c>
      <c r="S91" s="123" t="s">
        <v>38300</v>
      </c>
    </row>
    <row r="92" spans="1:19" x14ac:dyDescent="0.2">
      <c r="A92" s="123" t="s">
        <v>37973</v>
      </c>
      <c r="B92" s="123" t="s">
        <v>37771</v>
      </c>
      <c r="C92" s="123" t="s">
        <v>49</v>
      </c>
      <c r="D92" s="123" t="s">
        <v>230</v>
      </c>
      <c r="E92" s="123" t="s">
        <v>38055</v>
      </c>
      <c r="F92" s="123" t="s">
        <v>31073</v>
      </c>
      <c r="G92" s="123" t="s">
        <v>38059</v>
      </c>
      <c r="H92" s="123" t="s">
        <v>38106</v>
      </c>
      <c r="I92" s="123" t="s">
        <v>58</v>
      </c>
      <c r="J92" s="123" t="s">
        <v>38103</v>
      </c>
      <c r="K92" s="123" t="s">
        <v>30100</v>
      </c>
      <c r="L92" s="123" t="s">
        <v>30025</v>
      </c>
      <c r="M92" s="123" t="s">
        <v>12</v>
      </c>
      <c r="N92" s="123">
        <v>640.90000000000009</v>
      </c>
      <c r="P92" s="123" t="s">
        <v>25341</v>
      </c>
      <c r="Q92" s="123">
        <v>24</v>
      </c>
      <c r="S92" s="123" t="s">
        <v>38354</v>
      </c>
    </row>
    <row r="93" spans="1:19" x14ac:dyDescent="0.2">
      <c r="A93" s="123" t="s">
        <v>37974</v>
      </c>
      <c r="B93" s="123" t="s">
        <v>38355</v>
      </c>
      <c r="C93" s="123" t="s">
        <v>49</v>
      </c>
      <c r="D93" s="123" t="s">
        <v>230</v>
      </c>
      <c r="E93" s="123" t="s">
        <v>30094</v>
      </c>
      <c r="F93" s="123" t="s">
        <v>31073</v>
      </c>
      <c r="G93" s="123" t="s">
        <v>38059</v>
      </c>
      <c r="H93" s="123" t="s">
        <v>38064</v>
      </c>
      <c r="I93" s="123" t="s">
        <v>27</v>
      </c>
      <c r="J93" s="123" t="s">
        <v>38103</v>
      </c>
      <c r="K93" s="123" t="s">
        <v>30100</v>
      </c>
      <c r="L93" s="123" t="s">
        <v>30025</v>
      </c>
      <c r="M93" s="123" t="s">
        <v>12</v>
      </c>
      <c r="N93" s="123">
        <v>729.30000000000007</v>
      </c>
      <c r="P93" s="123" t="s">
        <v>25341</v>
      </c>
      <c r="Q93" s="123">
        <v>12</v>
      </c>
      <c r="S93" s="123" t="s">
        <v>38356</v>
      </c>
    </row>
    <row r="94" spans="1:19" x14ac:dyDescent="0.2">
      <c r="A94" s="123" t="s">
        <v>37975</v>
      </c>
      <c r="B94" s="123" t="s">
        <v>38357</v>
      </c>
      <c r="C94" s="123" t="s">
        <v>49</v>
      </c>
      <c r="D94" s="123" t="s">
        <v>230</v>
      </c>
      <c r="E94" s="123" t="s">
        <v>30095</v>
      </c>
      <c r="F94" s="123" t="s">
        <v>31073</v>
      </c>
      <c r="G94" s="123" t="s">
        <v>38059</v>
      </c>
      <c r="H94" s="123" t="s">
        <v>38074</v>
      </c>
      <c r="I94" s="123" t="s">
        <v>1</v>
      </c>
      <c r="J94" s="123" t="s">
        <v>38103</v>
      </c>
      <c r="K94" s="123" t="s">
        <v>30100</v>
      </c>
      <c r="L94" s="123" t="s">
        <v>30025</v>
      </c>
      <c r="M94" s="123" t="s">
        <v>12</v>
      </c>
      <c r="N94" s="123">
        <v>486.2000000000001</v>
      </c>
      <c r="P94" s="123" t="s">
        <v>25341</v>
      </c>
      <c r="Q94" s="123">
        <v>36</v>
      </c>
      <c r="S94" s="123" t="s">
        <v>38358</v>
      </c>
    </row>
    <row r="95" spans="1:19" x14ac:dyDescent="0.2">
      <c r="A95" s="123" t="s">
        <v>37976</v>
      </c>
      <c r="B95" s="123" t="s">
        <v>38359</v>
      </c>
      <c r="C95" s="123" t="s">
        <v>49</v>
      </c>
      <c r="D95" s="123" t="s">
        <v>230</v>
      </c>
      <c r="E95" s="123" t="s">
        <v>30094</v>
      </c>
      <c r="F95" s="123" t="s">
        <v>31073</v>
      </c>
      <c r="G95" s="123" t="s">
        <v>38059</v>
      </c>
      <c r="H95" s="123" t="s">
        <v>38074</v>
      </c>
      <c r="I95" s="123" t="s">
        <v>1</v>
      </c>
      <c r="J95" s="123" t="s">
        <v>38103</v>
      </c>
      <c r="K95" s="123" t="s">
        <v>30100</v>
      </c>
      <c r="L95" s="123" t="s">
        <v>30025</v>
      </c>
      <c r="M95" s="123" t="s">
        <v>12</v>
      </c>
      <c r="N95" s="123">
        <v>729.30000000000007</v>
      </c>
      <c r="P95" s="123" t="s">
        <v>25341</v>
      </c>
      <c r="Q95" s="123">
        <v>12</v>
      </c>
      <c r="R95" s="123" t="s">
        <v>38292</v>
      </c>
      <c r="S95" s="123" t="s">
        <v>38360</v>
      </c>
    </row>
    <row r="96" spans="1:19" x14ac:dyDescent="0.2">
      <c r="A96" s="123" t="s">
        <v>37977</v>
      </c>
      <c r="B96" s="123" t="s">
        <v>38361</v>
      </c>
      <c r="C96" s="123" t="s">
        <v>49</v>
      </c>
      <c r="D96" s="123" t="s">
        <v>230</v>
      </c>
      <c r="E96" s="123" t="s">
        <v>30094</v>
      </c>
      <c r="F96" s="123" t="s">
        <v>31073</v>
      </c>
      <c r="G96" s="123" t="s">
        <v>38059</v>
      </c>
      <c r="H96" s="123" t="s">
        <v>38074</v>
      </c>
      <c r="I96" s="123" t="s">
        <v>1</v>
      </c>
      <c r="J96" s="123" t="s">
        <v>38103</v>
      </c>
      <c r="K96" s="123" t="s">
        <v>30100</v>
      </c>
      <c r="L96" s="123" t="s">
        <v>30025</v>
      </c>
      <c r="M96" s="123" t="s">
        <v>12</v>
      </c>
      <c r="N96" s="123">
        <v>729.31733333333329</v>
      </c>
      <c r="P96" s="123" t="s">
        <v>25341</v>
      </c>
      <c r="Q96" s="123">
        <v>15</v>
      </c>
      <c r="R96" s="123" t="s">
        <v>38292</v>
      </c>
      <c r="S96" s="123" t="s">
        <v>38362</v>
      </c>
    </row>
    <row r="97" spans="1:19" x14ac:dyDescent="0.2">
      <c r="A97" s="123" t="s">
        <v>37978</v>
      </c>
      <c r="B97" s="123" t="s">
        <v>38363</v>
      </c>
      <c r="C97" s="123" t="s">
        <v>49</v>
      </c>
      <c r="D97" s="123" t="s">
        <v>230</v>
      </c>
      <c r="E97" s="123" t="s">
        <v>30094</v>
      </c>
      <c r="F97" s="123" t="s">
        <v>31073</v>
      </c>
      <c r="G97" s="123" t="s">
        <v>38059</v>
      </c>
      <c r="H97" s="123" t="s">
        <v>38074</v>
      </c>
      <c r="I97" s="123" t="s">
        <v>1</v>
      </c>
      <c r="J97" s="123" t="s">
        <v>38103</v>
      </c>
      <c r="K97" s="123" t="s">
        <v>30100</v>
      </c>
      <c r="L97" s="123" t="s">
        <v>30025</v>
      </c>
      <c r="M97" s="123" t="s">
        <v>12</v>
      </c>
      <c r="N97" s="123">
        <v>729.30000000000007</v>
      </c>
      <c r="P97" s="123" t="s">
        <v>25341</v>
      </c>
      <c r="Q97" s="123">
        <v>24</v>
      </c>
      <c r="R97" s="123" t="s">
        <v>38314</v>
      </c>
      <c r="S97" s="123" t="s">
        <v>38323</v>
      </c>
    </row>
    <row r="98" spans="1:19" x14ac:dyDescent="0.2">
      <c r="A98" s="123" t="s">
        <v>37979</v>
      </c>
      <c r="B98" s="123" t="s">
        <v>37777</v>
      </c>
      <c r="C98" s="123" t="s">
        <v>49</v>
      </c>
      <c r="D98" s="123" t="s">
        <v>230</v>
      </c>
      <c r="E98" s="123" t="s">
        <v>30093</v>
      </c>
      <c r="F98" s="123" t="s">
        <v>31073</v>
      </c>
      <c r="G98" s="123" t="s">
        <v>38059</v>
      </c>
      <c r="H98" s="123" t="s">
        <v>38063</v>
      </c>
      <c r="I98" s="123" t="s">
        <v>23</v>
      </c>
      <c r="J98" s="123" t="s">
        <v>38103</v>
      </c>
      <c r="K98" s="123" t="s">
        <v>30100</v>
      </c>
      <c r="L98" s="123" t="s">
        <v>30025</v>
      </c>
      <c r="M98" s="123" t="s">
        <v>12</v>
      </c>
      <c r="N98" s="123">
        <v>486.25777777777779</v>
      </c>
      <c r="P98" s="123" t="s">
        <v>25341</v>
      </c>
      <c r="Q98" s="123">
        <v>9</v>
      </c>
      <c r="S98" s="123" t="s">
        <v>38348</v>
      </c>
    </row>
    <row r="99" spans="1:19" x14ac:dyDescent="0.2">
      <c r="A99" s="123" t="s">
        <v>37980</v>
      </c>
      <c r="B99" s="123" t="s">
        <v>37778</v>
      </c>
      <c r="C99" s="123" t="s">
        <v>46</v>
      </c>
      <c r="D99" s="123" t="s">
        <v>38052</v>
      </c>
      <c r="E99" s="123" t="s">
        <v>30095</v>
      </c>
      <c r="F99" s="123" t="s">
        <v>91</v>
      </c>
      <c r="G99" s="123" t="s">
        <v>38059</v>
      </c>
      <c r="H99" s="123" t="s">
        <v>38074</v>
      </c>
      <c r="I99" s="123" t="s">
        <v>1</v>
      </c>
      <c r="J99" s="123" t="s">
        <v>38107</v>
      </c>
      <c r="K99" s="123" t="s">
        <v>30100</v>
      </c>
      <c r="L99" s="123" t="s">
        <v>30025</v>
      </c>
      <c r="M99" s="123" t="s">
        <v>12</v>
      </c>
      <c r="N99" s="123">
        <v>839.80000000000018</v>
      </c>
      <c r="P99" s="123" t="s">
        <v>25341</v>
      </c>
      <c r="Q99" s="123">
        <v>12</v>
      </c>
      <c r="R99" s="123" t="s">
        <v>38326</v>
      </c>
      <c r="S99" s="123" t="s">
        <v>38364</v>
      </c>
    </row>
    <row r="100" spans="1:19" x14ac:dyDescent="0.2">
      <c r="A100" s="123" t="s">
        <v>37981</v>
      </c>
      <c r="B100" s="123" t="s">
        <v>37779</v>
      </c>
      <c r="C100" s="123" t="s">
        <v>46</v>
      </c>
      <c r="D100" s="123" t="s">
        <v>47</v>
      </c>
      <c r="E100" s="123" t="s">
        <v>38055</v>
      </c>
      <c r="F100" s="123" t="s">
        <v>91</v>
      </c>
      <c r="G100" s="123" t="s">
        <v>38059</v>
      </c>
      <c r="H100" s="123" t="s">
        <v>38074</v>
      </c>
      <c r="I100" s="123" t="s">
        <v>1</v>
      </c>
      <c r="J100" s="123" t="s">
        <v>38061</v>
      </c>
      <c r="K100" s="123" t="s">
        <v>30109</v>
      </c>
      <c r="L100" s="123" t="s">
        <v>30025</v>
      </c>
      <c r="M100" s="123" t="s">
        <v>31093</v>
      </c>
      <c r="N100" s="123">
        <v>950.3089655172414</v>
      </c>
      <c r="P100" s="123" t="s">
        <v>25341</v>
      </c>
      <c r="Q100" s="123">
        <v>29</v>
      </c>
      <c r="S100" s="123" t="s">
        <v>38354</v>
      </c>
    </row>
    <row r="101" spans="1:19" x14ac:dyDescent="0.2">
      <c r="A101" s="123" t="s">
        <v>37982</v>
      </c>
      <c r="B101" s="123" t="s">
        <v>38365</v>
      </c>
      <c r="C101" s="123" t="s">
        <v>46</v>
      </c>
      <c r="D101" s="123" t="s">
        <v>47</v>
      </c>
      <c r="E101" s="123" t="s">
        <v>30094</v>
      </c>
      <c r="F101" s="123" t="s">
        <v>91</v>
      </c>
      <c r="G101" s="123" t="s">
        <v>38059</v>
      </c>
      <c r="H101" s="123" t="s">
        <v>38074</v>
      </c>
      <c r="I101" s="123" t="s">
        <v>1</v>
      </c>
      <c r="J101" s="123" t="s">
        <v>38061</v>
      </c>
      <c r="K101" s="123" t="s">
        <v>30109</v>
      </c>
      <c r="L101" s="123" t="s">
        <v>30025</v>
      </c>
      <c r="M101" s="123" t="s">
        <v>31093</v>
      </c>
      <c r="N101" s="123">
        <v>994.49103448275878</v>
      </c>
      <c r="P101" s="123" t="s">
        <v>25341</v>
      </c>
      <c r="Q101" s="123">
        <v>29</v>
      </c>
      <c r="S101" s="123" t="s">
        <v>38293</v>
      </c>
    </row>
    <row r="102" spans="1:19" x14ac:dyDescent="0.2">
      <c r="A102" s="123" t="s">
        <v>37983</v>
      </c>
      <c r="B102" s="123" t="s">
        <v>38366</v>
      </c>
      <c r="C102" s="123" t="s">
        <v>46</v>
      </c>
      <c r="D102" s="123" t="s">
        <v>47</v>
      </c>
      <c r="E102" s="123" t="s">
        <v>30094</v>
      </c>
      <c r="F102" s="123" t="s">
        <v>91</v>
      </c>
      <c r="G102" s="123" t="s">
        <v>38059</v>
      </c>
      <c r="H102" s="123" t="s">
        <v>38108</v>
      </c>
      <c r="I102" s="123" t="s">
        <v>54</v>
      </c>
      <c r="J102" s="123" t="s">
        <v>38061</v>
      </c>
      <c r="K102" s="123" t="s">
        <v>30109</v>
      </c>
      <c r="L102" s="123" t="s">
        <v>30025</v>
      </c>
      <c r="M102" s="123" t="s">
        <v>31093</v>
      </c>
      <c r="N102" s="123">
        <v>994.52888888888879</v>
      </c>
      <c r="P102" s="123" t="s">
        <v>25341</v>
      </c>
      <c r="Q102" s="123">
        <v>18</v>
      </c>
      <c r="S102" s="123" t="s">
        <v>38345</v>
      </c>
    </row>
    <row r="103" spans="1:19" x14ac:dyDescent="0.2">
      <c r="A103" s="123" t="s">
        <v>3166</v>
      </c>
      <c r="B103" s="123" t="s">
        <v>37782</v>
      </c>
      <c r="C103" s="123" t="s">
        <v>46</v>
      </c>
      <c r="D103" s="123" t="s">
        <v>47</v>
      </c>
      <c r="E103" s="123" t="s">
        <v>30094</v>
      </c>
      <c r="F103" s="123" t="s">
        <v>91</v>
      </c>
      <c r="G103" s="123" t="s">
        <v>38059</v>
      </c>
      <c r="H103" s="123" t="s">
        <v>38074</v>
      </c>
      <c r="I103" s="123" t="s">
        <v>1</v>
      </c>
      <c r="J103" s="123" t="s">
        <v>11</v>
      </c>
      <c r="K103" s="123" t="s">
        <v>30109</v>
      </c>
      <c r="L103" s="123" t="s">
        <v>30025</v>
      </c>
      <c r="M103" s="123" t="s">
        <v>31093</v>
      </c>
      <c r="N103" s="123">
        <v>994.50702702702711</v>
      </c>
      <c r="P103" s="123" t="s">
        <v>25341</v>
      </c>
      <c r="Q103" s="123">
        <v>74</v>
      </c>
      <c r="R103" s="123" t="s">
        <v>38292</v>
      </c>
      <c r="S103" s="123" t="s">
        <v>38367</v>
      </c>
    </row>
    <row r="104" spans="1:19" x14ac:dyDescent="0.2">
      <c r="A104" s="123" t="s">
        <v>37984</v>
      </c>
      <c r="B104" s="123" t="s">
        <v>38368</v>
      </c>
      <c r="C104" s="123" t="s">
        <v>46</v>
      </c>
      <c r="D104" s="123" t="s">
        <v>47</v>
      </c>
      <c r="E104" s="123" t="s">
        <v>30094</v>
      </c>
      <c r="F104" s="123" t="s">
        <v>91</v>
      </c>
      <c r="G104" s="123" t="s">
        <v>38059</v>
      </c>
      <c r="H104" s="123" t="s">
        <v>38074</v>
      </c>
      <c r="I104" s="123" t="s">
        <v>1</v>
      </c>
      <c r="J104" s="123" t="s">
        <v>38061</v>
      </c>
      <c r="K104" s="123" t="s">
        <v>30109</v>
      </c>
      <c r="L104" s="123" t="s">
        <v>30025</v>
      </c>
      <c r="M104" s="123" t="s">
        <v>31093</v>
      </c>
      <c r="N104" s="123">
        <v>994.49103448275878</v>
      </c>
      <c r="P104" s="123" t="s">
        <v>25341</v>
      </c>
      <c r="Q104" s="123">
        <v>29</v>
      </c>
      <c r="R104" s="123" t="s">
        <v>38292</v>
      </c>
      <c r="S104" s="123" t="s">
        <v>38369</v>
      </c>
    </row>
    <row r="105" spans="1:19" x14ac:dyDescent="0.2">
      <c r="A105" s="123" t="s">
        <v>37985</v>
      </c>
      <c r="B105" s="123" t="s">
        <v>37784</v>
      </c>
      <c r="C105" s="123" t="s">
        <v>46</v>
      </c>
      <c r="D105" s="123" t="s">
        <v>37679</v>
      </c>
      <c r="E105" s="123" t="s">
        <v>30094</v>
      </c>
      <c r="F105" s="123" t="s">
        <v>91</v>
      </c>
      <c r="G105" s="123" t="s">
        <v>38059</v>
      </c>
      <c r="H105" s="123" t="s">
        <v>38063</v>
      </c>
      <c r="I105" s="123" t="s">
        <v>23</v>
      </c>
      <c r="J105" s="123" t="s">
        <v>38109</v>
      </c>
      <c r="K105" s="123" t="s">
        <v>282</v>
      </c>
      <c r="L105" s="123" t="s">
        <v>30025</v>
      </c>
      <c r="M105" s="123" t="s">
        <v>31093</v>
      </c>
      <c r="N105" s="123">
        <v>1016.6000000000001</v>
      </c>
      <c r="P105" s="123" t="s">
        <v>25341</v>
      </c>
      <c r="Q105" s="123">
        <v>6</v>
      </c>
      <c r="S105" s="123" t="s">
        <v>38370</v>
      </c>
    </row>
    <row r="106" spans="1:19" x14ac:dyDescent="0.2">
      <c r="A106" s="123" t="s">
        <v>2772</v>
      </c>
      <c r="B106" s="123" t="s">
        <v>37785</v>
      </c>
      <c r="C106" s="123" t="s">
        <v>46</v>
      </c>
      <c r="D106" s="123" t="s">
        <v>37679</v>
      </c>
      <c r="E106" s="123" t="s">
        <v>30094</v>
      </c>
      <c r="F106" s="123" t="s">
        <v>91</v>
      </c>
      <c r="G106" s="123" t="s">
        <v>38059</v>
      </c>
      <c r="H106" s="123" t="s">
        <v>38110</v>
      </c>
      <c r="I106" s="123" t="s">
        <v>37518</v>
      </c>
      <c r="J106" s="123" t="s">
        <v>30855</v>
      </c>
      <c r="K106" s="123" t="s">
        <v>282</v>
      </c>
      <c r="L106" s="123" t="s">
        <v>30025</v>
      </c>
      <c r="M106" s="123" t="s">
        <v>31093</v>
      </c>
      <c r="N106" s="123">
        <v>1016.6000000000001</v>
      </c>
      <c r="P106" s="123" t="s">
        <v>25341</v>
      </c>
      <c r="Q106" s="123">
        <v>4</v>
      </c>
      <c r="R106" s="123" t="s">
        <v>38274</v>
      </c>
      <c r="S106" s="123" t="s">
        <v>38371</v>
      </c>
    </row>
    <row r="107" spans="1:19" x14ac:dyDescent="0.2">
      <c r="A107" s="123" t="s">
        <v>2776</v>
      </c>
      <c r="B107" s="123" t="s">
        <v>37786</v>
      </c>
      <c r="C107" s="123" t="s">
        <v>46</v>
      </c>
      <c r="D107" s="123" t="s">
        <v>37679</v>
      </c>
      <c r="E107" s="123" t="s">
        <v>30094</v>
      </c>
      <c r="F107" s="123" t="s">
        <v>91</v>
      </c>
      <c r="G107" s="123" t="s">
        <v>38059</v>
      </c>
      <c r="H107" s="123" t="s">
        <v>38111</v>
      </c>
      <c r="I107" s="123" t="s">
        <v>54</v>
      </c>
      <c r="J107" s="123" t="s">
        <v>30855</v>
      </c>
      <c r="K107" s="123" t="s">
        <v>282</v>
      </c>
      <c r="L107" s="123" t="s">
        <v>30025</v>
      </c>
      <c r="M107" s="123" t="s">
        <v>31093</v>
      </c>
      <c r="N107" s="123">
        <v>1016.6000000000001</v>
      </c>
      <c r="P107" s="123" t="s">
        <v>25341</v>
      </c>
      <c r="Q107" s="123">
        <v>8</v>
      </c>
      <c r="R107" s="123" t="s">
        <v>38274</v>
      </c>
      <c r="S107" s="123" t="s">
        <v>38372</v>
      </c>
    </row>
    <row r="108" spans="1:19" x14ac:dyDescent="0.2">
      <c r="A108" s="123" t="s">
        <v>2778</v>
      </c>
      <c r="B108" s="123" t="s">
        <v>37787</v>
      </c>
      <c r="C108" s="123" t="s">
        <v>46</v>
      </c>
      <c r="D108" s="123" t="s">
        <v>37679</v>
      </c>
      <c r="E108" s="123" t="s">
        <v>30094</v>
      </c>
      <c r="F108" s="123" t="s">
        <v>91</v>
      </c>
      <c r="G108" s="123" t="s">
        <v>38059</v>
      </c>
      <c r="H108" s="123" t="s">
        <v>38112</v>
      </c>
      <c r="I108" s="123" t="s">
        <v>25515</v>
      </c>
      <c r="J108" s="123" t="s">
        <v>30855</v>
      </c>
      <c r="K108" s="123" t="s">
        <v>282</v>
      </c>
      <c r="L108" s="123" t="s">
        <v>30025</v>
      </c>
      <c r="M108" s="123" t="s">
        <v>31093</v>
      </c>
      <c r="N108" s="123">
        <v>1016.6000000000001</v>
      </c>
      <c r="P108" s="123" t="s">
        <v>25341</v>
      </c>
      <c r="Q108" s="123">
        <v>6</v>
      </c>
      <c r="R108" s="123" t="s">
        <v>38274</v>
      </c>
      <c r="S108" s="123" t="s">
        <v>38373</v>
      </c>
    </row>
    <row r="109" spans="1:19" x14ac:dyDescent="0.2">
      <c r="A109" s="123" t="s">
        <v>3184</v>
      </c>
      <c r="B109" s="123" t="s">
        <v>37788</v>
      </c>
      <c r="C109" s="123" t="s">
        <v>46</v>
      </c>
      <c r="D109" s="123" t="s">
        <v>47</v>
      </c>
      <c r="E109" s="123" t="s">
        <v>30094</v>
      </c>
      <c r="F109" s="123" t="s">
        <v>91</v>
      </c>
      <c r="G109" s="123" t="s">
        <v>38059</v>
      </c>
      <c r="H109" s="123" t="s">
        <v>38074</v>
      </c>
      <c r="I109" s="123" t="s">
        <v>1</v>
      </c>
      <c r="J109" s="123" t="s">
        <v>11</v>
      </c>
      <c r="K109" s="123" t="s">
        <v>30109</v>
      </c>
      <c r="L109" s="123" t="s">
        <v>30025</v>
      </c>
      <c r="M109" s="123" t="s">
        <v>31093</v>
      </c>
      <c r="N109" s="123">
        <v>817.69999999999993</v>
      </c>
      <c r="P109" s="123" t="s">
        <v>25341</v>
      </c>
      <c r="Q109" s="123">
        <v>12</v>
      </c>
      <c r="R109" s="123" t="s">
        <v>38292</v>
      </c>
      <c r="S109" s="123" t="s">
        <v>38335</v>
      </c>
    </row>
    <row r="110" spans="1:19" x14ac:dyDescent="0.2">
      <c r="A110" s="123" t="s">
        <v>2808</v>
      </c>
      <c r="B110" s="123" t="s">
        <v>37789</v>
      </c>
      <c r="C110" s="123" t="s">
        <v>46</v>
      </c>
      <c r="D110" s="123" t="s">
        <v>47</v>
      </c>
      <c r="E110" s="123" t="s">
        <v>30094</v>
      </c>
      <c r="F110" s="123" t="s">
        <v>91</v>
      </c>
      <c r="G110" s="123" t="s">
        <v>38059</v>
      </c>
      <c r="H110" s="123" t="s">
        <v>38063</v>
      </c>
      <c r="I110" s="123" t="s">
        <v>23</v>
      </c>
      <c r="J110" s="123" t="s">
        <v>11</v>
      </c>
      <c r="K110" s="123" t="s">
        <v>30109</v>
      </c>
      <c r="L110" s="123" t="s">
        <v>30025</v>
      </c>
      <c r="M110" s="123" t="s">
        <v>31093</v>
      </c>
      <c r="N110" s="123">
        <v>817.69999999999993</v>
      </c>
      <c r="P110" s="123" t="s">
        <v>25341</v>
      </c>
      <c r="Q110" s="123">
        <v>8</v>
      </c>
      <c r="R110" s="123" t="s">
        <v>38292</v>
      </c>
      <c r="S110" s="123" t="s">
        <v>38374</v>
      </c>
    </row>
    <row r="111" spans="1:19" x14ac:dyDescent="0.2">
      <c r="A111" s="123" t="s">
        <v>37986</v>
      </c>
      <c r="B111" s="123" t="s">
        <v>38375</v>
      </c>
      <c r="C111" s="123" t="s">
        <v>46</v>
      </c>
      <c r="D111" s="123" t="s">
        <v>47</v>
      </c>
      <c r="E111" s="123" t="s">
        <v>30094</v>
      </c>
      <c r="F111" s="123" t="s">
        <v>91</v>
      </c>
      <c r="G111" s="123" t="s">
        <v>38059</v>
      </c>
      <c r="H111" s="123" t="s">
        <v>38087</v>
      </c>
      <c r="I111" s="123" t="s">
        <v>54</v>
      </c>
      <c r="J111" s="123" t="s">
        <v>38061</v>
      </c>
      <c r="K111" s="123" t="s">
        <v>30109</v>
      </c>
      <c r="L111" s="123" t="s">
        <v>30025</v>
      </c>
      <c r="M111" s="123" t="s">
        <v>31093</v>
      </c>
      <c r="N111" s="123">
        <v>817.78666666666663</v>
      </c>
      <c r="P111" s="123" t="s">
        <v>25341</v>
      </c>
      <c r="Q111" s="123">
        <v>6</v>
      </c>
      <c r="R111" s="123" t="s">
        <v>38292</v>
      </c>
      <c r="S111" s="123" t="s">
        <v>38376</v>
      </c>
    </row>
    <row r="112" spans="1:19" x14ac:dyDescent="0.2">
      <c r="A112" s="123" t="s">
        <v>37987</v>
      </c>
      <c r="B112" s="123" t="s">
        <v>38377</v>
      </c>
      <c r="C112" s="123" t="s">
        <v>46</v>
      </c>
      <c r="D112" s="123" t="s">
        <v>47</v>
      </c>
      <c r="E112" s="123" t="s">
        <v>30094</v>
      </c>
      <c r="F112" s="123" t="s">
        <v>91</v>
      </c>
      <c r="G112" s="123" t="s">
        <v>38059</v>
      </c>
      <c r="H112" s="123" t="s">
        <v>38113</v>
      </c>
      <c r="I112" s="123" t="s">
        <v>35</v>
      </c>
      <c r="J112" s="123" t="s">
        <v>38061</v>
      </c>
      <c r="K112" s="123" t="s">
        <v>30109</v>
      </c>
      <c r="L112" s="123" t="s">
        <v>30025</v>
      </c>
      <c r="M112" s="123" t="s">
        <v>31093</v>
      </c>
      <c r="N112" s="123">
        <v>817.71130434782606</v>
      </c>
      <c r="P112" s="123" t="s">
        <v>25341</v>
      </c>
      <c r="Q112" s="123">
        <v>23</v>
      </c>
      <c r="S112" s="123" t="s">
        <v>38345</v>
      </c>
    </row>
    <row r="113" spans="1:19" x14ac:dyDescent="0.2">
      <c r="A113" s="123" t="s">
        <v>2816</v>
      </c>
      <c r="B113" s="123" t="s">
        <v>37792</v>
      </c>
      <c r="C113" s="123" t="s">
        <v>46</v>
      </c>
      <c r="D113" s="123" t="s">
        <v>47</v>
      </c>
      <c r="E113" s="123" t="s">
        <v>30094</v>
      </c>
      <c r="F113" s="123" t="s">
        <v>91</v>
      </c>
      <c r="G113" s="123" t="s">
        <v>38059</v>
      </c>
      <c r="H113" s="123" t="s">
        <v>38063</v>
      </c>
      <c r="I113" s="123" t="s">
        <v>23</v>
      </c>
      <c r="J113" s="123" t="s">
        <v>11</v>
      </c>
      <c r="K113" s="123" t="s">
        <v>30109</v>
      </c>
      <c r="L113" s="123" t="s">
        <v>30025</v>
      </c>
      <c r="M113" s="123" t="s">
        <v>31093</v>
      </c>
      <c r="N113" s="123">
        <v>817.684705882353</v>
      </c>
      <c r="P113" s="123" t="s">
        <v>25341</v>
      </c>
      <c r="Q113" s="123">
        <v>17</v>
      </c>
      <c r="R113" s="123" t="s">
        <v>38292</v>
      </c>
      <c r="S113" s="123" t="s">
        <v>38347</v>
      </c>
    </row>
    <row r="114" spans="1:19" x14ac:dyDescent="0.2">
      <c r="A114" s="123" t="s">
        <v>2824</v>
      </c>
      <c r="B114" s="123" t="s">
        <v>37793</v>
      </c>
      <c r="C114" s="123" t="s">
        <v>46</v>
      </c>
      <c r="D114" s="123" t="s">
        <v>47</v>
      </c>
      <c r="E114" s="123" t="s">
        <v>30094</v>
      </c>
      <c r="F114" s="123" t="s">
        <v>91</v>
      </c>
      <c r="G114" s="123" t="s">
        <v>38059</v>
      </c>
      <c r="H114" s="123" t="s">
        <v>38063</v>
      </c>
      <c r="I114" s="123" t="s">
        <v>23</v>
      </c>
      <c r="J114" s="123" t="s">
        <v>11</v>
      </c>
      <c r="K114" s="123" t="s">
        <v>30109</v>
      </c>
      <c r="L114" s="123" t="s">
        <v>30025</v>
      </c>
      <c r="M114" s="123" t="s">
        <v>31093</v>
      </c>
      <c r="N114" s="123">
        <v>817.44</v>
      </c>
      <c r="P114" s="123" t="s">
        <v>25341</v>
      </c>
      <c r="Q114" s="123">
        <v>39</v>
      </c>
      <c r="R114" s="123" t="s">
        <v>38292</v>
      </c>
      <c r="S114" s="123" t="s">
        <v>38378</v>
      </c>
    </row>
    <row r="115" spans="1:19" x14ac:dyDescent="0.2">
      <c r="A115" s="123" t="s">
        <v>37988</v>
      </c>
      <c r="B115" s="123" t="s">
        <v>37793</v>
      </c>
      <c r="C115" s="123" t="s">
        <v>46</v>
      </c>
      <c r="D115" s="123" t="s">
        <v>47</v>
      </c>
      <c r="E115" s="123" t="s">
        <v>30094</v>
      </c>
      <c r="F115" s="123" t="s">
        <v>91</v>
      </c>
      <c r="G115" s="123" t="s">
        <v>38059</v>
      </c>
      <c r="H115" s="123" t="s">
        <v>38078</v>
      </c>
      <c r="I115" s="123" t="s">
        <v>150</v>
      </c>
      <c r="J115" s="123" t="s">
        <v>11</v>
      </c>
      <c r="K115" s="123" t="s">
        <v>30109</v>
      </c>
      <c r="L115" s="123" t="s">
        <v>30025</v>
      </c>
      <c r="M115" s="123" t="s">
        <v>31093</v>
      </c>
      <c r="N115" s="123">
        <v>817.44</v>
      </c>
      <c r="P115" s="123" t="s">
        <v>25341</v>
      </c>
      <c r="Q115" s="123">
        <v>6</v>
      </c>
      <c r="R115" s="123" t="s">
        <v>38292</v>
      </c>
      <c r="S115" s="123" t="s">
        <v>38378</v>
      </c>
    </row>
    <row r="116" spans="1:19" x14ac:dyDescent="0.2">
      <c r="A116" s="123" t="s">
        <v>2834</v>
      </c>
      <c r="B116" s="123" t="s">
        <v>37794</v>
      </c>
      <c r="C116" s="123" t="s">
        <v>46</v>
      </c>
      <c r="D116" s="123" t="s">
        <v>47</v>
      </c>
      <c r="E116" s="123" t="s">
        <v>30094</v>
      </c>
      <c r="F116" s="123" t="s">
        <v>91</v>
      </c>
      <c r="G116" s="123" t="s">
        <v>38059</v>
      </c>
      <c r="H116" s="123" t="s">
        <v>38114</v>
      </c>
      <c r="I116" s="123" t="s">
        <v>144</v>
      </c>
      <c r="J116" s="123" t="s">
        <v>11</v>
      </c>
      <c r="K116" s="123" t="s">
        <v>30109</v>
      </c>
      <c r="L116" s="123" t="s">
        <v>30025</v>
      </c>
      <c r="M116" s="123" t="s">
        <v>31093</v>
      </c>
      <c r="N116" s="123">
        <v>817.71733333333327</v>
      </c>
      <c r="P116" s="123" t="s">
        <v>25341</v>
      </c>
      <c r="Q116" s="123">
        <v>30</v>
      </c>
      <c r="R116" s="123" t="s">
        <v>38292</v>
      </c>
      <c r="S116" s="123" t="s">
        <v>38379</v>
      </c>
    </row>
    <row r="117" spans="1:19" x14ac:dyDescent="0.2">
      <c r="A117" s="123" t="s">
        <v>37989</v>
      </c>
      <c r="B117" s="123" t="s">
        <v>38380</v>
      </c>
      <c r="C117" s="123" t="s">
        <v>46</v>
      </c>
      <c r="D117" s="123" t="s">
        <v>47</v>
      </c>
      <c r="E117" s="123" t="s">
        <v>30094</v>
      </c>
      <c r="F117" s="123" t="s">
        <v>91</v>
      </c>
      <c r="G117" s="123" t="s">
        <v>38059</v>
      </c>
      <c r="H117" s="123" t="s">
        <v>38063</v>
      </c>
      <c r="I117" s="123" t="s">
        <v>23</v>
      </c>
      <c r="J117" s="123" t="s">
        <v>38061</v>
      </c>
      <c r="L117" s="123" t="s">
        <v>30025</v>
      </c>
      <c r="M117" s="123" t="s">
        <v>31093</v>
      </c>
      <c r="N117" s="123">
        <v>817.6910344827586</v>
      </c>
      <c r="P117" s="123" t="s">
        <v>25341</v>
      </c>
      <c r="Q117" s="123">
        <v>29</v>
      </c>
      <c r="R117" s="123" t="s">
        <v>38292</v>
      </c>
      <c r="S117" s="123" t="s">
        <v>38381</v>
      </c>
    </row>
    <row r="118" spans="1:19" x14ac:dyDescent="0.2">
      <c r="A118" s="123" t="s">
        <v>37990</v>
      </c>
      <c r="B118" s="123" t="s">
        <v>38382</v>
      </c>
      <c r="C118" s="123" t="s">
        <v>46</v>
      </c>
      <c r="D118" s="123" t="s">
        <v>47</v>
      </c>
      <c r="E118" s="123" t="s">
        <v>30094</v>
      </c>
      <c r="F118" s="123" t="s">
        <v>91</v>
      </c>
      <c r="G118" s="123" t="s">
        <v>38059</v>
      </c>
      <c r="H118" s="123" t="s">
        <v>38063</v>
      </c>
      <c r="I118" s="123" t="s">
        <v>23</v>
      </c>
      <c r="J118" s="123" t="s">
        <v>38061</v>
      </c>
      <c r="L118" s="123" t="s">
        <v>30025</v>
      </c>
      <c r="M118" s="123" t="s">
        <v>31093</v>
      </c>
      <c r="N118" s="123">
        <v>817.78666666666663</v>
      </c>
      <c r="P118" s="123" t="s">
        <v>25341</v>
      </c>
      <c r="Q118" s="123">
        <v>6</v>
      </c>
      <c r="R118" s="123" t="s">
        <v>38292</v>
      </c>
      <c r="S118" s="123" t="s">
        <v>38383</v>
      </c>
    </row>
    <row r="119" spans="1:19" x14ac:dyDescent="0.2">
      <c r="A119" s="123" t="s">
        <v>3200</v>
      </c>
      <c r="B119" s="123" t="s">
        <v>37797</v>
      </c>
      <c r="C119" s="123" t="s">
        <v>46</v>
      </c>
      <c r="D119" s="123" t="s">
        <v>47</v>
      </c>
      <c r="E119" s="123" t="s">
        <v>30094</v>
      </c>
      <c r="F119" s="123" t="s">
        <v>91</v>
      </c>
      <c r="G119" s="123" t="s">
        <v>38059</v>
      </c>
      <c r="H119" s="123" t="s">
        <v>38074</v>
      </c>
      <c r="I119" s="123" t="s">
        <v>1</v>
      </c>
      <c r="J119" s="123" t="s">
        <v>11</v>
      </c>
      <c r="K119" s="123" t="s">
        <v>30109</v>
      </c>
      <c r="L119" s="123" t="s">
        <v>30025</v>
      </c>
      <c r="M119" s="123" t="s">
        <v>31093</v>
      </c>
      <c r="N119" s="123">
        <v>817.6910344827586</v>
      </c>
      <c r="P119" s="123" t="s">
        <v>25341</v>
      </c>
      <c r="Q119" s="123">
        <v>29</v>
      </c>
      <c r="R119" s="123" t="s">
        <v>38292</v>
      </c>
      <c r="S119" s="123" t="s">
        <v>38293</v>
      </c>
    </row>
    <row r="120" spans="1:19" x14ac:dyDescent="0.2">
      <c r="A120" s="123" t="s">
        <v>3202</v>
      </c>
      <c r="B120" s="123" t="s">
        <v>37798</v>
      </c>
      <c r="C120" s="123" t="s">
        <v>46</v>
      </c>
      <c r="D120" s="123" t="s">
        <v>47</v>
      </c>
      <c r="E120" s="123" t="s">
        <v>30094</v>
      </c>
      <c r="F120" s="123" t="s">
        <v>91</v>
      </c>
      <c r="G120" s="123" t="s">
        <v>38059</v>
      </c>
      <c r="H120" s="123" t="s">
        <v>38074</v>
      </c>
      <c r="I120" s="123" t="s">
        <v>1</v>
      </c>
      <c r="J120" s="123" t="s">
        <v>11</v>
      </c>
      <c r="K120" s="123" t="s">
        <v>30109</v>
      </c>
      <c r="L120" s="123" t="s">
        <v>30025</v>
      </c>
      <c r="M120" s="123" t="s">
        <v>31093</v>
      </c>
      <c r="N120" s="123">
        <v>817.69999999999993</v>
      </c>
      <c r="P120" s="123" t="s">
        <v>25341</v>
      </c>
      <c r="Q120" s="123">
        <v>12</v>
      </c>
      <c r="R120" s="123" t="s">
        <v>38292</v>
      </c>
      <c r="S120" s="123" t="s">
        <v>38345</v>
      </c>
    </row>
    <row r="121" spans="1:19" x14ac:dyDescent="0.2">
      <c r="A121" s="123" t="s">
        <v>37991</v>
      </c>
      <c r="B121" s="123" t="s">
        <v>38384</v>
      </c>
      <c r="C121" s="123" t="s">
        <v>46</v>
      </c>
      <c r="D121" s="123" t="s">
        <v>47</v>
      </c>
      <c r="E121" s="123" t="s">
        <v>30094</v>
      </c>
      <c r="F121" s="123" t="s">
        <v>91</v>
      </c>
      <c r="G121" s="123" t="s">
        <v>38059</v>
      </c>
      <c r="H121" s="123" t="s">
        <v>38074</v>
      </c>
      <c r="I121" s="123" t="s">
        <v>1</v>
      </c>
      <c r="J121" s="123" t="s">
        <v>38061</v>
      </c>
      <c r="K121" s="123" t="s">
        <v>30109</v>
      </c>
      <c r="L121" s="123" t="s">
        <v>30025</v>
      </c>
      <c r="M121" s="123" t="s">
        <v>31093</v>
      </c>
      <c r="N121" s="123">
        <v>817.6910344827586</v>
      </c>
      <c r="P121" s="123" t="s">
        <v>25341</v>
      </c>
      <c r="Q121" s="123">
        <v>29</v>
      </c>
      <c r="S121" s="123" t="s">
        <v>38350</v>
      </c>
    </row>
    <row r="122" spans="1:19" x14ac:dyDescent="0.2">
      <c r="A122" s="123" t="s">
        <v>2848</v>
      </c>
      <c r="B122" s="123" t="s">
        <v>37800</v>
      </c>
      <c r="C122" s="123" t="s">
        <v>46</v>
      </c>
      <c r="D122" s="123" t="s">
        <v>47</v>
      </c>
      <c r="E122" s="123" t="s">
        <v>30094</v>
      </c>
      <c r="F122" s="123" t="s">
        <v>91</v>
      </c>
      <c r="G122" s="123" t="s">
        <v>38059</v>
      </c>
      <c r="H122" s="123" t="s">
        <v>38115</v>
      </c>
      <c r="I122" s="123" t="s">
        <v>27</v>
      </c>
      <c r="J122" s="123" t="s">
        <v>11</v>
      </c>
      <c r="K122" s="123" t="s">
        <v>30109</v>
      </c>
      <c r="L122" s="123" t="s">
        <v>30025</v>
      </c>
      <c r="M122" s="123" t="s">
        <v>31093</v>
      </c>
      <c r="N122" s="123">
        <v>817.72363636363639</v>
      </c>
      <c r="P122" s="123" t="s">
        <v>25341</v>
      </c>
      <c r="Q122" s="123">
        <v>22</v>
      </c>
      <c r="R122" s="123" t="s">
        <v>38292</v>
      </c>
      <c r="S122" s="123" t="s">
        <v>38356</v>
      </c>
    </row>
    <row r="123" spans="1:19" x14ac:dyDescent="0.2">
      <c r="A123" s="123" t="s">
        <v>37992</v>
      </c>
      <c r="B123" s="123" t="s">
        <v>38385</v>
      </c>
      <c r="C123" s="123" t="s">
        <v>46</v>
      </c>
      <c r="D123" s="123" t="s">
        <v>47</v>
      </c>
      <c r="E123" s="123" t="s">
        <v>30094</v>
      </c>
      <c r="F123" s="123" t="s">
        <v>91</v>
      </c>
      <c r="G123" s="123" t="s">
        <v>38059</v>
      </c>
      <c r="H123" s="123" t="s">
        <v>38074</v>
      </c>
      <c r="I123" s="123" t="s">
        <v>1</v>
      </c>
      <c r="J123" s="123" t="s">
        <v>38061</v>
      </c>
      <c r="K123" s="123" t="s">
        <v>30109</v>
      </c>
      <c r="L123" s="123" t="s">
        <v>30025</v>
      </c>
      <c r="M123" s="123" t="s">
        <v>31093</v>
      </c>
      <c r="N123" s="123">
        <v>817.6910344827586</v>
      </c>
      <c r="P123" s="123" t="s">
        <v>25341</v>
      </c>
      <c r="Q123" s="123">
        <v>29</v>
      </c>
      <c r="R123" s="123" t="s">
        <v>38292</v>
      </c>
      <c r="S123" s="123" t="s">
        <v>38360</v>
      </c>
    </row>
    <row r="124" spans="1:19" x14ac:dyDescent="0.2">
      <c r="A124" s="123" t="s">
        <v>37993</v>
      </c>
      <c r="B124" s="123" t="s">
        <v>38386</v>
      </c>
      <c r="C124" s="123" t="s">
        <v>46</v>
      </c>
      <c r="D124" s="123" t="s">
        <v>47</v>
      </c>
      <c r="E124" s="123" t="s">
        <v>30094</v>
      </c>
      <c r="F124" s="123" t="s">
        <v>91</v>
      </c>
      <c r="G124" s="123" t="s">
        <v>38059</v>
      </c>
      <c r="H124" s="123" t="s">
        <v>38074</v>
      </c>
      <c r="I124" s="123" t="s">
        <v>1</v>
      </c>
      <c r="J124" s="123" t="s">
        <v>38061</v>
      </c>
      <c r="K124" s="123" t="s">
        <v>30109</v>
      </c>
      <c r="L124" s="123" t="s">
        <v>30025</v>
      </c>
      <c r="M124" s="123" t="s">
        <v>31093</v>
      </c>
      <c r="N124" s="123">
        <v>817.73714285714289</v>
      </c>
      <c r="P124" s="123" t="s">
        <v>25341</v>
      </c>
      <c r="Q124" s="123">
        <v>14</v>
      </c>
      <c r="R124" s="123" t="s">
        <v>38292</v>
      </c>
      <c r="S124" s="123" t="s">
        <v>38338</v>
      </c>
    </row>
    <row r="125" spans="1:19" x14ac:dyDescent="0.2">
      <c r="A125" s="123" t="s">
        <v>37994</v>
      </c>
      <c r="B125" s="123" t="s">
        <v>38387</v>
      </c>
      <c r="C125" s="123" t="s">
        <v>46</v>
      </c>
      <c r="D125" s="123" t="s">
        <v>47</v>
      </c>
      <c r="E125" s="123" t="s">
        <v>30094</v>
      </c>
      <c r="F125" s="123" t="s">
        <v>91</v>
      </c>
      <c r="G125" s="123" t="s">
        <v>38059</v>
      </c>
      <c r="H125" s="123" t="s">
        <v>38074</v>
      </c>
      <c r="I125" s="123" t="s">
        <v>1</v>
      </c>
      <c r="J125" s="123" t="s">
        <v>38061</v>
      </c>
      <c r="K125" s="123" t="s">
        <v>30109</v>
      </c>
      <c r="L125" s="123" t="s">
        <v>30025</v>
      </c>
      <c r="M125" s="123" t="s">
        <v>31093</v>
      </c>
      <c r="N125" s="123">
        <v>817.71529411764709</v>
      </c>
      <c r="P125" s="123" t="s">
        <v>25341</v>
      </c>
      <c r="Q125" s="123">
        <v>34</v>
      </c>
      <c r="R125" s="123" t="s">
        <v>38292</v>
      </c>
      <c r="S125" s="123" t="s">
        <v>38388</v>
      </c>
    </row>
    <row r="126" spans="1:19" x14ac:dyDescent="0.2">
      <c r="A126" s="123" t="s">
        <v>2850</v>
      </c>
      <c r="B126" s="123" t="s">
        <v>37804</v>
      </c>
      <c r="C126" s="123" t="s">
        <v>46</v>
      </c>
      <c r="D126" s="123" t="s">
        <v>92</v>
      </c>
      <c r="E126" s="123" t="s">
        <v>30094</v>
      </c>
      <c r="F126" s="123" t="s">
        <v>91</v>
      </c>
      <c r="G126" s="123" t="s">
        <v>38059</v>
      </c>
      <c r="H126" s="123" t="s">
        <v>38063</v>
      </c>
      <c r="I126" s="123" t="s">
        <v>23</v>
      </c>
      <c r="J126" s="123" t="s">
        <v>30424</v>
      </c>
      <c r="K126" s="123" t="s">
        <v>30109</v>
      </c>
      <c r="L126" s="123" t="s">
        <v>30025</v>
      </c>
      <c r="M126" s="123" t="s">
        <v>31093</v>
      </c>
      <c r="N126" s="123">
        <v>685.12888888888881</v>
      </c>
      <c r="P126" s="123" t="s">
        <v>25341</v>
      </c>
      <c r="Q126" s="123">
        <v>18</v>
      </c>
      <c r="S126" s="123" t="s">
        <v>38389</v>
      </c>
    </row>
    <row r="127" spans="1:19" x14ac:dyDescent="0.2">
      <c r="A127" s="123" t="s">
        <v>37995</v>
      </c>
      <c r="B127" s="123" t="s">
        <v>38390</v>
      </c>
      <c r="C127" s="123" t="s">
        <v>46</v>
      </c>
      <c r="D127" s="123" t="s">
        <v>37679</v>
      </c>
      <c r="E127" s="123" t="s">
        <v>30094</v>
      </c>
      <c r="F127" s="123" t="s">
        <v>91</v>
      </c>
      <c r="G127" s="123" t="s">
        <v>38059</v>
      </c>
      <c r="H127" s="123" t="s">
        <v>38074</v>
      </c>
      <c r="I127" s="123" t="s">
        <v>1</v>
      </c>
      <c r="J127" s="123" t="s">
        <v>38061</v>
      </c>
      <c r="K127" s="123" t="s">
        <v>30109</v>
      </c>
      <c r="L127" s="123" t="s">
        <v>30025</v>
      </c>
      <c r="M127" s="123" t="s">
        <v>31093</v>
      </c>
      <c r="N127" s="123">
        <v>950.38666666666677</v>
      </c>
      <c r="P127" s="123" t="s">
        <v>25341</v>
      </c>
      <c r="Q127" s="123">
        <v>6</v>
      </c>
      <c r="S127" s="123" t="s">
        <v>38381</v>
      </c>
    </row>
    <row r="128" spans="1:19" x14ac:dyDescent="0.2">
      <c r="A128" s="123" t="s">
        <v>37996</v>
      </c>
      <c r="B128" s="123" t="s">
        <v>38391</v>
      </c>
      <c r="C128" s="123" t="s">
        <v>46</v>
      </c>
      <c r="D128" s="123" t="s">
        <v>37679</v>
      </c>
      <c r="E128" s="123" t="s">
        <v>30094</v>
      </c>
      <c r="F128" s="123" t="s">
        <v>91</v>
      </c>
      <c r="G128" s="123" t="s">
        <v>38059</v>
      </c>
      <c r="H128" s="123" t="s">
        <v>38074</v>
      </c>
      <c r="I128" s="123" t="s">
        <v>1</v>
      </c>
      <c r="J128" s="123" t="s">
        <v>38061</v>
      </c>
      <c r="K128" s="123" t="s">
        <v>30109</v>
      </c>
      <c r="L128" s="123" t="s">
        <v>30025</v>
      </c>
      <c r="M128" s="123" t="s">
        <v>31093</v>
      </c>
      <c r="N128" s="123">
        <v>950.38666666666677</v>
      </c>
      <c r="P128" s="123" t="s">
        <v>25341</v>
      </c>
      <c r="Q128" s="123">
        <v>6</v>
      </c>
      <c r="S128" s="123" t="s">
        <v>38350</v>
      </c>
    </row>
    <row r="129" spans="1:19" x14ac:dyDescent="0.2">
      <c r="A129" s="123" t="s">
        <v>37997</v>
      </c>
      <c r="B129" s="123" t="s">
        <v>37807</v>
      </c>
      <c r="C129" s="123" t="s">
        <v>46</v>
      </c>
      <c r="D129" s="123" t="s">
        <v>37679</v>
      </c>
      <c r="E129" s="123" t="s">
        <v>30094</v>
      </c>
      <c r="F129" s="123" t="s">
        <v>91</v>
      </c>
      <c r="G129" s="123" t="s">
        <v>38059</v>
      </c>
      <c r="H129" s="123" t="s">
        <v>38074</v>
      </c>
      <c r="I129" s="123" t="s">
        <v>1</v>
      </c>
      <c r="J129" s="123" t="s">
        <v>38061</v>
      </c>
      <c r="K129" s="123" t="s">
        <v>30109</v>
      </c>
      <c r="L129" s="123" t="s">
        <v>30025</v>
      </c>
      <c r="M129" s="123" t="s">
        <v>31093</v>
      </c>
      <c r="N129" s="123">
        <v>950.38666666666677</v>
      </c>
      <c r="P129" s="123" t="s">
        <v>25341</v>
      </c>
      <c r="Q129" s="123">
        <v>6</v>
      </c>
      <c r="S129" s="123" t="s">
        <v>38293</v>
      </c>
    </row>
    <row r="130" spans="1:19" x14ac:dyDescent="0.2">
      <c r="A130" s="123" t="s">
        <v>37998</v>
      </c>
      <c r="B130" s="123" t="s">
        <v>38392</v>
      </c>
      <c r="C130" s="123" t="s">
        <v>46</v>
      </c>
      <c r="D130" s="123" t="s">
        <v>37679</v>
      </c>
      <c r="E130" s="123" t="s">
        <v>30094</v>
      </c>
      <c r="F130" s="123" t="s">
        <v>91</v>
      </c>
      <c r="G130" s="123" t="s">
        <v>38059</v>
      </c>
      <c r="H130" s="123" t="s">
        <v>38074</v>
      </c>
      <c r="I130" s="123" t="s">
        <v>1</v>
      </c>
      <c r="J130" s="123" t="s">
        <v>38061</v>
      </c>
      <c r="K130" s="123" t="s">
        <v>30109</v>
      </c>
      <c r="L130" s="123" t="s">
        <v>30025</v>
      </c>
      <c r="M130" s="123" t="s">
        <v>31093</v>
      </c>
      <c r="N130" s="123">
        <v>950.38666666666677</v>
      </c>
      <c r="P130" s="123" t="s">
        <v>25341</v>
      </c>
      <c r="Q130" s="123">
        <v>6</v>
      </c>
      <c r="S130" s="123" t="s">
        <v>38356</v>
      </c>
    </row>
    <row r="131" spans="1:19" x14ac:dyDescent="0.2">
      <c r="A131" s="123" t="s">
        <v>2862</v>
      </c>
      <c r="B131" s="123" t="s">
        <v>37809</v>
      </c>
      <c r="C131" s="123" t="s">
        <v>49</v>
      </c>
      <c r="D131" s="123" t="s">
        <v>25614</v>
      </c>
      <c r="E131" s="123" t="s">
        <v>30095</v>
      </c>
      <c r="F131" s="123" t="s">
        <v>31073</v>
      </c>
      <c r="G131" s="123" t="s">
        <v>38059</v>
      </c>
      <c r="H131" s="123" t="s">
        <v>38116</v>
      </c>
      <c r="I131" s="123" t="s">
        <v>23</v>
      </c>
      <c r="J131" s="123" t="s">
        <v>231</v>
      </c>
      <c r="L131" s="123" t="s">
        <v>30025</v>
      </c>
      <c r="M131" s="123" t="s">
        <v>31094</v>
      </c>
      <c r="N131" s="123">
        <v>729.29212121212129</v>
      </c>
      <c r="P131" s="123" t="s">
        <v>25341</v>
      </c>
      <c r="Q131" s="123">
        <v>33</v>
      </c>
      <c r="S131" s="123" t="s">
        <v>38331</v>
      </c>
    </row>
    <row r="132" spans="1:19" x14ac:dyDescent="0.2">
      <c r="A132" s="123" t="s">
        <v>37999</v>
      </c>
      <c r="B132" s="123" t="s">
        <v>37810</v>
      </c>
      <c r="C132" s="123" t="s">
        <v>46</v>
      </c>
      <c r="D132" s="123" t="s">
        <v>38052</v>
      </c>
      <c r="E132" s="123" t="s">
        <v>30094</v>
      </c>
      <c r="F132" s="123" t="s">
        <v>91</v>
      </c>
      <c r="G132" s="123" t="s">
        <v>38059</v>
      </c>
      <c r="H132" s="123" t="s">
        <v>38117</v>
      </c>
      <c r="I132" s="123" t="s">
        <v>25520</v>
      </c>
      <c r="J132" s="123" t="s">
        <v>38061</v>
      </c>
      <c r="K132" s="123" t="s">
        <v>30109</v>
      </c>
      <c r="L132" s="123" t="s">
        <v>30025</v>
      </c>
      <c r="M132" s="123" t="s">
        <v>31093</v>
      </c>
      <c r="N132" s="123">
        <v>1127.1000000000001</v>
      </c>
      <c r="P132" s="123" t="s">
        <v>25341</v>
      </c>
      <c r="Q132" s="123">
        <v>12</v>
      </c>
      <c r="S132" s="123" t="s">
        <v>38293</v>
      </c>
    </row>
    <row r="133" spans="1:19" x14ac:dyDescent="0.2">
      <c r="A133" s="123" t="s">
        <v>38000</v>
      </c>
      <c r="B133" s="123" t="s">
        <v>37811</v>
      </c>
      <c r="C133" s="123" t="s">
        <v>46</v>
      </c>
      <c r="D133" s="123" t="s">
        <v>38052</v>
      </c>
      <c r="E133" s="123" t="s">
        <v>30094</v>
      </c>
      <c r="F133" s="123" t="s">
        <v>91</v>
      </c>
      <c r="G133" s="123" t="s">
        <v>38059</v>
      </c>
      <c r="H133" s="123" t="s">
        <v>38074</v>
      </c>
      <c r="I133" s="123" t="s">
        <v>1</v>
      </c>
      <c r="J133" s="123" t="s">
        <v>38061</v>
      </c>
      <c r="K133" s="123" t="s">
        <v>30109</v>
      </c>
      <c r="L133" s="123" t="s">
        <v>30025</v>
      </c>
      <c r="M133" s="123" t="s">
        <v>31093</v>
      </c>
      <c r="N133" s="123">
        <v>972.4</v>
      </c>
      <c r="P133" s="123" t="s">
        <v>25341</v>
      </c>
      <c r="Q133" s="123">
        <v>6</v>
      </c>
      <c r="S133" s="123" t="s">
        <v>38275</v>
      </c>
    </row>
    <row r="134" spans="1:19" x14ac:dyDescent="0.2">
      <c r="A134" s="123" t="s">
        <v>38001</v>
      </c>
      <c r="B134" s="123" t="s">
        <v>38393</v>
      </c>
      <c r="C134" s="123" t="s">
        <v>46</v>
      </c>
      <c r="D134" s="123" t="s">
        <v>38052</v>
      </c>
      <c r="E134" s="123" t="s">
        <v>30094</v>
      </c>
      <c r="F134" s="123" t="s">
        <v>91</v>
      </c>
      <c r="G134" s="123" t="s">
        <v>38059</v>
      </c>
      <c r="H134" s="123" t="s">
        <v>38074</v>
      </c>
      <c r="I134" s="123" t="s">
        <v>1</v>
      </c>
      <c r="J134" s="123" t="s">
        <v>38061</v>
      </c>
      <c r="K134" s="123" t="s">
        <v>30109</v>
      </c>
      <c r="L134" s="123" t="s">
        <v>30025</v>
      </c>
      <c r="M134" s="123" t="s">
        <v>31093</v>
      </c>
      <c r="N134" s="123">
        <v>972.4</v>
      </c>
      <c r="P134" s="123" t="s">
        <v>25341</v>
      </c>
      <c r="Q134" s="123">
        <v>6</v>
      </c>
      <c r="S134" s="123" t="s">
        <v>38335</v>
      </c>
    </row>
    <row r="135" spans="1:19" x14ac:dyDescent="0.2">
      <c r="A135" s="123" t="s">
        <v>38002</v>
      </c>
      <c r="B135" s="123" t="s">
        <v>37813</v>
      </c>
      <c r="C135" s="123" t="s">
        <v>46</v>
      </c>
      <c r="D135" s="123" t="s">
        <v>38052</v>
      </c>
      <c r="E135" s="123" t="s">
        <v>30094</v>
      </c>
      <c r="F135" s="123" t="s">
        <v>91</v>
      </c>
      <c r="G135" s="123" t="s">
        <v>38059</v>
      </c>
      <c r="H135" s="123" t="s">
        <v>38118</v>
      </c>
      <c r="I135" s="123" t="s">
        <v>25513</v>
      </c>
      <c r="J135" s="123" t="s">
        <v>38061</v>
      </c>
      <c r="K135" s="123" t="s">
        <v>30109</v>
      </c>
      <c r="L135" s="123" t="s">
        <v>30025</v>
      </c>
      <c r="M135" s="123" t="s">
        <v>31093</v>
      </c>
      <c r="N135" s="123">
        <v>972.4</v>
      </c>
      <c r="P135" s="123" t="s">
        <v>25341</v>
      </c>
      <c r="Q135" s="123">
        <v>4</v>
      </c>
      <c r="S135" s="123" t="s">
        <v>38394</v>
      </c>
    </row>
    <row r="136" spans="1:19" x14ac:dyDescent="0.2">
      <c r="A136" s="123" t="s">
        <v>2880</v>
      </c>
      <c r="B136" s="123" t="s">
        <v>37814</v>
      </c>
      <c r="C136" s="123" t="s">
        <v>49</v>
      </c>
      <c r="D136" s="123" t="s">
        <v>25614</v>
      </c>
      <c r="E136" s="123" t="s">
        <v>30095</v>
      </c>
      <c r="F136" s="123" t="s">
        <v>31073</v>
      </c>
      <c r="G136" s="123" t="s">
        <v>38059</v>
      </c>
      <c r="H136" s="123" t="s">
        <v>38119</v>
      </c>
      <c r="I136" s="123" t="s">
        <v>174</v>
      </c>
      <c r="J136" s="123" t="s">
        <v>231</v>
      </c>
      <c r="L136" s="123" t="s">
        <v>30025</v>
      </c>
      <c r="M136" s="123" t="s">
        <v>31094</v>
      </c>
      <c r="N136" s="123">
        <v>729.31368421052639</v>
      </c>
      <c r="P136" s="123" t="s">
        <v>25341</v>
      </c>
      <c r="Q136" s="123">
        <v>19</v>
      </c>
      <c r="S136" s="123" t="s">
        <v>38310</v>
      </c>
    </row>
    <row r="137" spans="1:19" x14ac:dyDescent="0.2">
      <c r="A137" s="123" t="s">
        <v>3262</v>
      </c>
      <c r="B137" s="123" t="s">
        <v>37815</v>
      </c>
      <c r="C137" s="123" t="s">
        <v>46</v>
      </c>
      <c r="D137" s="123" t="s">
        <v>37679</v>
      </c>
      <c r="E137" s="123" t="s">
        <v>30094</v>
      </c>
      <c r="F137" s="123" t="s">
        <v>91</v>
      </c>
      <c r="G137" s="123" t="s">
        <v>38059</v>
      </c>
      <c r="H137" s="123" t="s">
        <v>38120</v>
      </c>
      <c r="I137" s="123" t="s">
        <v>219</v>
      </c>
      <c r="J137" s="123" t="s">
        <v>30855</v>
      </c>
      <c r="K137" s="123" t="s">
        <v>282</v>
      </c>
      <c r="L137" s="123" t="s">
        <v>30025</v>
      </c>
      <c r="M137" s="123" t="s">
        <v>31093</v>
      </c>
      <c r="N137" s="123">
        <v>1237.6000000000001</v>
      </c>
      <c r="P137" s="123" t="s">
        <v>25341</v>
      </c>
      <c r="Q137" s="123">
        <v>35</v>
      </c>
      <c r="R137" s="123" t="s">
        <v>38292</v>
      </c>
      <c r="S137" s="123" t="s">
        <v>38395</v>
      </c>
    </row>
    <row r="138" spans="1:19" x14ac:dyDescent="0.2">
      <c r="A138" s="123" t="s">
        <v>3264</v>
      </c>
      <c r="B138" s="123" t="s">
        <v>37816</v>
      </c>
      <c r="C138" s="123" t="s">
        <v>46</v>
      </c>
      <c r="D138" s="123" t="s">
        <v>37679</v>
      </c>
      <c r="E138" s="123" t="s">
        <v>30094</v>
      </c>
      <c r="F138" s="123" t="s">
        <v>91</v>
      </c>
      <c r="G138" s="123" t="s">
        <v>38059</v>
      </c>
      <c r="H138" s="123" t="s">
        <v>38121</v>
      </c>
      <c r="I138" s="123" t="s">
        <v>109</v>
      </c>
      <c r="J138" s="123" t="s">
        <v>30855</v>
      </c>
      <c r="K138" s="123" t="s">
        <v>282</v>
      </c>
      <c r="L138" s="123" t="s">
        <v>30025</v>
      </c>
      <c r="M138" s="123" t="s">
        <v>31093</v>
      </c>
      <c r="N138" s="123">
        <v>1237.6000000000001</v>
      </c>
      <c r="P138" s="123" t="s">
        <v>25341</v>
      </c>
      <c r="Q138" s="123">
        <v>12</v>
      </c>
      <c r="R138" s="123" t="s">
        <v>38292</v>
      </c>
      <c r="S138" s="123" t="s">
        <v>38396</v>
      </c>
    </row>
    <row r="139" spans="1:19" x14ac:dyDescent="0.2">
      <c r="A139" s="123" t="s">
        <v>38003</v>
      </c>
      <c r="B139" s="123" t="s">
        <v>38397</v>
      </c>
      <c r="C139" s="123" t="s">
        <v>46</v>
      </c>
      <c r="D139" s="123" t="s">
        <v>37679</v>
      </c>
      <c r="E139" s="123" t="s">
        <v>30094</v>
      </c>
      <c r="F139" s="123" t="s">
        <v>91</v>
      </c>
      <c r="G139" s="123" t="s">
        <v>38059</v>
      </c>
      <c r="H139" s="123" t="s">
        <v>38122</v>
      </c>
      <c r="I139" s="123" t="s">
        <v>109</v>
      </c>
      <c r="J139" s="123" t="s">
        <v>38109</v>
      </c>
      <c r="K139" s="123" t="s">
        <v>30109</v>
      </c>
      <c r="L139" s="123" t="s">
        <v>30025</v>
      </c>
      <c r="M139" s="123" t="s">
        <v>31093</v>
      </c>
      <c r="N139" s="123">
        <v>1237.6000000000001</v>
      </c>
      <c r="P139" s="123" t="s">
        <v>25341</v>
      </c>
      <c r="Q139" s="123">
        <v>24</v>
      </c>
      <c r="S139" s="123" t="s">
        <v>38362</v>
      </c>
    </row>
    <row r="140" spans="1:19" x14ac:dyDescent="0.2">
      <c r="A140" s="123" t="s">
        <v>2882</v>
      </c>
      <c r="B140" s="123" t="s">
        <v>37818</v>
      </c>
      <c r="C140" s="123" t="s">
        <v>46</v>
      </c>
      <c r="D140" s="123" t="s">
        <v>47</v>
      </c>
      <c r="E140" s="123" t="s">
        <v>30095</v>
      </c>
      <c r="F140" s="123" t="s">
        <v>91</v>
      </c>
      <c r="G140" s="123" t="s">
        <v>38059</v>
      </c>
      <c r="H140" s="123" t="s">
        <v>38123</v>
      </c>
      <c r="I140" s="123" t="s">
        <v>1</v>
      </c>
      <c r="J140" s="123" t="s">
        <v>38124</v>
      </c>
      <c r="K140" s="123" t="s">
        <v>30109</v>
      </c>
      <c r="L140" s="123" t="s">
        <v>30025</v>
      </c>
      <c r="M140" s="123" t="s">
        <v>12</v>
      </c>
      <c r="N140" s="123">
        <v>751.40000000000009</v>
      </c>
      <c r="P140" s="123" t="s">
        <v>25341</v>
      </c>
      <c r="Q140" s="123">
        <v>28</v>
      </c>
      <c r="S140" s="123" t="s">
        <v>38310</v>
      </c>
    </row>
    <row r="141" spans="1:19" x14ac:dyDescent="0.2">
      <c r="A141" s="123" t="s">
        <v>2884</v>
      </c>
      <c r="B141" s="123" t="s">
        <v>37819</v>
      </c>
      <c r="C141" s="123" t="s">
        <v>46</v>
      </c>
      <c r="D141" s="123" t="s">
        <v>92</v>
      </c>
      <c r="E141" s="123" t="s">
        <v>30095</v>
      </c>
      <c r="F141" s="123" t="s">
        <v>91</v>
      </c>
      <c r="G141" s="123" t="s">
        <v>38059</v>
      </c>
      <c r="H141" s="123" t="s">
        <v>38123</v>
      </c>
      <c r="I141" s="123" t="s">
        <v>1</v>
      </c>
      <c r="J141" s="123" t="s">
        <v>38124</v>
      </c>
      <c r="K141" s="123" t="s">
        <v>30109</v>
      </c>
      <c r="L141" s="123" t="s">
        <v>30025</v>
      </c>
      <c r="M141" s="123" t="s">
        <v>12</v>
      </c>
      <c r="N141" s="123">
        <v>685.08266666666668</v>
      </c>
      <c r="P141" s="123" t="s">
        <v>25341</v>
      </c>
      <c r="Q141" s="123">
        <v>15</v>
      </c>
      <c r="S141" s="123" t="s">
        <v>38254</v>
      </c>
    </row>
    <row r="142" spans="1:19" x14ac:dyDescent="0.2">
      <c r="A142" s="123" t="s">
        <v>38004</v>
      </c>
      <c r="B142" s="123" t="s">
        <v>38398</v>
      </c>
      <c r="C142" s="123" t="s">
        <v>46</v>
      </c>
      <c r="D142" s="123" t="s">
        <v>92</v>
      </c>
      <c r="E142" s="123" t="s">
        <v>30095</v>
      </c>
      <c r="F142" s="123" t="s">
        <v>91</v>
      </c>
      <c r="G142" s="123" t="s">
        <v>38059</v>
      </c>
      <c r="H142" s="123" t="s">
        <v>38125</v>
      </c>
      <c r="I142" s="123" t="s">
        <v>109</v>
      </c>
      <c r="J142" s="123" t="s">
        <v>38061</v>
      </c>
      <c r="K142" s="123" t="s">
        <v>30109</v>
      </c>
      <c r="L142" s="123" t="s">
        <v>30025</v>
      </c>
      <c r="M142" s="123" t="s">
        <v>12</v>
      </c>
      <c r="N142" s="123">
        <v>707.20000000000016</v>
      </c>
      <c r="P142" s="123" t="s">
        <v>25341</v>
      </c>
      <c r="Q142" s="123">
        <v>21</v>
      </c>
      <c r="R142" s="123" t="s">
        <v>38326</v>
      </c>
      <c r="S142" s="123" t="s">
        <v>38399</v>
      </c>
    </row>
    <row r="143" spans="1:19" x14ac:dyDescent="0.2">
      <c r="A143" s="123" t="s">
        <v>38005</v>
      </c>
      <c r="B143" s="123" t="s">
        <v>37821</v>
      </c>
      <c r="C143" s="123" t="s">
        <v>46</v>
      </c>
      <c r="D143" s="123" t="s">
        <v>92</v>
      </c>
      <c r="E143" s="123" t="s">
        <v>38055</v>
      </c>
      <c r="F143" s="123" t="s">
        <v>91</v>
      </c>
      <c r="G143" s="123" t="s">
        <v>38059</v>
      </c>
      <c r="H143" s="123" t="s">
        <v>38126</v>
      </c>
      <c r="I143" s="123" t="s">
        <v>54</v>
      </c>
      <c r="J143" s="123" t="s">
        <v>38061</v>
      </c>
      <c r="K143" s="123" t="s">
        <v>30109</v>
      </c>
      <c r="L143" s="123" t="s">
        <v>30025</v>
      </c>
      <c r="M143" s="123" t="s">
        <v>12</v>
      </c>
      <c r="N143" s="123">
        <v>861.912380952381</v>
      </c>
      <c r="P143" s="123" t="s">
        <v>25341</v>
      </c>
      <c r="Q143" s="123">
        <v>21</v>
      </c>
      <c r="S143" s="123" t="s">
        <v>38354</v>
      </c>
    </row>
    <row r="144" spans="1:19" x14ac:dyDescent="0.2">
      <c r="A144" s="123" t="s">
        <v>38006</v>
      </c>
      <c r="B144" s="123" t="s">
        <v>38400</v>
      </c>
      <c r="C144" s="123" t="s">
        <v>46</v>
      </c>
      <c r="D144" s="123" t="s">
        <v>92</v>
      </c>
      <c r="E144" s="123" t="s">
        <v>30095</v>
      </c>
      <c r="F144" s="123" t="s">
        <v>91</v>
      </c>
      <c r="G144" s="123" t="s">
        <v>38059</v>
      </c>
      <c r="H144" s="123" t="s">
        <v>38085</v>
      </c>
      <c r="I144" s="123" t="s">
        <v>27</v>
      </c>
      <c r="J144" s="123" t="s">
        <v>38061</v>
      </c>
      <c r="K144" s="123" t="s">
        <v>30109</v>
      </c>
      <c r="L144" s="123" t="s">
        <v>30025</v>
      </c>
      <c r="M144" s="123" t="s">
        <v>12</v>
      </c>
      <c r="N144" s="123">
        <v>707.20000000000016</v>
      </c>
      <c r="P144" s="123" t="s">
        <v>25341</v>
      </c>
      <c r="Q144" s="123">
        <v>18</v>
      </c>
      <c r="S144" s="123" t="s">
        <v>38257</v>
      </c>
    </row>
    <row r="145" spans="1:19" x14ac:dyDescent="0.2">
      <c r="A145" s="123" t="s">
        <v>38007</v>
      </c>
      <c r="B145" s="123" t="s">
        <v>38401</v>
      </c>
      <c r="C145" s="123" t="s">
        <v>46</v>
      </c>
      <c r="D145" s="123" t="s">
        <v>92</v>
      </c>
      <c r="E145" s="123" t="s">
        <v>30095</v>
      </c>
      <c r="F145" s="123" t="s">
        <v>91</v>
      </c>
      <c r="G145" s="123" t="s">
        <v>38059</v>
      </c>
      <c r="H145" s="123" t="s">
        <v>38127</v>
      </c>
      <c r="I145" s="123" t="s">
        <v>133</v>
      </c>
      <c r="J145" s="123" t="s">
        <v>38061</v>
      </c>
      <c r="K145" s="123" t="s">
        <v>30109</v>
      </c>
      <c r="L145" s="123" t="s">
        <v>30025</v>
      </c>
      <c r="M145" s="123" t="s">
        <v>12</v>
      </c>
      <c r="N145" s="123">
        <v>707.2</v>
      </c>
      <c r="P145" s="123" t="s">
        <v>25341</v>
      </c>
      <c r="Q145" s="123">
        <v>12</v>
      </c>
      <c r="S145" s="123" t="s">
        <v>38358</v>
      </c>
    </row>
    <row r="146" spans="1:19" x14ac:dyDescent="0.2">
      <c r="A146" s="123" t="s">
        <v>38008</v>
      </c>
      <c r="B146" s="123" t="s">
        <v>38402</v>
      </c>
      <c r="C146" s="123" t="s">
        <v>46</v>
      </c>
      <c r="D146" s="123" t="s">
        <v>92</v>
      </c>
      <c r="E146" s="123" t="s">
        <v>30095</v>
      </c>
      <c r="F146" s="123" t="s">
        <v>91</v>
      </c>
      <c r="G146" s="123" t="s">
        <v>38059</v>
      </c>
      <c r="H146" s="123" t="s">
        <v>38128</v>
      </c>
      <c r="I146" s="123" t="s">
        <v>25567</v>
      </c>
      <c r="J146" s="123" t="s">
        <v>38061</v>
      </c>
      <c r="K146" s="123" t="s">
        <v>30109</v>
      </c>
      <c r="L146" s="123" t="s">
        <v>30025</v>
      </c>
      <c r="M146" s="123" t="s">
        <v>12</v>
      </c>
      <c r="N146" s="123">
        <v>707.2</v>
      </c>
      <c r="P146" s="123" t="s">
        <v>25341</v>
      </c>
      <c r="Q146" s="123">
        <v>24</v>
      </c>
      <c r="S146" s="123" t="s">
        <v>38403</v>
      </c>
    </row>
    <row r="147" spans="1:19" x14ac:dyDescent="0.2">
      <c r="A147" s="123" t="s">
        <v>2888</v>
      </c>
      <c r="B147" s="123" t="s">
        <v>37825</v>
      </c>
      <c r="C147" s="123" t="s">
        <v>46</v>
      </c>
      <c r="D147" s="123" t="s">
        <v>92</v>
      </c>
      <c r="E147" s="123" t="s">
        <v>30095</v>
      </c>
      <c r="F147" s="123" t="s">
        <v>91</v>
      </c>
      <c r="G147" s="123" t="s">
        <v>38059</v>
      </c>
      <c r="H147" s="123" t="s">
        <v>38129</v>
      </c>
      <c r="I147" s="123" t="s">
        <v>1</v>
      </c>
      <c r="J147" s="123" t="s">
        <v>38124</v>
      </c>
      <c r="K147" s="123" t="s">
        <v>30109</v>
      </c>
      <c r="L147" s="123" t="s">
        <v>30025</v>
      </c>
      <c r="M147" s="123" t="s">
        <v>12</v>
      </c>
      <c r="N147" s="123">
        <v>751.40000000000009</v>
      </c>
      <c r="P147" s="123" t="s">
        <v>25341</v>
      </c>
      <c r="Q147" s="123">
        <v>18</v>
      </c>
      <c r="S147" s="123" t="s">
        <v>38310</v>
      </c>
    </row>
    <row r="148" spans="1:19" x14ac:dyDescent="0.2">
      <c r="A148" s="123" t="s">
        <v>38009</v>
      </c>
      <c r="B148" s="123" t="s">
        <v>37826</v>
      </c>
      <c r="C148" s="123" t="s">
        <v>46</v>
      </c>
      <c r="D148" s="123" t="s">
        <v>92</v>
      </c>
      <c r="E148" s="123" t="s">
        <v>38055</v>
      </c>
      <c r="F148" s="123" t="s">
        <v>91</v>
      </c>
      <c r="G148" s="123" t="s">
        <v>38059</v>
      </c>
      <c r="H148" s="123" t="s">
        <v>38130</v>
      </c>
      <c r="I148" s="123" t="s">
        <v>22</v>
      </c>
      <c r="J148" s="123" t="s">
        <v>38061</v>
      </c>
      <c r="K148" s="123" t="s">
        <v>30109</v>
      </c>
      <c r="L148" s="123" t="s">
        <v>30025</v>
      </c>
      <c r="M148" s="123" t="s">
        <v>12</v>
      </c>
      <c r="N148" s="123">
        <v>861.912380952381</v>
      </c>
      <c r="P148" s="123" t="s">
        <v>25341</v>
      </c>
      <c r="Q148" s="123">
        <v>21</v>
      </c>
      <c r="S148" s="123" t="s">
        <v>38354</v>
      </c>
    </row>
    <row r="149" spans="1:19" x14ac:dyDescent="0.2">
      <c r="A149" s="123" t="s">
        <v>2890</v>
      </c>
      <c r="B149" s="123" t="s">
        <v>37827</v>
      </c>
      <c r="C149" s="123" t="s">
        <v>46</v>
      </c>
      <c r="D149" s="123" t="s">
        <v>47</v>
      </c>
      <c r="E149" s="123" t="s">
        <v>30095</v>
      </c>
      <c r="F149" s="123" t="s">
        <v>91</v>
      </c>
      <c r="G149" s="123" t="s">
        <v>38059</v>
      </c>
      <c r="H149" s="123" t="s">
        <v>38131</v>
      </c>
      <c r="I149" s="123" t="s">
        <v>25428</v>
      </c>
      <c r="J149" s="123" t="s">
        <v>11</v>
      </c>
      <c r="K149" s="123" t="s">
        <v>30109</v>
      </c>
      <c r="L149" s="123" t="s">
        <v>30025</v>
      </c>
      <c r="M149" s="123" t="s">
        <v>31093</v>
      </c>
      <c r="N149" s="123">
        <v>596.70000000000005</v>
      </c>
      <c r="P149" s="123" t="s">
        <v>25341</v>
      </c>
      <c r="Q149" s="123">
        <v>28</v>
      </c>
      <c r="S149" s="123" t="s">
        <v>38404</v>
      </c>
    </row>
    <row r="150" spans="1:19" x14ac:dyDescent="0.2">
      <c r="A150" s="123" t="s">
        <v>3274</v>
      </c>
      <c r="B150" s="123" t="s">
        <v>37828</v>
      </c>
      <c r="C150" s="123" t="s">
        <v>46</v>
      </c>
      <c r="D150" s="123" t="s">
        <v>47</v>
      </c>
      <c r="E150" s="123" t="s">
        <v>30095</v>
      </c>
      <c r="F150" s="123" t="s">
        <v>91</v>
      </c>
      <c r="G150" s="123" t="s">
        <v>38059</v>
      </c>
      <c r="H150" s="123" t="s">
        <v>38114</v>
      </c>
      <c r="I150" s="123" t="s">
        <v>144</v>
      </c>
      <c r="J150" s="123" t="s">
        <v>11</v>
      </c>
      <c r="K150" s="123" t="s">
        <v>30109</v>
      </c>
      <c r="L150" s="123" t="s">
        <v>30025</v>
      </c>
      <c r="M150" s="123" t="s">
        <v>31093</v>
      </c>
      <c r="N150" s="123">
        <v>596.6763636363637</v>
      </c>
      <c r="P150" s="123" t="s">
        <v>25341</v>
      </c>
      <c r="Q150" s="123">
        <v>11</v>
      </c>
      <c r="S150" s="123" t="s">
        <v>38405</v>
      </c>
    </row>
    <row r="151" spans="1:19" x14ac:dyDescent="0.2">
      <c r="A151" s="123" t="s">
        <v>38010</v>
      </c>
      <c r="B151" s="123" t="s">
        <v>37829</v>
      </c>
      <c r="C151" s="123" t="s">
        <v>46</v>
      </c>
      <c r="D151" s="123" t="s">
        <v>47</v>
      </c>
      <c r="E151" s="123" t="s">
        <v>30093</v>
      </c>
      <c r="F151" s="123" t="s">
        <v>91</v>
      </c>
      <c r="G151" s="123" t="s">
        <v>38059</v>
      </c>
      <c r="H151" s="123" t="s">
        <v>38063</v>
      </c>
      <c r="I151" s="123" t="s">
        <v>23</v>
      </c>
      <c r="J151" s="123" t="s">
        <v>38061</v>
      </c>
      <c r="K151" s="123" t="s">
        <v>30109</v>
      </c>
      <c r="L151" s="123" t="s">
        <v>30025</v>
      </c>
      <c r="M151" s="123" t="s">
        <v>31093</v>
      </c>
      <c r="N151" s="123">
        <v>596.70000000000005</v>
      </c>
      <c r="P151" s="123" t="s">
        <v>25341</v>
      </c>
      <c r="Q151" s="123">
        <v>12</v>
      </c>
      <c r="S151" s="123" t="s">
        <v>38348</v>
      </c>
    </row>
    <row r="152" spans="1:19" x14ac:dyDescent="0.2">
      <c r="A152" s="123" t="s">
        <v>3294</v>
      </c>
      <c r="B152" s="123" t="s">
        <v>37830</v>
      </c>
      <c r="C152" s="123" t="s">
        <v>46</v>
      </c>
      <c r="D152" s="123" t="s">
        <v>47</v>
      </c>
      <c r="E152" s="123" t="s">
        <v>30094</v>
      </c>
      <c r="F152" s="123" t="s">
        <v>91</v>
      </c>
      <c r="G152" s="123" t="s">
        <v>38059</v>
      </c>
      <c r="H152" s="123" t="s">
        <v>38132</v>
      </c>
      <c r="I152" s="123" t="s">
        <v>228</v>
      </c>
      <c r="J152" s="123" t="s">
        <v>11</v>
      </c>
      <c r="K152" s="123" t="s">
        <v>30109</v>
      </c>
      <c r="L152" s="123" t="s">
        <v>30025</v>
      </c>
      <c r="M152" s="123" t="s">
        <v>31093</v>
      </c>
      <c r="N152" s="123">
        <v>994.48470588235296</v>
      </c>
      <c r="P152" s="123" t="s">
        <v>25341</v>
      </c>
      <c r="Q152" s="123">
        <v>17</v>
      </c>
      <c r="R152" s="123" t="s">
        <v>38292</v>
      </c>
      <c r="S152" s="123" t="s">
        <v>38406</v>
      </c>
    </row>
    <row r="153" spans="1:19" x14ac:dyDescent="0.2">
      <c r="A153" s="123" t="s">
        <v>38011</v>
      </c>
      <c r="B153" s="123" t="s">
        <v>38407</v>
      </c>
      <c r="C153" s="123" t="s">
        <v>46</v>
      </c>
      <c r="D153" s="123" t="s">
        <v>38056</v>
      </c>
      <c r="E153" s="123" t="s">
        <v>30095</v>
      </c>
      <c r="F153" s="123" t="s">
        <v>91</v>
      </c>
      <c r="G153" s="123" t="s">
        <v>38059</v>
      </c>
      <c r="H153" s="123" t="s">
        <v>38074</v>
      </c>
      <c r="I153" s="123" t="s">
        <v>1</v>
      </c>
      <c r="J153" s="123" t="s">
        <v>38061</v>
      </c>
      <c r="K153" s="123" t="s">
        <v>30109</v>
      </c>
      <c r="L153" s="123" t="s">
        <v>30025</v>
      </c>
      <c r="M153" s="123" t="s">
        <v>31093</v>
      </c>
      <c r="N153" s="123">
        <v>751.40000000000009</v>
      </c>
      <c r="P153" s="123" t="s">
        <v>25341</v>
      </c>
      <c r="Q153" s="123">
        <v>24</v>
      </c>
      <c r="S153" s="123" t="s">
        <v>38408</v>
      </c>
    </row>
    <row r="154" spans="1:19" x14ac:dyDescent="0.2">
      <c r="A154" s="123" t="s">
        <v>2912</v>
      </c>
      <c r="B154" s="123" t="s">
        <v>37832</v>
      </c>
      <c r="C154" s="123" t="s">
        <v>46</v>
      </c>
      <c r="D154" s="123" t="s">
        <v>47</v>
      </c>
      <c r="E154" s="123" t="s">
        <v>30094</v>
      </c>
      <c r="F154" s="123" t="s">
        <v>91</v>
      </c>
      <c r="G154" s="123" t="s">
        <v>38059</v>
      </c>
      <c r="H154" s="123" t="s">
        <v>38123</v>
      </c>
      <c r="I154" s="123" t="s">
        <v>1</v>
      </c>
      <c r="J154" s="123" t="s">
        <v>11</v>
      </c>
      <c r="K154" s="123" t="s">
        <v>30109</v>
      </c>
      <c r="L154" s="123" t="s">
        <v>30025</v>
      </c>
      <c r="M154" s="123" t="s">
        <v>31093</v>
      </c>
      <c r="N154" s="123">
        <v>928.2</v>
      </c>
      <c r="P154" s="123" t="s">
        <v>25341</v>
      </c>
      <c r="Q154" s="123">
        <v>40</v>
      </c>
      <c r="R154" s="123" t="s">
        <v>38292</v>
      </c>
      <c r="S154" s="123" t="s">
        <v>38362</v>
      </c>
    </row>
    <row r="155" spans="1:19" x14ac:dyDescent="0.2">
      <c r="A155" s="123" t="s">
        <v>3346</v>
      </c>
      <c r="B155" s="123" t="s">
        <v>37833</v>
      </c>
      <c r="C155" s="123" t="s">
        <v>46</v>
      </c>
      <c r="D155" s="123" t="s">
        <v>37679</v>
      </c>
      <c r="E155" s="123" t="s">
        <v>30094</v>
      </c>
      <c r="F155" s="123" t="s">
        <v>91</v>
      </c>
      <c r="G155" s="123" t="s">
        <v>38059</v>
      </c>
      <c r="H155" s="123" t="s">
        <v>38133</v>
      </c>
      <c r="I155" s="123" t="s">
        <v>37541</v>
      </c>
      <c r="J155" s="123" t="s">
        <v>30855</v>
      </c>
      <c r="K155" s="123" t="s">
        <v>282</v>
      </c>
      <c r="L155" s="123" t="s">
        <v>30025</v>
      </c>
      <c r="M155" s="123" t="s">
        <v>31093</v>
      </c>
      <c r="N155" s="123">
        <v>1016.6000000000001</v>
      </c>
      <c r="P155" s="123" t="s">
        <v>25341</v>
      </c>
      <c r="Q155" s="123">
        <v>12</v>
      </c>
      <c r="R155" s="123" t="s">
        <v>38292</v>
      </c>
      <c r="S155" s="123" t="s">
        <v>38409</v>
      </c>
    </row>
    <row r="156" spans="1:19" x14ac:dyDescent="0.2">
      <c r="A156" s="123" t="s">
        <v>2932</v>
      </c>
      <c r="B156" s="123" t="s">
        <v>37834</v>
      </c>
      <c r="C156" s="123" t="s">
        <v>46</v>
      </c>
      <c r="D156" s="123" t="s">
        <v>47</v>
      </c>
      <c r="E156" s="123" t="s">
        <v>30095</v>
      </c>
      <c r="F156" s="123" t="s">
        <v>91</v>
      </c>
      <c r="G156" s="123" t="s">
        <v>38059</v>
      </c>
      <c r="H156" s="123" t="s">
        <v>38123</v>
      </c>
      <c r="I156" s="123" t="s">
        <v>1</v>
      </c>
      <c r="J156" s="123" t="s">
        <v>11</v>
      </c>
      <c r="K156" s="123" t="s">
        <v>30109</v>
      </c>
      <c r="L156" s="123" t="s">
        <v>30025</v>
      </c>
      <c r="M156" s="123" t="s">
        <v>12</v>
      </c>
      <c r="N156" s="123">
        <v>795.6</v>
      </c>
      <c r="P156" s="123" t="s">
        <v>25341</v>
      </c>
      <c r="Q156" s="123">
        <v>12</v>
      </c>
      <c r="S156" s="123" t="s">
        <v>38310</v>
      </c>
    </row>
    <row r="157" spans="1:19" x14ac:dyDescent="0.2">
      <c r="A157" s="123" t="s">
        <v>38012</v>
      </c>
      <c r="B157" s="123" t="s">
        <v>38410</v>
      </c>
      <c r="C157" s="123" t="s">
        <v>46</v>
      </c>
      <c r="D157" s="123" t="s">
        <v>38052</v>
      </c>
      <c r="E157" s="123" t="s">
        <v>30094</v>
      </c>
      <c r="F157" s="123" t="s">
        <v>91</v>
      </c>
      <c r="G157" s="123" t="s">
        <v>38059</v>
      </c>
      <c r="H157" s="123" t="s">
        <v>38074</v>
      </c>
      <c r="I157" s="123" t="s">
        <v>1</v>
      </c>
      <c r="J157" s="123" t="s">
        <v>38061</v>
      </c>
      <c r="K157" s="123" t="s">
        <v>30109</v>
      </c>
      <c r="L157" s="123" t="s">
        <v>30025</v>
      </c>
      <c r="M157" s="123" t="s">
        <v>12</v>
      </c>
      <c r="N157" s="123">
        <v>795.6</v>
      </c>
      <c r="P157" s="123" t="s">
        <v>25341</v>
      </c>
      <c r="Q157" s="123">
        <v>29</v>
      </c>
      <c r="S157" s="123" t="s">
        <v>38315</v>
      </c>
    </row>
    <row r="158" spans="1:19" x14ac:dyDescent="0.2">
      <c r="A158" s="123" t="s">
        <v>3354</v>
      </c>
      <c r="B158" s="123" t="s">
        <v>37836</v>
      </c>
      <c r="C158" s="123" t="s">
        <v>46</v>
      </c>
      <c r="D158" s="123" t="s">
        <v>47</v>
      </c>
      <c r="E158" s="123" t="s">
        <v>30094</v>
      </c>
      <c r="F158" s="123" t="s">
        <v>91</v>
      </c>
      <c r="G158" s="123" t="s">
        <v>38059</v>
      </c>
      <c r="H158" s="123" t="s">
        <v>38063</v>
      </c>
      <c r="I158" s="123" t="s">
        <v>23</v>
      </c>
      <c r="J158" s="123" t="s">
        <v>11</v>
      </c>
      <c r="K158" s="123" t="s">
        <v>30109</v>
      </c>
      <c r="L158" s="123" t="s">
        <v>30025</v>
      </c>
      <c r="M158" s="123" t="s">
        <v>12</v>
      </c>
      <c r="N158" s="123">
        <v>795.6</v>
      </c>
      <c r="P158" s="123" t="s">
        <v>25341</v>
      </c>
      <c r="Q158" s="123">
        <v>29</v>
      </c>
      <c r="R158" s="123" t="s">
        <v>38274</v>
      </c>
      <c r="S158" s="123" t="s">
        <v>38411</v>
      </c>
    </row>
    <row r="159" spans="1:19" x14ac:dyDescent="0.2">
      <c r="A159" s="123" t="s">
        <v>38013</v>
      </c>
      <c r="B159" s="123" t="s">
        <v>38412</v>
      </c>
      <c r="C159" s="123" t="s">
        <v>46</v>
      </c>
      <c r="D159" s="123" t="s">
        <v>38052</v>
      </c>
      <c r="E159" s="123" t="s">
        <v>30094</v>
      </c>
      <c r="F159" s="123" t="s">
        <v>91</v>
      </c>
      <c r="G159" s="123" t="s">
        <v>38059</v>
      </c>
      <c r="H159" s="123" t="s">
        <v>38063</v>
      </c>
      <c r="I159" s="123" t="s">
        <v>23</v>
      </c>
      <c r="J159" s="123" t="s">
        <v>38061</v>
      </c>
      <c r="K159" s="123" t="s">
        <v>30109</v>
      </c>
      <c r="L159" s="123" t="s">
        <v>30025</v>
      </c>
      <c r="M159" s="123" t="s">
        <v>12</v>
      </c>
      <c r="N159" s="123">
        <v>795.6</v>
      </c>
      <c r="P159" s="123" t="s">
        <v>25341</v>
      </c>
      <c r="Q159" s="123">
        <v>34</v>
      </c>
      <c r="S159" s="123" t="s">
        <v>38413</v>
      </c>
    </row>
    <row r="160" spans="1:19" x14ac:dyDescent="0.2">
      <c r="A160" s="123" t="s">
        <v>2934</v>
      </c>
      <c r="B160" s="123" t="s">
        <v>37838</v>
      </c>
      <c r="C160" s="123" t="s">
        <v>46</v>
      </c>
      <c r="D160" s="123" t="s">
        <v>47</v>
      </c>
      <c r="E160" s="123" t="s">
        <v>30093</v>
      </c>
      <c r="F160" s="123" t="s">
        <v>91</v>
      </c>
      <c r="G160" s="123" t="s">
        <v>38059</v>
      </c>
      <c r="H160" s="123" t="s">
        <v>38123</v>
      </c>
      <c r="I160" s="123" t="s">
        <v>1</v>
      </c>
      <c r="J160" s="123" t="s">
        <v>11</v>
      </c>
      <c r="K160" s="123" t="s">
        <v>30109</v>
      </c>
      <c r="L160" s="123" t="s">
        <v>30025</v>
      </c>
      <c r="M160" s="123" t="s">
        <v>12</v>
      </c>
      <c r="N160" s="123">
        <v>795.6</v>
      </c>
      <c r="P160" s="123" t="s">
        <v>25341</v>
      </c>
      <c r="Q160" s="123">
        <v>14</v>
      </c>
      <c r="S160" s="123" t="s">
        <v>38389</v>
      </c>
    </row>
    <row r="161" spans="1:19" x14ac:dyDescent="0.2">
      <c r="A161" s="123" t="s">
        <v>38014</v>
      </c>
      <c r="B161" s="123" t="s">
        <v>37839</v>
      </c>
      <c r="C161" s="123" t="s">
        <v>46</v>
      </c>
      <c r="D161" s="123" t="s">
        <v>38052</v>
      </c>
      <c r="E161" s="123" t="s">
        <v>30095</v>
      </c>
      <c r="F161" s="123" t="s">
        <v>91</v>
      </c>
      <c r="G161" s="123" t="s">
        <v>38059</v>
      </c>
      <c r="H161" s="123" t="s">
        <v>38104</v>
      </c>
      <c r="I161" s="123" t="s">
        <v>35</v>
      </c>
      <c r="J161" s="123" t="s">
        <v>38061</v>
      </c>
      <c r="K161" s="123" t="s">
        <v>30109</v>
      </c>
      <c r="L161" s="123" t="s">
        <v>30025</v>
      </c>
      <c r="M161" s="123" t="s">
        <v>12</v>
      </c>
      <c r="N161" s="123">
        <v>795.6</v>
      </c>
      <c r="P161" s="123" t="s">
        <v>25341</v>
      </c>
      <c r="Q161" s="123">
        <v>34</v>
      </c>
      <c r="R161" s="123" t="s">
        <v>38326</v>
      </c>
      <c r="S161" s="123" t="s">
        <v>38328</v>
      </c>
    </row>
    <row r="162" spans="1:19" x14ac:dyDescent="0.2">
      <c r="A162" s="123" t="s">
        <v>38015</v>
      </c>
      <c r="B162" s="123" t="s">
        <v>37840</v>
      </c>
      <c r="C162" s="123" t="s">
        <v>46</v>
      </c>
      <c r="D162" s="123" t="s">
        <v>38052</v>
      </c>
      <c r="E162" s="123" t="s">
        <v>38055</v>
      </c>
      <c r="F162" s="123" t="s">
        <v>91</v>
      </c>
      <c r="G162" s="123" t="s">
        <v>38059</v>
      </c>
      <c r="H162" s="123" t="s">
        <v>38063</v>
      </c>
      <c r="I162" s="123" t="s">
        <v>23</v>
      </c>
      <c r="J162" s="123" t="s">
        <v>38061</v>
      </c>
      <c r="K162" s="123" t="s">
        <v>30109</v>
      </c>
      <c r="L162" s="123" t="s">
        <v>30025</v>
      </c>
      <c r="M162" s="123" t="s">
        <v>12</v>
      </c>
      <c r="N162" s="123">
        <v>972.4</v>
      </c>
      <c r="P162" s="123" t="s">
        <v>25341</v>
      </c>
      <c r="Q162" s="123">
        <v>20</v>
      </c>
      <c r="S162" s="123" t="s">
        <v>38354</v>
      </c>
    </row>
    <row r="163" spans="1:19" x14ac:dyDescent="0.2">
      <c r="A163" s="123" t="s">
        <v>3360</v>
      </c>
      <c r="B163" s="123" t="s">
        <v>37841</v>
      </c>
      <c r="C163" s="123" t="s">
        <v>46</v>
      </c>
      <c r="D163" s="123" t="s">
        <v>47</v>
      </c>
      <c r="E163" s="123" t="s">
        <v>30094</v>
      </c>
      <c r="F163" s="123" t="s">
        <v>91</v>
      </c>
      <c r="G163" s="123" t="s">
        <v>38059</v>
      </c>
      <c r="H163" s="123" t="s">
        <v>38063</v>
      </c>
      <c r="I163" s="123" t="s">
        <v>23</v>
      </c>
      <c r="J163" s="123" t="s">
        <v>11</v>
      </c>
      <c r="K163" s="123" t="s">
        <v>30109</v>
      </c>
      <c r="L163" s="123" t="s">
        <v>30025</v>
      </c>
      <c r="M163" s="123" t="s">
        <v>12</v>
      </c>
      <c r="N163" s="123">
        <v>1016.6226086956523</v>
      </c>
      <c r="P163" s="123" t="s">
        <v>25341</v>
      </c>
      <c r="Q163" s="123">
        <v>23</v>
      </c>
      <c r="R163" s="123" t="s">
        <v>38274</v>
      </c>
      <c r="S163" s="123" t="s">
        <v>38273</v>
      </c>
    </row>
    <row r="164" spans="1:19" x14ac:dyDescent="0.2">
      <c r="A164" s="123" t="s">
        <v>38016</v>
      </c>
      <c r="B164" s="123" t="s">
        <v>37842</v>
      </c>
      <c r="C164" s="123" t="s">
        <v>46</v>
      </c>
      <c r="D164" s="123" t="s">
        <v>47</v>
      </c>
      <c r="E164" s="123" t="s">
        <v>30094</v>
      </c>
      <c r="F164" s="123" t="s">
        <v>91</v>
      </c>
      <c r="G164" s="123" t="s">
        <v>38059</v>
      </c>
      <c r="H164" s="123" t="s">
        <v>38063</v>
      </c>
      <c r="I164" s="123" t="s">
        <v>23</v>
      </c>
      <c r="J164" s="123" t="s">
        <v>38061</v>
      </c>
      <c r="K164" s="123" t="s">
        <v>30109</v>
      </c>
      <c r="L164" s="123" t="s">
        <v>30025</v>
      </c>
      <c r="M164" s="123" t="s">
        <v>12</v>
      </c>
      <c r="N164" s="123">
        <v>1016.6000000000001</v>
      </c>
      <c r="P164" s="123" t="s">
        <v>25341</v>
      </c>
      <c r="Q164" s="123">
        <v>28</v>
      </c>
      <c r="S164" s="123" t="s">
        <v>38295</v>
      </c>
    </row>
    <row r="165" spans="1:19" x14ac:dyDescent="0.2">
      <c r="A165" s="123" t="s">
        <v>38017</v>
      </c>
      <c r="B165" s="123" t="s">
        <v>38414</v>
      </c>
      <c r="C165" s="123" t="s">
        <v>46</v>
      </c>
      <c r="D165" s="123" t="s">
        <v>47</v>
      </c>
      <c r="E165" s="123" t="s">
        <v>30094</v>
      </c>
      <c r="F165" s="123" t="s">
        <v>91</v>
      </c>
      <c r="G165" s="123" t="s">
        <v>38059</v>
      </c>
      <c r="H165" s="123" t="s">
        <v>38074</v>
      </c>
      <c r="I165" s="123" t="s">
        <v>1</v>
      </c>
      <c r="J165" s="123" t="s">
        <v>38061</v>
      </c>
      <c r="K165" s="123" t="s">
        <v>30109</v>
      </c>
      <c r="L165" s="123" t="s">
        <v>30025</v>
      </c>
      <c r="M165" s="123" t="s">
        <v>12</v>
      </c>
      <c r="N165" s="123">
        <v>1016.6000000000001</v>
      </c>
      <c r="P165" s="123" t="s">
        <v>25341</v>
      </c>
      <c r="Q165" s="123">
        <v>24</v>
      </c>
      <c r="S165" s="123" t="s">
        <v>38300</v>
      </c>
    </row>
    <row r="166" spans="1:19" x14ac:dyDescent="0.2">
      <c r="A166" s="123" t="s">
        <v>38018</v>
      </c>
      <c r="B166" s="123" t="s">
        <v>38415</v>
      </c>
      <c r="C166" s="123" t="s">
        <v>46</v>
      </c>
      <c r="D166" s="123" t="s">
        <v>47</v>
      </c>
      <c r="E166" s="123" t="s">
        <v>38054</v>
      </c>
      <c r="F166" s="123" t="s">
        <v>91</v>
      </c>
      <c r="G166" s="123" t="s">
        <v>38059</v>
      </c>
      <c r="H166" s="123" t="s">
        <v>38074</v>
      </c>
      <c r="I166" s="123" t="s">
        <v>1</v>
      </c>
      <c r="J166" s="123" t="s">
        <v>38061</v>
      </c>
      <c r="K166" s="123" t="s">
        <v>30109</v>
      </c>
      <c r="L166" s="123" t="s">
        <v>30025</v>
      </c>
      <c r="M166" s="123" t="s">
        <v>12</v>
      </c>
      <c r="N166" s="123">
        <v>1060.8000000000002</v>
      </c>
      <c r="P166" s="123" t="s">
        <v>25341</v>
      </c>
      <c r="Q166" s="123">
        <v>29</v>
      </c>
      <c r="S166" s="123" t="s">
        <v>38262</v>
      </c>
    </row>
    <row r="167" spans="1:19" x14ac:dyDescent="0.2">
      <c r="A167" s="123" t="s">
        <v>2940</v>
      </c>
      <c r="B167" s="123" t="s">
        <v>37845</v>
      </c>
      <c r="C167" s="123" t="s">
        <v>46</v>
      </c>
      <c r="D167" s="123" t="s">
        <v>47</v>
      </c>
      <c r="E167" s="123" t="s">
        <v>30095</v>
      </c>
      <c r="F167" s="123" t="s">
        <v>91</v>
      </c>
      <c r="G167" s="123" t="s">
        <v>38059</v>
      </c>
      <c r="H167" s="123" t="s">
        <v>38134</v>
      </c>
      <c r="I167" s="123" t="s">
        <v>25559</v>
      </c>
      <c r="J167" s="123" t="s">
        <v>11</v>
      </c>
      <c r="K167" s="123" t="s">
        <v>30109</v>
      </c>
      <c r="L167" s="123" t="s">
        <v>30025</v>
      </c>
      <c r="M167" s="123" t="s">
        <v>12</v>
      </c>
      <c r="N167" s="123">
        <v>928.23058823529414</v>
      </c>
      <c r="P167" s="123" t="s">
        <v>25341</v>
      </c>
      <c r="Q167" s="123">
        <v>17</v>
      </c>
      <c r="S167" s="123" t="s">
        <v>38310</v>
      </c>
    </row>
    <row r="168" spans="1:19" x14ac:dyDescent="0.2">
      <c r="A168" s="123" t="s">
        <v>38019</v>
      </c>
      <c r="B168" s="123" t="s">
        <v>37845</v>
      </c>
      <c r="C168" s="123" t="s">
        <v>46</v>
      </c>
      <c r="D168" s="123" t="s">
        <v>47</v>
      </c>
      <c r="E168" s="123" t="s">
        <v>30095</v>
      </c>
      <c r="F168" s="123" t="s">
        <v>91</v>
      </c>
      <c r="G168" s="123" t="s">
        <v>38059</v>
      </c>
      <c r="H168" s="123" t="s">
        <v>38062</v>
      </c>
      <c r="I168" s="123" t="s">
        <v>52</v>
      </c>
      <c r="J168" s="123" t="s">
        <v>11</v>
      </c>
      <c r="K168" s="123" t="s">
        <v>30109</v>
      </c>
      <c r="L168" s="123" t="s">
        <v>30025</v>
      </c>
      <c r="M168" s="123" t="s">
        <v>12</v>
      </c>
      <c r="N168" s="123">
        <v>928.22260869565207</v>
      </c>
      <c r="P168" s="123" t="s">
        <v>25341</v>
      </c>
      <c r="Q168" s="123">
        <v>23</v>
      </c>
      <c r="S168" s="123" t="s">
        <v>38310</v>
      </c>
    </row>
    <row r="169" spans="1:19" x14ac:dyDescent="0.2">
      <c r="A169" s="123" t="s">
        <v>3367</v>
      </c>
      <c r="B169" s="123" t="s">
        <v>37846</v>
      </c>
      <c r="C169" s="123" t="s">
        <v>46</v>
      </c>
      <c r="D169" s="123" t="s">
        <v>47</v>
      </c>
      <c r="E169" s="123" t="s">
        <v>30095</v>
      </c>
      <c r="F169" s="123" t="s">
        <v>91</v>
      </c>
      <c r="G169" s="123" t="s">
        <v>38059</v>
      </c>
      <c r="H169" s="123" t="s">
        <v>38078</v>
      </c>
      <c r="I169" s="123" t="s">
        <v>150</v>
      </c>
      <c r="J169" s="123" t="s">
        <v>11</v>
      </c>
      <c r="K169" s="123" t="s">
        <v>30109</v>
      </c>
      <c r="L169" s="123" t="s">
        <v>30025</v>
      </c>
      <c r="M169" s="123" t="s">
        <v>12</v>
      </c>
      <c r="N169" s="123">
        <v>972.4</v>
      </c>
      <c r="P169" s="123" t="s">
        <v>25341</v>
      </c>
      <c r="Q169" s="123">
        <v>6</v>
      </c>
      <c r="S169" s="123" t="s">
        <v>38416</v>
      </c>
    </row>
    <row r="170" spans="1:19" x14ac:dyDescent="0.2">
      <c r="A170" s="123" t="s">
        <v>3373</v>
      </c>
      <c r="B170" s="123" t="s">
        <v>37847</v>
      </c>
      <c r="C170" s="123" t="s">
        <v>46</v>
      </c>
      <c r="D170" s="123" t="s">
        <v>47</v>
      </c>
      <c r="E170" s="123" t="s">
        <v>30094</v>
      </c>
      <c r="F170" s="123" t="s">
        <v>91</v>
      </c>
      <c r="G170" s="123" t="s">
        <v>38059</v>
      </c>
      <c r="H170" s="123" t="s">
        <v>38074</v>
      </c>
      <c r="I170" s="123" t="s">
        <v>1</v>
      </c>
      <c r="J170" s="123" t="s">
        <v>11</v>
      </c>
      <c r="K170" s="123" t="s">
        <v>30109</v>
      </c>
      <c r="L170" s="123" t="s">
        <v>30025</v>
      </c>
      <c r="M170" s="123" t="s">
        <v>12</v>
      </c>
      <c r="N170" s="123">
        <v>1414.4</v>
      </c>
      <c r="P170" s="123" t="s">
        <v>25341</v>
      </c>
      <c r="Q170" s="123">
        <v>24</v>
      </c>
      <c r="R170" s="123" t="s">
        <v>38292</v>
      </c>
      <c r="S170" s="123" t="s">
        <v>38293</v>
      </c>
    </row>
    <row r="171" spans="1:19" x14ac:dyDescent="0.2">
      <c r="A171" s="123" t="s">
        <v>3377</v>
      </c>
      <c r="B171" s="123" t="s">
        <v>37848</v>
      </c>
      <c r="C171" s="123" t="s">
        <v>46</v>
      </c>
      <c r="D171" s="123" t="s">
        <v>47</v>
      </c>
      <c r="E171" s="123" t="s">
        <v>30094</v>
      </c>
      <c r="F171" s="123" t="s">
        <v>91</v>
      </c>
      <c r="G171" s="123" t="s">
        <v>38059</v>
      </c>
      <c r="H171" s="123" t="s">
        <v>38074</v>
      </c>
      <c r="I171" s="123" t="s">
        <v>1</v>
      </c>
      <c r="J171" s="123" t="s">
        <v>11</v>
      </c>
      <c r="K171" s="123" t="s">
        <v>30109</v>
      </c>
      <c r="L171" s="123" t="s">
        <v>30025</v>
      </c>
      <c r="M171" s="123" t="s">
        <v>12</v>
      </c>
      <c r="N171" s="123">
        <v>1414.4000000000003</v>
      </c>
      <c r="P171" s="123" t="s">
        <v>25341</v>
      </c>
      <c r="Q171" s="123">
        <v>18</v>
      </c>
      <c r="R171" s="123" t="s">
        <v>38292</v>
      </c>
      <c r="S171" s="123" t="s">
        <v>38362</v>
      </c>
    </row>
    <row r="172" spans="1:19" x14ac:dyDescent="0.2">
      <c r="A172" s="123" t="s">
        <v>38020</v>
      </c>
      <c r="B172" s="123" t="s">
        <v>38417</v>
      </c>
      <c r="C172" s="123" t="s">
        <v>46</v>
      </c>
      <c r="D172" s="123" t="s">
        <v>47</v>
      </c>
      <c r="E172" s="123" t="s">
        <v>30094</v>
      </c>
      <c r="F172" s="123" t="s">
        <v>91</v>
      </c>
      <c r="G172" s="123" t="s">
        <v>38059</v>
      </c>
      <c r="H172" s="123" t="s">
        <v>38064</v>
      </c>
      <c r="I172" s="123" t="s">
        <v>27</v>
      </c>
      <c r="J172" s="123" t="s">
        <v>38061</v>
      </c>
      <c r="K172" s="123" t="s">
        <v>30109</v>
      </c>
      <c r="L172" s="123" t="s">
        <v>30025</v>
      </c>
      <c r="M172" s="123" t="s">
        <v>12</v>
      </c>
      <c r="N172" s="123">
        <v>707.20000000000016</v>
      </c>
      <c r="P172" s="123" t="s">
        <v>25341</v>
      </c>
      <c r="Q172" s="123">
        <v>9</v>
      </c>
      <c r="S172" s="123" t="s">
        <v>38418</v>
      </c>
    </row>
    <row r="173" spans="1:19" x14ac:dyDescent="0.2">
      <c r="A173" s="123" t="s">
        <v>2956</v>
      </c>
      <c r="B173" s="123" t="s">
        <v>37850</v>
      </c>
      <c r="C173" s="123" t="s">
        <v>46</v>
      </c>
      <c r="D173" s="123" t="s">
        <v>47</v>
      </c>
      <c r="E173" s="123" t="s">
        <v>30094</v>
      </c>
      <c r="F173" s="123" t="s">
        <v>91</v>
      </c>
      <c r="G173" s="123" t="s">
        <v>38059</v>
      </c>
      <c r="H173" s="123" t="s">
        <v>38135</v>
      </c>
      <c r="I173" s="123" t="s">
        <v>140</v>
      </c>
      <c r="J173" s="123" t="s">
        <v>11</v>
      </c>
      <c r="K173" s="123" t="s">
        <v>30109</v>
      </c>
      <c r="L173" s="123" t="s">
        <v>30025</v>
      </c>
      <c r="M173" s="123" t="s">
        <v>31093</v>
      </c>
      <c r="N173" s="123">
        <v>861.9</v>
      </c>
      <c r="P173" s="123" t="s">
        <v>25341</v>
      </c>
      <c r="Q173" s="123">
        <v>76</v>
      </c>
      <c r="R173" s="123" t="s">
        <v>38274</v>
      </c>
      <c r="S173" s="123" t="s">
        <v>38419</v>
      </c>
    </row>
    <row r="174" spans="1:19" x14ac:dyDescent="0.2">
      <c r="A174" s="123" t="s">
        <v>38021</v>
      </c>
      <c r="B174" s="123" t="s">
        <v>37851</v>
      </c>
      <c r="C174" s="123" t="s">
        <v>46</v>
      </c>
      <c r="D174" s="123" t="s">
        <v>47</v>
      </c>
      <c r="E174" s="123" t="s">
        <v>38057</v>
      </c>
      <c r="F174" s="123" t="s">
        <v>91</v>
      </c>
      <c r="G174" s="123" t="s">
        <v>38059</v>
      </c>
      <c r="H174" s="123" t="s">
        <v>38136</v>
      </c>
      <c r="I174" s="123" t="s">
        <v>144</v>
      </c>
      <c r="J174" s="123" t="s">
        <v>38061</v>
      </c>
      <c r="K174" s="123" t="s">
        <v>30109</v>
      </c>
      <c r="L174" s="123" t="s">
        <v>30025</v>
      </c>
      <c r="M174" s="123" t="s">
        <v>31093</v>
      </c>
      <c r="N174" s="123">
        <v>707.2</v>
      </c>
      <c r="P174" s="123" t="s">
        <v>25341</v>
      </c>
      <c r="Q174" s="123">
        <v>12</v>
      </c>
      <c r="S174" s="123" t="s">
        <v>38420</v>
      </c>
    </row>
    <row r="175" spans="1:19" x14ac:dyDescent="0.2">
      <c r="A175" s="123" t="s">
        <v>2960</v>
      </c>
      <c r="B175" s="123" t="s">
        <v>37852</v>
      </c>
      <c r="C175" s="123" t="s">
        <v>46</v>
      </c>
      <c r="D175" s="123" t="s">
        <v>47</v>
      </c>
      <c r="E175" s="123" t="s">
        <v>30094</v>
      </c>
      <c r="F175" s="123" t="s">
        <v>91</v>
      </c>
      <c r="G175" s="123" t="s">
        <v>38059</v>
      </c>
      <c r="H175" s="123" t="s">
        <v>38137</v>
      </c>
      <c r="I175" s="123" t="s">
        <v>54</v>
      </c>
      <c r="J175" s="123" t="s">
        <v>11</v>
      </c>
      <c r="K175" s="123" t="s">
        <v>30109</v>
      </c>
      <c r="L175" s="123" t="s">
        <v>30025</v>
      </c>
      <c r="M175" s="123" t="s">
        <v>31093</v>
      </c>
      <c r="N175" s="123">
        <v>861.9</v>
      </c>
      <c r="P175" s="123" t="s">
        <v>25341</v>
      </c>
      <c r="Q175" s="123">
        <v>64</v>
      </c>
      <c r="R175" s="123" t="s">
        <v>38274</v>
      </c>
      <c r="S175" s="123" t="s">
        <v>38421</v>
      </c>
    </row>
    <row r="176" spans="1:19" x14ac:dyDescent="0.2">
      <c r="A176" s="123" t="s">
        <v>38022</v>
      </c>
      <c r="B176" s="123" t="s">
        <v>37853</v>
      </c>
      <c r="C176" s="123" t="s">
        <v>46</v>
      </c>
      <c r="D176" s="123" t="s">
        <v>47</v>
      </c>
      <c r="E176" s="123" t="s">
        <v>30094</v>
      </c>
      <c r="F176" s="123" t="s">
        <v>91</v>
      </c>
      <c r="G176" s="123" t="s">
        <v>38059</v>
      </c>
      <c r="H176" s="123" t="s">
        <v>38063</v>
      </c>
      <c r="I176" s="123" t="s">
        <v>23</v>
      </c>
      <c r="J176" s="123" t="s">
        <v>38061</v>
      </c>
      <c r="K176" s="123" t="s">
        <v>30109</v>
      </c>
      <c r="L176" s="123" t="s">
        <v>30025</v>
      </c>
      <c r="M176" s="123" t="s">
        <v>31093</v>
      </c>
      <c r="N176" s="123">
        <v>861.91368421052641</v>
      </c>
      <c r="P176" s="123" t="s">
        <v>25341</v>
      </c>
      <c r="Q176" s="123">
        <v>38</v>
      </c>
      <c r="S176" s="123" t="s">
        <v>38422</v>
      </c>
    </row>
    <row r="177" spans="1:19" x14ac:dyDescent="0.2">
      <c r="A177" s="123" t="s">
        <v>38023</v>
      </c>
      <c r="B177" s="123" t="s">
        <v>37854</v>
      </c>
      <c r="C177" s="123" t="s">
        <v>46</v>
      </c>
      <c r="D177" s="123" t="s">
        <v>47</v>
      </c>
      <c r="E177" s="123" t="s">
        <v>30094</v>
      </c>
      <c r="F177" s="123" t="s">
        <v>91</v>
      </c>
      <c r="G177" s="123" t="s">
        <v>38059</v>
      </c>
      <c r="H177" s="123" t="s">
        <v>38090</v>
      </c>
      <c r="I177" s="123" t="s">
        <v>23</v>
      </c>
      <c r="J177" s="123" t="s">
        <v>38061</v>
      </c>
      <c r="K177" s="123" t="s">
        <v>30109</v>
      </c>
      <c r="L177" s="123" t="s">
        <v>30025</v>
      </c>
      <c r="M177" s="123" t="s">
        <v>31093</v>
      </c>
      <c r="N177" s="123">
        <v>861.9</v>
      </c>
      <c r="P177" s="123" t="s">
        <v>25341</v>
      </c>
      <c r="Q177" s="123">
        <v>12</v>
      </c>
      <c r="S177" s="123" t="s">
        <v>38423</v>
      </c>
    </row>
    <row r="178" spans="1:19" x14ac:dyDescent="0.2">
      <c r="A178" s="123" t="s">
        <v>38024</v>
      </c>
      <c r="B178" s="123" t="s">
        <v>37855</v>
      </c>
      <c r="C178" s="123" t="s">
        <v>46</v>
      </c>
      <c r="D178" s="123" t="s">
        <v>47</v>
      </c>
      <c r="E178" s="123" t="s">
        <v>38058</v>
      </c>
      <c r="F178" s="123" t="s">
        <v>91</v>
      </c>
      <c r="G178" s="123" t="s">
        <v>38059</v>
      </c>
      <c r="H178" s="123" t="s">
        <v>38063</v>
      </c>
      <c r="I178" s="123" t="s">
        <v>23</v>
      </c>
      <c r="J178" s="123" t="s">
        <v>38061</v>
      </c>
      <c r="K178" s="123" t="s">
        <v>30109</v>
      </c>
      <c r="L178" s="123" t="s">
        <v>30025</v>
      </c>
      <c r="M178" s="123" t="s">
        <v>31093</v>
      </c>
      <c r="N178" s="123">
        <v>707.2</v>
      </c>
      <c r="P178" s="123" t="s">
        <v>25341</v>
      </c>
      <c r="Q178" s="123">
        <v>44</v>
      </c>
      <c r="S178" s="123" t="s">
        <v>38424</v>
      </c>
    </row>
    <row r="179" spans="1:19" x14ac:dyDescent="0.2">
      <c r="A179" s="123" t="s">
        <v>38025</v>
      </c>
      <c r="B179" s="123" t="s">
        <v>38425</v>
      </c>
      <c r="C179" s="123" t="s">
        <v>46</v>
      </c>
      <c r="D179" s="123" t="s">
        <v>47</v>
      </c>
      <c r="E179" s="123" t="s">
        <v>30094</v>
      </c>
      <c r="F179" s="123" t="s">
        <v>91</v>
      </c>
      <c r="G179" s="123" t="s">
        <v>38059</v>
      </c>
      <c r="H179" s="123" t="s">
        <v>38114</v>
      </c>
      <c r="I179" s="123" t="s">
        <v>144</v>
      </c>
      <c r="J179" s="123" t="s">
        <v>38061</v>
      </c>
      <c r="K179" s="123" t="s">
        <v>30109</v>
      </c>
      <c r="L179" s="123" t="s">
        <v>30025</v>
      </c>
      <c r="M179" s="123" t="s">
        <v>31093</v>
      </c>
      <c r="N179" s="123">
        <v>861.91368421052641</v>
      </c>
      <c r="P179" s="123" t="s">
        <v>25341</v>
      </c>
      <c r="Q179" s="123">
        <v>38</v>
      </c>
      <c r="S179" s="123" t="s">
        <v>38312</v>
      </c>
    </row>
    <row r="180" spans="1:19" x14ac:dyDescent="0.2">
      <c r="A180" s="123" t="s">
        <v>2966</v>
      </c>
      <c r="B180" s="123" t="s">
        <v>37857</v>
      </c>
      <c r="C180" s="123" t="s">
        <v>46</v>
      </c>
      <c r="D180" s="123" t="s">
        <v>47</v>
      </c>
      <c r="E180" s="123" t="s">
        <v>30094</v>
      </c>
      <c r="F180" s="123" t="s">
        <v>91</v>
      </c>
      <c r="G180" s="123" t="s">
        <v>38059</v>
      </c>
      <c r="H180" s="123" t="s">
        <v>38063</v>
      </c>
      <c r="I180" s="123" t="s">
        <v>23</v>
      </c>
      <c r="J180" s="123" t="s">
        <v>11</v>
      </c>
      <c r="K180" s="123" t="s">
        <v>30109</v>
      </c>
      <c r="L180" s="123" t="s">
        <v>30025</v>
      </c>
      <c r="M180" s="123" t="s">
        <v>31093</v>
      </c>
      <c r="N180" s="123">
        <v>861.90896551724154</v>
      </c>
      <c r="P180" s="123" t="s">
        <v>25341</v>
      </c>
      <c r="Q180" s="123">
        <v>58</v>
      </c>
      <c r="R180" s="123" t="s">
        <v>38274</v>
      </c>
      <c r="S180" s="123" t="s">
        <v>38411</v>
      </c>
    </row>
    <row r="181" spans="1:19" x14ac:dyDescent="0.2">
      <c r="A181" s="123" t="s">
        <v>38026</v>
      </c>
      <c r="B181" s="123" t="s">
        <v>37858</v>
      </c>
      <c r="C181" s="123" t="s">
        <v>46</v>
      </c>
      <c r="D181" s="123" t="s">
        <v>47</v>
      </c>
      <c r="E181" s="123" t="s">
        <v>30094</v>
      </c>
      <c r="F181" s="123" t="s">
        <v>91</v>
      </c>
      <c r="G181" s="123" t="s">
        <v>38059</v>
      </c>
      <c r="H181" s="123" t="s">
        <v>38138</v>
      </c>
      <c r="I181" s="123" t="s">
        <v>27</v>
      </c>
      <c r="J181" s="123" t="s">
        <v>38061</v>
      </c>
      <c r="K181" s="123" t="s">
        <v>30109</v>
      </c>
      <c r="L181" s="123" t="s">
        <v>30025</v>
      </c>
      <c r="M181" s="123" t="s">
        <v>31093</v>
      </c>
      <c r="N181" s="123">
        <v>861.89490196078441</v>
      </c>
      <c r="P181" s="123" t="s">
        <v>25341</v>
      </c>
      <c r="Q181" s="123">
        <v>51</v>
      </c>
      <c r="R181" s="123" t="s">
        <v>38274</v>
      </c>
      <c r="S181" s="123" t="s">
        <v>38295</v>
      </c>
    </row>
    <row r="182" spans="1:19" x14ac:dyDescent="0.2">
      <c r="A182" s="123" t="s">
        <v>38027</v>
      </c>
      <c r="B182" s="123" t="s">
        <v>37859</v>
      </c>
      <c r="C182" s="123" t="s">
        <v>46</v>
      </c>
      <c r="D182" s="123" t="s">
        <v>47</v>
      </c>
      <c r="E182" s="123" t="s">
        <v>38057</v>
      </c>
      <c r="F182" s="123" t="s">
        <v>91</v>
      </c>
      <c r="G182" s="123" t="s">
        <v>38059</v>
      </c>
      <c r="H182" s="123" t="s">
        <v>38139</v>
      </c>
      <c r="I182" s="123" t="s">
        <v>1</v>
      </c>
      <c r="J182" s="123" t="s">
        <v>38061</v>
      </c>
      <c r="K182" s="123" t="s">
        <v>30109</v>
      </c>
      <c r="L182" s="123" t="s">
        <v>30025</v>
      </c>
      <c r="M182" s="123" t="s">
        <v>31093</v>
      </c>
      <c r="N182" s="123">
        <v>707.2</v>
      </c>
      <c r="P182" s="123" t="s">
        <v>25341</v>
      </c>
      <c r="Q182" s="123">
        <v>12</v>
      </c>
      <c r="S182" s="123" t="s">
        <v>38426</v>
      </c>
    </row>
    <row r="183" spans="1:19" x14ac:dyDescent="0.2">
      <c r="A183" s="123" t="s">
        <v>38028</v>
      </c>
      <c r="B183" s="123" t="s">
        <v>37860</v>
      </c>
      <c r="C183" s="123" t="s">
        <v>46</v>
      </c>
      <c r="D183" s="123" t="s">
        <v>47</v>
      </c>
      <c r="E183" s="123" t="s">
        <v>38057</v>
      </c>
      <c r="F183" s="123" t="s">
        <v>91</v>
      </c>
      <c r="G183" s="123" t="s">
        <v>38059</v>
      </c>
      <c r="H183" s="123" t="s">
        <v>38078</v>
      </c>
      <c r="I183" s="123" t="s">
        <v>150</v>
      </c>
      <c r="J183" s="123" t="s">
        <v>38061</v>
      </c>
      <c r="K183" s="123" t="s">
        <v>30109</v>
      </c>
      <c r="L183" s="123" t="s">
        <v>30025</v>
      </c>
      <c r="M183" s="123" t="s">
        <v>31093</v>
      </c>
      <c r="N183" s="123">
        <v>707.2</v>
      </c>
      <c r="P183" s="123" t="s">
        <v>25341</v>
      </c>
      <c r="Q183" s="123">
        <v>12</v>
      </c>
      <c r="S183" s="123" t="s">
        <v>38427</v>
      </c>
    </row>
    <row r="184" spans="1:19" x14ac:dyDescent="0.2">
      <c r="A184" s="123" t="s">
        <v>38029</v>
      </c>
      <c r="B184" s="123" t="s">
        <v>38428</v>
      </c>
      <c r="C184" s="123" t="s">
        <v>46</v>
      </c>
      <c r="D184" s="123" t="s">
        <v>47</v>
      </c>
      <c r="E184" s="123" t="s">
        <v>30094</v>
      </c>
      <c r="F184" s="123" t="s">
        <v>91</v>
      </c>
      <c r="G184" s="123" t="s">
        <v>38059</v>
      </c>
      <c r="H184" s="123" t="s">
        <v>38063</v>
      </c>
      <c r="I184" s="123" t="s">
        <v>23</v>
      </c>
      <c r="J184" s="123" t="s">
        <v>38061</v>
      </c>
      <c r="K184" s="123" t="s">
        <v>30109</v>
      </c>
      <c r="L184" s="123" t="s">
        <v>30025</v>
      </c>
      <c r="M184" s="123" t="s">
        <v>31093</v>
      </c>
      <c r="N184" s="123">
        <v>861.91368421052641</v>
      </c>
      <c r="P184" s="123" t="s">
        <v>25341</v>
      </c>
      <c r="Q184" s="123">
        <v>38</v>
      </c>
      <c r="S184" s="123" t="s">
        <v>38429</v>
      </c>
    </row>
    <row r="185" spans="1:19" x14ac:dyDescent="0.2">
      <c r="A185" s="123" t="s">
        <v>38030</v>
      </c>
      <c r="B185" s="123" t="s">
        <v>37862</v>
      </c>
      <c r="C185" s="123" t="s">
        <v>46</v>
      </c>
      <c r="D185" s="123" t="s">
        <v>47</v>
      </c>
      <c r="E185" s="123" t="s">
        <v>38057</v>
      </c>
      <c r="F185" s="123" t="s">
        <v>91</v>
      </c>
      <c r="G185" s="123" t="s">
        <v>38059</v>
      </c>
      <c r="H185" s="123" t="s">
        <v>38139</v>
      </c>
      <c r="I185" s="123" t="s">
        <v>1</v>
      </c>
      <c r="J185" s="123" t="s">
        <v>38061</v>
      </c>
      <c r="K185" s="123" t="s">
        <v>30109</v>
      </c>
      <c r="L185" s="123" t="s">
        <v>30025</v>
      </c>
      <c r="M185" s="123" t="s">
        <v>31093</v>
      </c>
      <c r="N185" s="123">
        <v>707.2</v>
      </c>
      <c r="P185" s="123" t="s">
        <v>25341</v>
      </c>
      <c r="Q185" s="123">
        <v>12</v>
      </c>
      <c r="S185" s="123" t="s">
        <v>38430</v>
      </c>
    </row>
    <row r="186" spans="1:19" x14ac:dyDescent="0.2">
      <c r="A186" s="123" t="s">
        <v>3400</v>
      </c>
      <c r="B186" s="123" t="s">
        <v>37863</v>
      </c>
      <c r="C186" s="123" t="s">
        <v>46</v>
      </c>
      <c r="D186" s="123" t="s">
        <v>47</v>
      </c>
      <c r="E186" s="123" t="s">
        <v>30094</v>
      </c>
      <c r="F186" s="123" t="s">
        <v>91</v>
      </c>
      <c r="G186" s="123" t="s">
        <v>38059</v>
      </c>
      <c r="H186" s="123" t="s">
        <v>38140</v>
      </c>
      <c r="I186" s="123" t="s">
        <v>37547</v>
      </c>
      <c r="J186" s="123" t="s">
        <v>11</v>
      </c>
      <c r="K186" s="123" t="s">
        <v>30109</v>
      </c>
      <c r="L186" s="123" t="s">
        <v>30025</v>
      </c>
      <c r="M186" s="123" t="s">
        <v>31093</v>
      </c>
      <c r="N186" s="123">
        <v>861.9</v>
      </c>
      <c r="P186" s="123" t="s">
        <v>25341</v>
      </c>
      <c r="Q186" s="123">
        <v>12</v>
      </c>
      <c r="R186" s="123" t="s">
        <v>38274</v>
      </c>
      <c r="S186" s="123" t="s">
        <v>38301</v>
      </c>
    </row>
    <row r="187" spans="1:19" x14ac:dyDescent="0.2">
      <c r="A187" s="123" t="s">
        <v>2972</v>
      </c>
      <c r="B187" s="123" t="s">
        <v>37864</v>
      </c>
      <c r="C187" s="123" t="s">
        <v>46</v>
      </c>
      <c r="D187" s="123" t="s">
        <v>47</v>
      </c>
      <c r="E187" s="123" t="s">
        <v>30094</v>
      </c>
      <c r="F187" s="123" t="s">
        <v>91</v>
      </c>
      <c r="G187" s="123" t="s">
        <v>38059</v>
      </c>
      <c r="H187" s="123" t="s">
        <v>38141</v>
      </c>
      <c r="I187" s="123" t="s">
        <v>23</v>
      </c>
      <c r="J187" s="123" t="s">
        <v>11</v>
      </c>
      <c r="K187" s="123" t="s">
        <v>30109</v>
      </c>
      <c r="L187" s="123" t="s">
        <v>30025</v>
      </c>
      <c r="M187" s="123" t="s">
        <v>31093</v>
      </c>
      <c r="N187" s="123">
        <v>861.9</v>
      </c>
      <c r="P187" s="123" t="s">
        <v>25341</v>
      </c>
      <c r="Q187" s="123">
        <v>12</v>
      </c>
      <c r="R187" s="123" t="s">
        <v>38274</v>
      </c>
      <c r="S187" s="123" t="s">
        <v>38302</v>
      </c>
    </row>
    <row r="188" spans="1:19" x14ac:dyDescent="0.2">
      <c r="A188" s="123" t="s">
        <v>38031</v>
      </c>
      <c r="B188" s="123" t="s">
        <v>37865</v>
      </c>
      <c r="C188" s="123" t="s">
        <v>46</v>
      </c>
      <c r="D188" s="123" t="s">
        <v>47</v>
      </c>
      <c r="E188" s="123" t="s">
        <v>30094</v>
      </c>
      <c r="F188" s="123" t="s">
        <v>91</v>
      </c>
      <c r="G188" s="123" t="s">
        <v>38059</v>
      </c>
      <c r="H188" s="123" t="s">
        <v>38142</v>
      </c>
      <c r="I188" s="123" t="s">
        <v>150</v>
      </c>
      <c r="J188" s="123" t="s">
        <v>38061</v>
      </c>
      <c r="K188" s="123" t="s">
        <v>30109</v>
      </c>
      <c r="L188" s="123" t="s">
        <v>30025</v>
      </c>
      <c r="M188" s="123" t="s">
        <v>31093</v>
      </c>
      <c r="N188" s="123">
        <v>861.9</v>
      </c>
      <c r="P188" s="123" t="s">
        <v>25341</v>
      </c>
      <c r="Q188" s="123">
        <v>28</v>
      </c>
      <c r="S188" s="123" t="s">
        <v>38324</v>
      </c>
    </row>
    <row r="189" spans="1:19" x14ac:dyDescent="0.2">
      <c r="A189" s="123" t="s">
        <v>2976</v>
      </c>
      <c r="B189" s="123" t="s">
        <v>37866</v>
      </c>
      <c r="C189" s="123" t="s">
        <v>46</v>
      </c>
      <c r="D189" s="123" t="s">
        <v>47</v>
      </c>
      <c r="E189" s="123" t="s">
        <v>30094</v>
      </c>
      <c r="F189" s="123" t="s">
        <v>91</v>
      </c>
      <c r="G189" s="123" t="s">
        <v>38059</v>
      </c>
      <c r="H189" s="123" t="s">
        <v>38123</v>
      </c>
      <c r="I189" s="123" t="s">
        <v>1</v>
      </c>
      <c r="J189" s="123" t="s">
        <v>11</v>
      </c>
      <c r="K189" s="123" t="s">
        <v>30109</v>
      </c>
      <c r="L189" s="123" t="s">
        <v>30025</v>
      </c>
      <c r="M189" s="123" t="s">
        <v>31093</v>
      </c>
      <c r="N189" s="123">
        <v>861.98666666666657</v>
      </c>
      <c r="P189" s="123" t="s">
        <v>25341</v>
      </c>
      <c r="Q189" s="123">
        <v>6</v>
      </c>
      <c r="R189" s="123" t="s">
        <v>38292</v>
      </c>
      <c r="S189" s="123" t="s">
        <v>38431</v>
      </c>
    </row>
    <row r="190" spans="1:19" x14ac:dyDescent="0.2">
      <c r="A190" s="123" t="s">
        <v>38032</v>
      </c>
      <c r="B190" s="123" t="s">
        <v>38432</v>
      </c>
      <c r="C190" s="123" t="s">
        <v>46</v>
      </c>
      <c r="D190" s="123" t="s">
        <v>47</v>
      </c>
      <c r="E190" s="123" t="s">
        <v>30094</v>
      </c>
      <c r="F190" s="123" t="s">
        <v>91</v>
      </c>
      <c r="G190" s="123" t="s">
        <v>38059</v>
      </c>
      <c r="H190" s="123" t="s">
        <v>38090</v>
      </c>
      <c r="I190" s="123" t="s">
        <v>23</v>
      </c>
      <c r="J190" s="123" t="s">
        <v>38061</v>
      </c>
      <c r="K190" s="123" t="s">
        <v>30109</v>
      </c>
      <c r="L190" s="123" t="s">
        <v>30025</v>
      </c>
      <c r="M190" s="123" t="s">
        <v>31093</v>
      </c>
      <c r="N190" s="123">
        <v>861.9</v>
      </c>
      <c r="P190" s="123" t="s">
        <v>25341</v>
      </c>
      <c r="Q190" s="123">
        <v>24</v>
      </c>
      <c r="R190" s="123" t="s">
        <v>38276</v>
      </c>
      <c r="S190" s="123" t="s">
        <v>38433</v>
      </c>
    </row>
    <row r="191" spans="1:19" x14ac:dyDescent="0.2">
      <c r="A191" s="123" t="s">
        <v>2978</v>
      </c>
      <c r="B191" s="123" t="s">
        <v>37868</v>
      </c>
      <c r="C191" s="123" t="s">
        <v>46</v>
      </c>
      <c r="D191" s="123" t="s">
        <v>47</v>
      </c>
      <c r="E191" s="123" t="s">
        <v>30094</v>
      </c>
      <c r="F191" s="123" t="s">
        <v>91</v>
      </c>
      <c r="G191" s="123" t="s">
        <v>38059</v>
      </c>
      <c r="H191" s="123" t="s">
        <v>38063</v>
      </c>
      <c r="I191" s="123" t="s">
        <v>23</v>
      </c>
      <c r="J191" s="123" t="s">
        <v>11</v>
      </c>
      <c r="K191" s="123" t="s">
        <v>30109</v>
      </c>
      <c r="L191" s="123" t="s">
        <v>30025</v>
      </c>
      <c r="M191" s="123" t="s">
        <v>31093</v>
      </c>
      <c r="N191" s="123">
        <v>861.92888888888899</v>
      </c>
      <c r="P191" s="123" t="s">
        <v>25341</v>
      </c>
      <c r="Q191" s="123">
        <v>18</v>
      </c>
      <c r="R191" s="123" t="s">
        <v>38276</v>
      </c>
      <c r="S191" s="123" t="s">
        <v>38434</v>
      </c>
    </row>
    <row r="192" spans="1:19" x14ac:dyDescent="0.2">
      <c r="A192" s="123" t="s">
        <v>38033</v>
      </c>
      <c r="B192" s="123" t="s">
        <v>38435</v>
      </c>
      <c r="C192" s="123" t="s">
        <v>46</v>
      </c>
      <c r="D192" s="123" t="s">
        <v>47</v>
      </c>
      <c r="E192" s="123" t="s">
        <v>30094</v>
      </c>
      <c r="F192" s="123" t="s">
        <v>91</v>
      </c>
      <c r="G192" s="123" t="s">
        <v>38059</v>
      </c>
      <c r="H192" s="123" t="s">
        <v>38063</v>
      </c>
      <c r="I192" s="123" t="s">
        <v>23</v>
      </c>
      <c r="J192" s="123" t="s">
        <v>38061</v>
      </c>
      <c r="K192" s="123" t="s">
        <v>30109</v>
      </c>
      <c r="L192" s="123" t="s">
        <v>30025</v>
      </c>
      <c r="M192" s="123" t="s">
        <v>31093</v>
      </c>
      <c r="N192" s="123">
        <v>861.93714285714293</v>
      </c>
      <c r="P192" s="123" t="s">
        <v>25341</v>
      </c>
      <c r="Q192" s="123">
        <v>14</v>
      </c>
      <c r="R192" s="123" t="s">
        <v>38276</v>
      </c>
      <c r="S192" s="123" t="s">
        <v>38436</v>
      </c>
    </row>
    <row r="193" spans="1:19" x14ac:dyDescent="0.2">
      <c r="A193" s="123" t="s">
        <v>38034</v>
      </c>
      <c r="B193" s="123" t="s">
        <v>37870</v>
      </c>
      <c r="C193" s="123" t="s">
        <v>46</v>
      </c>
      <c r="D193" s="123" t="s">
        <v>47</v>
      </c>
      <c r="E193" s="123" t="s">
        <v>30094</v>
      </c>
      <c r="F193" s="123" t="s">
        <v>91</v>
      </c>
      <c r="G193" s="123" t="s">
        <v>38059</v>
      </c>
      <c r="H193" s="123" t="s">
        <v>38063</v>
      </c>
      <c r="I193" s="123" t="s">
        <v>23</v>
      </c>
      <c r="J193" s="123" t="s">
        <v>38061</v>
      </c>
      <c r="K193" s="123" t="s">
        <v>30109</v>
      </c>
      <c r="L193" s="123" t="s">
        <v>30025</v>
      </c>
      <c r="M193" s="123" t="s">
        <v>31093</v>
      </c>
      <c r="N193" s="123">
        <v>861.91130434782622</v>
      </c>
      <c r="P193" s="123" t="s">
        <v>25341</v>
      </c>
      <c r="Q193" s="123">
        <v>46</v>
      </c>
      <c r="R193" s="123" t="s">
        <v>38276</v>
      </c>
      <c r="S193" s="123" t="s">
        <v>38437</v>
      </c>
    </row>
    <row r="194" spans="1:19" x14ac:dyDescent="0.2">
      <c r="A194" s="123" t="s">
        <v>3414</v>
      </c>
      <c r="B194" s="123" t="s">
        <v>37871</v>
      </c>
      <c r="C194" s="123" t="s">
        <v>46</v>
      </c>
      <c r="D194" s="123" t="s">
        <v>47</v>
      </c>
      <c r="E194" s="123" t="s">
        <v>30094</v>
      </c>
      <c r="F194" s="123" t="s">
        <v>91</v>
      </c>
      <c r="G194" s="123" t="s">
        <v>38059</v>
      </c>
      <c r="H194" s="123" t="s">
        <v>38063</v>
      </c>
      <c r="I194" s="123" t="s">
        <v>23</v>
      </c>
      <c r="J194" s="123" t="s">
        <v>11</v>
      </c>
      <c r="K194" s="123" t="s">
        <v>30109</v>
      </c>
      <c r="L194" s="123" t="s">
        <v>30025</v>
      </c>
      <c r="M194" s="123" t="s">
        <v>31093</v>
      </c>
      <c r="N194" s="123">
        <v>861.90000000000009</v>
      </c>
      <c r="P194" s="123" t="s">
        <v>25341</v>
      </c>
      <c r="Q194" s="123">
        <v>36</v>
      </c>
      <c r="R194" s="123" t="s">
        <v>38274</v>
      </c>
      <c r="S194" s="123" t="s">
        <v>38438</v>
      </c>
    </row>
    <row r="195" spans="1:19" x14ac:dyDescent="0.2">
      <c r="A195" s="123" t="s">
        <v>2980</v>
      </c>
      <c r="B195" s="123" t="s">
        <v>37872</v>
      </c>
      <c r="C195" s="123" t="s">
        <v>46</v>
      </c>
      <c r="D195" s="123" t="s">
        <v>47</v>
      </c>
      <c r="E195" s="123" t="s">
        <v>30094</v>
      </c>
      <c r="F195" s="123" t="s">
        <v>91</v>
      </c>
      <c r="G195" s="123" t="s">
        <v>38059</v>
      </c>
      <c r="H195" s="123" t="s">
        <v>38143</v>
      </c>
      <c r="I195" s="123" t="s">
        <v>26</v>
      </c>
      <c r="J195" s="123" t="s">
        <v>11</v>
      </c>
      <c r="K195" s="123" t="s">
        <v>30109</v>
      </c>
      <c r="L195" s="123" t="s">
        <v>30025</v>
      </c>
      <c r="M195" s="123" t="s">
        <v>31093</v>
      </c>
      <c r="N195" s="123">
        <v>861.90530612244902</v>
      </c>
      <c r="P195" s="123" t="s">
        <v>25341</v>
      </c>
      <c r="Q195" s="123">
        <v>49</v>
      </c>
      <c r="R195" s="123" t="s">
        <v>38274</v>
      </c>
      <c r="S195" s="123" t="s">
        <v>38439</v>
      </c>
    </row>
    <row r="196" spans="1:19" x14ac:dyDescent="0.2">
      <c r="A196" s="123" t="s">
        <v>3416</v>
      </c>
      <c r="B196" s="123" t="s">
        <v>37873</v>
      </c>
      <c r="C196" s="123" t="s">
        <v>46</v>
      </c>
      <c r="D196" s="123" t="s">
        <v>47</v>
      </c>
      <c r="E196" s="123" t="s">
        <v>30094</v>
      </c>
      <c r="F196" s="123" t="s">
        <v>91</v>
      </c>
      <c r="G196" s="123" t="s">
        <v>38059</v>
      </c>
      <c r="H196" s="123" t="s">
        <v>38144</v>
      </c>
      <c r="I196" s="123" t="s">
        <v>25551</v>
      </c>
      <c r="J196" s="123" t="s">
        <v>11</v>
      </c>
      <c r="K196" s="123" t="s">
        <v>30109</v>
      </c>
      <c r="L196" s="123" t="s">
        <v>30025</v>
      </c>
      <c r="M196" s="123" t="s">
        <v>31093</v>
      </c>
      <c r="N196" s="123">
        <v>861.90896551724154</v>
      </c>
      <c r="P196" s="123" t="s">
        <v>25341</v>
      </c>
      <c r="Q196" s="123">
        <v>58</v>
      </c>
      <c r="R196" s="123" t="s">
        <v>38274</v>
      </c>
      <c r="S196" s="123" t="s">
        <v>38440</v>
      </c>
    </row>
    <row r="197" spans="1:19" x14ac:dyDescent="0.2">
      <c r="A197" s="123" t="s">
        <v>38035</v>
      </c>
      <c r="B197" s="123" t="s">
        <v>38441</v>
      </c>
      <c r="C197" s="123" t="s">
        <v>46</v>
      </c>
      <c r="D197" s="123" t="s">
        <v>47</v>
      </c>
      <c r="E197" s="123" t="s">
        <v>30094</v>
      </c>
      <c r="F197" s="123" t="s">
        <v>91</v>
      </c>
      <c r="G197" s="123" t="s">
        <v>38059</v>
      </c>
      <c r="H197" s="123" t="s">
        <v>38074</v>
      </c>
      <c r="I197" s="123" t="s">
        <v>1</v>
      </c>
      <c r="J197" s="123" t="s">
        <v>38061</v>
      </c>
      <c r="K197" s="123" t="s">
        <v>30109</v>
      </c>
      <c r="L197" s="123" t="s">
        <v>30025</v>
      </c>
      <c r="M197" s="123" t="s">
        <v>31093</v>
      </c>
      <c r="N197" s="123">
        <v>861.89490196078441</v>
      </c>
      <c r="P197" s="123" t="s">
        <v>25341</v>
      </c>
      <c r="Q197" s="123">
        <v>51</v>
      </c>
      <c r="R197" s="123" t="s">
        <v>38276</v>
      </c>
      <c r="S197" s="123" t="s">
        <v>38298</v>
      </c>
    </row>
    <row r="198" spans="1:19" x14ac:dyDescent="0.2">
      <c r="A198" s="123" t="s">
        <v>38036</v>
      </c>
      <c r="B198" s="123" t="s">
        <v>38442</v>
      </c>
      <c r="C198" s="123" t="s">
        <v>46</v>
      </c>
      <c r="D198" s="123" t="s">
        <v>47</v>
      </c>
      <c r="E198" s="123" t="s">
        <v>30094</v>
      </c>
      <c r="F198" s="123" t="s">
        <v>91</v>
      </c>
      <c r="G198" s="123" t="s">
        <v>38059</v>
      </c>
      <c r="H198" s="123" t="s">
        <v>38063</v>
      </c>
      <c r="I198" s="123" t="s">
        <v>23</v>
      </c>
      <c r="J198" s="123" t="s">
        <v>38061</v>
      </c>
      <c r="K198" s="123" t="s">
        <v>30109</v>
      </c>
      <c r="L198" s="123" t="s">
        <v>30025</v>
      </c>
      <c r="M198" s="123" t="s">
        <v>31093</v>
      </c>
      <c r="N198" s="123">
        <v>861.9</v>
      </c>
      <c r="P198" s="123" t="s">
        <v>25341</v>
      </c>
      <c r="Q198" s="123">
        <v>76</v>
      </c>
      <c r="R198" s="123" t="s">
        <v>38276</v>
      </c>
      <c r="S198" s="123" t="s">
        <v>38299</v>
      </c>
    </row>
    <row r="199" spans="1:19" x14ac:dyDescent="0.2">
      <c r="A199" s="123" t="s">
        <v>38037</v>
      </c>
      <c r="B199" s="123" t="s">
        <v>37876</v>
      </c>
      <c r="C199" s="123" t="s">
        <v>46</v>
      </c>
      <c r="D199" s="123" t="s">
        <v>47</v>
      </c>
      <c r="E199" s="123" t="s">
        <v>30094</v>
      </c>
      <c r="F199" s="123" t="s">
        <v>91</v>
      </c>
      <c r="G199" s="123" t="s">
        <v>38059</v>
      </c>
      <c r="H199" s="123" t="s">
        <v>38145</v>
      </c>
      <c r="I199" s="123" t="s">
        <v>133</v>
      </c>
      <c r="J199" s="123" t="s">
        <v>38061</v>
      </c>
      <c r="K199" s="123" t="s">
        <v>30109</v>
      </c>
      <c r="L199" s="123" t="s">
        <v>30025</v>
      </c>
      <c r="M199" s="123" t="s">
        <v>31093</v>
      </c>
      <c r="N199" s="123">
        <v>861.92363636363655</v>
      </c>
      <c r="P199" s="123" t="s">
        <v>25341</v>
      </c>
      <c r="Q199" s="123">
        <v>22</v>
      </c>
      <c r="R199" s="123" t="s">
        <v>38274</v>
      </c>
      <c r="S199" s="123" t="s">
        <v>38394</v>
      </c>
    </row>
    <row r="200" spans="1:19" x14ac:dyDescent="0.2">
      <c r="A200" s="123" t="s">
        <v>2982</v>
      </c>
      <c r="B200" s="123" t="s">
        <v>37877</v>
      </c>
      <c r="C200" s="123" t="s">
        <v>46</v>
      </c>
      <c r="D200" s="123" t="s">
        <v>47</v>
      </c>
      <c r="E200" s="123" t="s">
        <v>30094</v>
      </c>
      <c r="F200" s="123" t="s">
        <v>91</v>
      </c>
      <c r="G200" s="123" t="s">
        <v>38059</v>
      </c>
      <c r="H200" s="123" t="s">
        <v>38063</v>
      </c>
      <c r="I200" s="123" t="s">
        <v>23</v>
      </c>
      <c r="J200" s="123" t="s">
        <v>11</v>
      </c>
      <c r="K200" s="123" t="s">
        <v>30109</v>
      </c>
      <c r="L200" s="123" t="s">
        <v>30025</v>
      </c>
      <c r="M200" s="123" t="s">
        <v>31093</v>
      </c>
      <c r="N200" s="123">
        <v>861.91130434782622</v>
      </c>
      <c r="P200" s="123" t="s">
        <v>25341</v>
      </c>
      <c r="Q200" s="123">
        <v>46</v>
      </c>
      <c r="R200" s="123" t="s">
        <v>38274</v>
      </c>
      <c r="S200" s="123" t="s">
        <v>38443</v>
      </c>
    </row>
    <row r="201" spans="1:19" x14ac:dyDescent="0.2">
      <c r="A201" s="123" t="s">
        <v>3421</v>
      </c>
      <c r="B201" s="123" t="s">
        <v>37878</v>
      </c>
      <c r="C201" s="123" t="s">
        <v>46</v>
      </c>
      <c r="D201" s="123" t="s">
        <v>47</v>
      </c>
      <c r="E201" s="123" t="s">
        <v>30094</v>
      </c>
      <c r="F201" s="123" t="s">
        <v>91</v>
      </c>
      <c r="G201" s="123" t="s">
        <v>38059</v>
      </c>
      <c r="H201" s="123" t="s">
        <v>38063</v>
      </c>
      <c r="I201" s="123" t="s">
        <v>23</v>
      </c>
      <c r="J201" s="123" t="s">
        <v>11</v>
      </c>
      <c r="K201" s="123" t="s">
        <v>30109</v>
      </c>
      <c r="L201" s="123" t="s">
        <v>30025</v>
      </c>
      <c r="M201" s="123" t="s">
        <v>31093</v>
      </c>
      <c r="N201" s="123">
        <v>861.9</v>
      </c>
      <c r="P201" s="123" t="s">
        <v>25341</v>
      </c>
      <c r="Q201" s="123">
        <v>12</v>
      </c>
      <c r="R201" s="123" t="s">
        <v>38274</v>
      </c>
      <c r="S201" s="123" t="s">
        <v>38444</v>
      </c>
    </row>
    <row r="202" spans="1:19" x14ac:dyDescent="0.2">
      <c r="A202" s="123" t="s">
        <v>3423</v>
      </c>
      <c r="B202" s="123" t="s">
        <v>37879</v>
      </c>
      <c r="C202" s="123" t="s">
        <v>46</v>
      </c>
      <c r="D202" s="123" t="s">
        <v>47</v>
      </c>
      <c r="E202" s="123" t="s">
        <v>30094</v>
      </c>
      <c r="F202" s="123" t="s">
        <v>91</v>
      </c>
      <c r="G202" s="123" t="s">
        <v>38059</v>
      </c>
      <c r="H202" s="123" t="s">
        <v>38064</v>
      </c>
      <c r="I202" s="123" t="s">
        <v>27</v>
      </c>
      <c r="J202" s="123" t="s">
        <v>11</v>
      </c>
      <c r="K202" s="123" t="s">
        <v>30109</v>
      </c>
      <c r="L202" s="123" t="s">
        <v>30025</v>
      </c>
      <c r="M202" s="123" t="s">
        <v>31093</v>
      </c>
      <c r="N202" s="123">
        <v>861.9</v>
      </c>
      <c r="P202" s="123" t="s">
        <v>25341</v>
      </c>
      <c r="Q202" s="123">
        <v>12</v>
      </c>
      <c r="R202" s="123" t="s">
        <v>38276</v>
      </c>
      <c r="S202" s="123" t="s">
        <v>38445</v>
      </c>
    </row>
    <row r="203" spans="1:19" x14ac:dyDescent="0.2">
      <c r="A203" s="123" t="s">
        <v>38038</v>
      </c>
      <c r="B203" s="123" t="s">
        <v>38446</v>
      </c>
      <c r="C203" s="123" t="s">
        <v>46</v>
      </c>
      <c r="D203" s="123" t="s">
        <v>47</v>
      </c>
      <c r="E203" s="123" t="s">
        <v>30094</v>
      </c>
      <c r="F203" s="123" t="s">
        <v>91</v>
      </c>
      <c r="G203" s="123" t="s">
        <v>38059</v>
      </c>
      <c r="H203" s="123" t="s">
        <v>38090</v>
      </c>
      <c r="I203" s="123" t="s">
        <v>23</v>
      </c>
      <c r="J203" s="123" t="s">
        <v>38061</v>
      </c>
      <c r="K203" s="123" t="s">
        <v>30109</v>
      </c>
      <c r="L203" s="123" t="s">
        <v>30025</v>
      </c>
      <c r="M203" s="123" t="s">
        <v>31093</v>
      </c>
      <c r="N203" s="123">
        <v>861.9</v>
      </c>
      <c r="P203" s="123" t="s">
        <v>25341</v>
      </c>
      <c r="Q203" s="123">
        <v>12</v>
      </c>
      <c r="R203" s="123" t="s">
        <v>38276</v>
      </c>
      <c r="S203" s="123" t="s">
        <v>38289</v>
      </c>
    </row>
    <row r="204" spans="1:19" x14ac:dyDescent="0.2">
      <c r="A204" s="123" t="s">
        <v>38039</v>
      </c>
      <c r="B204" s="123" t="s">
        <v>38447</v>
      </c>
      <c r="C204" s="123" t="s">
        <v>46</v>
      </c>
      <c r="D204" s="123" t="s">
        <v>47</v>
      </c>
      <c r="E204" s="123" t="s">
        <v>30094</v>
      </c>
      <c r="F204" s="123" t="s">
        <v>91</v>
      </c>
      <c r="G204" s="123" t="s">
        <v>38059</v>
      </c>
      <c r="H204" s="123" t="s">
        <v>38090</v>
      </c>
      <c r="I204" s="123" t="s">
        <v>23</v>
      </c>
      <c r="J204" s="123" t="s">
        <v>38061</v>
      </c>
      <c r="K204" s="123" t="s">
        <v>30109</v>
      </c>
      <c r="L204" s="123" t="s">
        <v>30025</v>
      </c>
      <c r="M204" s="123" t="s">
        <v>31093</v>
      </c>
      <c r="N204" s="123">
        <v>861.9</v>
      </c>
      <c r="P204" s="123" t="s">
        <v>25341</v>
      </c>
      <c r="Q204" s="123">
        <v>12</v>
      </c>
      <c r="R204" s="123" t="s">
        <v>38276</v>
      </c>
      <c r="S204" s="123" t="s">
        <v>38298</v>
      </c>
    </row>
    <row r="205" spans="1:19" x14ac:dyDescent="0.2">
      <c r="A205" s="123" t="s">
        <v>2984</v>
      </c>
      <c r="B205" s="123" t="s">
        <v>37882</v>
      </c>
      <c r="C205" s="123" t="s">
        <v>46</v>
      </c>
      <c r="D205" s="123" t="s">
        <v>47</v>
      </c>
      <c r="E205" s="123" t="s">
        <v>30094</v>
      </c>
      <c r="F205" s="123" t="s">
        <v>91</v>
      </c>
      <c r="G205" s="123" t="s">
        <v>38059</v>
      </c>
      <c r="H205" s="123" t="s">
        <v>38146</v>
      </c>
      <c r="I205" s="123" t="s">
        <v>25519</v>
      </c>
      <c r="J205" s="123" t="s">
        <v>11</v>
      </c>
      <c r="K205" s="123" t="s">
        <v>30109</v>
      </c>
      <c r="L205" s="123" t="s">
        <v>30025</v>
      </c>
      <c r="M205" s="123" t="s">
        <v>31093</v>
      </c>
      <c r="N205" s="123">
        <v>861.9</v>
      </c>
      <c r="P205" s="123" t="s">
        <v>25341</v>
      </c>
      <c r="Q205" s="123">
        <v>12</v>
      </c>
      <c r="R205" s="123" t="s">
        <v>38274</v>
      </c>
      <c r="S205" s="123" t="s">
        <v>38443</v>
      </c>
    </row>
    <row r="206" spans="1:19" x14ac:dyDescent="0.2">
      <c r="A206" s="123" t="s">
        <v>2986</v>
      </c>
      <c r="B206" s="123" t="s">
        <v>37883</v>
      </c>
      <c r="C206" s="123" t="s">
        <v>46</v>
      </c>
      <c r="D206" s="123" t="s">
        <v>47</v>
      </c>
      <c r="E206" s="123" t="s">
        <v>30094</v>
      </c>
      <c r="F206" s="123" t="s">
        <v>91</v>
      </c>
      <c r="G206" s="123" t="s">
        <v>38059</v>
      </c>
      <c r="H206" s="123" t="s">
        <v>38147</v>
      </c>
      <c r="I206" s="123" t="s">
        <v>144</v>
      </c>
      <c r="J206" s="123" t="s">
        <v>11</v>
      </c>
      <c r="K206" s="123" t="s">
        <v>30109</v>
      </c>
      <c r="L206" s="123" t="s">
        <v>30025</v>
      </c>
      <c r="M206" s="123" t="s">
        <v>31093</v>
      </c>
      <c r="N206" s="123">
        <v>861.9</v>
      </c>
      <c r="P206" s="123" t="s">
        <v>25341</v>
      </c>
      <c r="Q206" s="123">
        <v>12</v>
      </c>
      <c r="R206" s="123" t="s">
        <v>38274</v>
      </c>
      <c r="S206" s="123" t="s">
        <v>38448</v>
      </c>
    </row>
    <row r="207" spans="1:19" x14ac:dyDescent="0.2">
      <c r="A207" s="123" t="s">
        <v>2990</v>
      </c>
      <c r="B207" s="123" t="s">
        <v>37884</v>
      </c>
      <c r="C207" s="123" t="s">
        <v>46</v>
      </c>
      <c r="D207" s="123" t="s">
        <v>47</v>
      </c>
      <c r="E207" s="123" t="s">
        <v>30093</v>
      </c>
      <c r="F207" s="123" t="s">
        <v>91</v>
      </c>
      <c r="G207" s="123" t="s">
        <v>38059</v>
      </c>
      <c r="H207" s="123" t="s">
        <v>38063</v>
      </c>
      <c r="I207" s="123" t="s">
        <v>23</v>
      </c>
      <c r="J207" s="123" t="s">
        <v>11</v>
      </c>
      <c r="K207" s="123" t="s">
        <v>30109</v>
      </c>
      <c r="L207" s="123" t="s">
        <v>30025</v>
      </c>
      <c r="M207" s="123" t="s">
        <v>12</v>
      </c>
      <c r="N207" s="123">
        <v>928.2</v>
      </c>
      <c r="P207" s="123" t="s">
        <v>25341</v>
      </c>
      <c r="Q207" s="123">
        <v>26</v>
      </c>
      <c r="S207" s="123" t="s">
        <v>38389</v>
      </c>
    </row>
    <row r="208" spans="1:19" x14ac:dyDescent="0.2">
      <c r="A208" s="123" t="s">
        <v>2996</v>
      </c>
      <c r="B208" s="123" t="s">
        <v>37885</v>
      </c>
      <c r="C208" s="123" t="s">
        <v>46</v>
      </c>
      <c r="D208" s="123" t="s">
        <v>92</v>
      </c>
      <c r="E208" s="123" t="s">
        <v>30095</v>
      </c>
      <c r="F208" s="123" t="s">
        <v>91</v>
      </c>
      <c r="G208" s="123" t="s">
        <v>38059</v>
      </c>
      <c r="H208" s="123" t="s">
        <v>38123</v>
      </c>
      <c r="I208" s="123" t="s">
        <v>1</v>
      </c>
      <c r="J208" s="123" t="s">
        <v>59</v>
      </c>
      <c r="L208" s="123" t="s">
        <v>30025</v>
      </c>
      <c r="M208" s="123" t="s">
        <v>12</v>
      </c>
      <c r="N208" s="123">
        <v>1016.5999999999998</v>
      </c>
      <c r="P208" s="123" t="s">
        <v>25341</v>
      </c>
      <c r="Q208" s="123">
        <v>18</v>
      </c>
      <c r="S208" s="123" t="s">
        <v>38310</v>
      </c>
    </row>
    <row r="209" spans="1:19" x14ac:dyDescent="0.2">
      <c r="A209" s="123" t="s">
        <v>38040</v>
      </c>
      <c r="B209" s="123" t="s">
        <v>38449</v>
      </c>
      <c r="C209" s="123" t="s">
        <v>46</v>
      </c>
      <c r="D209" s="123" t="s">
        <v>47</v>
      </c>
      <c r="E209" s="123" t="s">
        <v>30095</v>
      </c>
      <c r="F209" s="123" t="s">
        <v>91</v>
      </c>
      <c r="G209" s="123" t="s">
        <v>38059</v>
      </c>
      <c r="H209" s="123" t="s">
        <v>38148</v>
      </c>
      <c r="I209" s="123" t="s">
        <v>100</v>
      </c>
      <c r="J209" s="123" t="s">
        <v>38149</v>
      </c>
      <c r="L209" s="123" t="s">
        <v>30025</v>
      </c>
      <c r="M209" s="123" t="s">
        <v>12</v>
      </c>
      <c r="N209" s="123">
        <v>950.38666666666677</v>
      </c>
      <c r="P209" s="123" t="s">
        <v>25341</v>
      </c>
      <c r="Q209" s="123">
        <v>6</v>
      </c>
      <c r="S209" s="123" t="s">
        <v>38450</v>
      </c>
    </row>
    <row r="210" spans="1:19" x14ac:dyDescent="0.2">
      <c r="A210" s="123" t="s">
        <v>3010</v>
      </c>
      <c r="B210" s="123" t="s">
        <v>37887</v>
      </c>
      <c r="C210" s="123" t="s">
        <v>46</v>
      </c>
      <c r="D210" s="123" t="s">
        <v>47</v>
      </c>
      <c r="E210" s="123" t="s">
        <v>30093</v>
      </c>
      <c r="F210" s="123" t="s">
        <v>91</v>
      </c>
      <c r="G210" s="123" t="s">
        <v>38059</v>
      </c>
      <c r="H210" s="123" t="s">
        <v>38150</v>
      </c>
      <c r="I210" s="123" t="s">
        <v>150</v>
      </c>
      <c r="J210" s="123" t="s">
        <v>38151</v>
      </c>
      <c r="K210" s="123" t="s">
        <v>30109</v>
      </c>
      <c r="L210" s="123" t="s">
        <v>30025</v>
      </c>
      <c r="M210" s="123" t="s">
        <v>12</v>
      </c>
      <c r="N210" s="123">
        <v>773.47636363636366</v>
      </c>
      <c r="P210" s="123" t="s">
        <v>25341</v>
      </c>
      <c r="Q210" s="123">
        <v>11</v>
      </c>
      <c r="S210" s="123" t="s">
        <v>38389</v>
      </c>
    </row>
    <row r="211" spans="1:19" x14ac:dyDescent="0.2">
      <c r="A211" s="123" t="s">
        <v>3449</v>
      </c>
      <c r="B211" s="123" t="s">
        <v>37888</v>
      </c>
      <c r="C211" s="123" t="s">
        <v>46</v>
      </c>
      <c r="D211" s="123" t="s">
        <v>47</v>
      </c>
      <c r="E211" s="123" t="s">
        <v>30095</v>
      </c>
      <c r="F211" s="123" t="s">
        <v>91</v>
      </c>
      <c r="G211" s="123" t="s">
        <v>38059</v>
      </c>
      <c r="H211" s="123" t="s">
        <v>38074</v>
      </c>
      <c r="I211" s="123" t="s">
        <v>1</v>
      </c>
      <c r="J211" s="123" t="s">
        <v>11</v>
      </c>
      <c r="K211" s="123" t="s">
        <v>30109</v>
      </c>
      <c r="L211" s="123" t="s">
        <v>30025</v>
      </c>
      <c r="M211" s="123" t="s">
        <v>12</v>
      </c>
      <c r="N211" s="123">
        <v>707.20000000000016</v>
      </c>
      <c r="P211" s="123" t="s">
        <v>25341</v>
      </c>
      <c r="Q211" s="123">
        <v>52</v>
      </c>
      <c r="S211" s="123" t="s">
        <v>38451</v>
      </c>
    </row>
    <row r="212" spans="1:19" x14ac:dyDescent="0.2">
      <c r="A212" s="123" t="s">
        <v>38041</v>
      </c>
      <c r="B212" s="123" t="s">
        <v>37888</v>
      </c>
      <c r="C212" s="123" t="s">
        <v>46</v>
      </c>
      <c r="D212" s="123" t="s">
        <v>47</v>
      </c>
      <c r="E212" s="123" t="s">
        <v>30095</v>
      </c>
      <c r="F212" s="123" t="s">
        <v>91</v>
      </c>
      <c r="G212" s="123" t="s">
        <v>38059</v>
      </c>
      <c r="H212" s="123" t="s">
        <v>38152</v>
      </c>
      <c r="I212" s="123" t="s">
        <v>58</v>
      </c>
      <c r="J212" s="123" t="s">
        <v>11</v>
      </c>
      <c r="K212" s="123" t="s">
        <v>30109</v>
      </c>
      <c r="L212" s="123" t="s">
        <v>30025</v>
      </c>
      <c r="M212" s="123" t="s">
        <v>12</v>
      </c>
      <c r="N212" s="123">
        <v>707.2</v>
      </c>
      <c r="P212" s="123" t="s">
        <v>25341</v>
      </c>
      <c r="Q212" s="123">
        <v>24</v>
      </c>
      <c r="S212" s="123" t="s">
        <v>38451</v>
      </c>
    </row>
    <row r="213" spans="1:19" x14ac:dyDescent="0.2">
      <c r="A213" s="123" t="s">
        <v>3451</v>
      </c>
      <c r="B213" s="123" t="s">
        <v>37888</v>
      </c>
      <c r="C213" s="123" t="s">
        <v>46</v>
      </c>
      <c r="D213" s="123" t="s">
        <v>47</v>
      </c>
      <c r="E213" s="123" t="s">
        <v>30095</v>
      </c>
      <c r="F213" s="123" t="s">
        <v>91</v>
      </c>
      <c r="G213" s="123" t="s">
        <v>38059</v>
      </c>
      <c r="H213" s="123" t="s">
        <v>38063</v>
      </c>
      <c r="I213" s="123" t="s">
        <v>23</v>
      </c>
      <c r="J213" s="123" t="s">
        <v>11</v>
      </c>
      <c r="K213" s="123" t="s">
        <v>30109</v>
      </c>
      <c r="L213" s="123" t="s">
        <v>30025</v>
      </c>
      <c r="M213" s="123" t="s">
        <v>12</v>
      </c>
      <c r="N213" s="123">
        <v>707.2</v>
      </c>
      <c r="P213" s="123" t="s">
        <v>25341</v>
      </c>
      <c r="Q213" s="123">
        <v>17</v>
      </c>
      <c r="S213" s="123" t="s">
        <v>38451</v>
      </c>
    </row>
    <row r="214" spans="1:19" x14ac:dyDescent="0.2">
      <c r="A214" s="123" t="s">
        <v>3014</v>
      </c>
      <c r="B214" s="123" t="s">
        <v>37889</v>
      </c>
      <c r="C214" s="123" t="s">
        <v>46</v>
      </c>
      <c r="D214" s="123" t="s">
        <v>47</v>
      </c>
      <c r="E214" s="123" t="s">
        <v>30095</v>
      </c>
      <c r="F214" s="123" t="s">
        <v>91</v>
      </c>
      <c r="G214" s="123" t="s">
        <v>38059</v>
      </c>
      <c r="H214" s="123" t="s">
        <v>38123</v>
      </c>
      <c r="I214" s="123" t="s">
        <v>1</v>
      </c>
      <c r="J214" s="123" t="s">
        <v>11</v>
      </c>
      <c r="K214" s="123" t="s">
        <v>30109</v>
      </c>
      <c r="L214" s="123" t="s">
        <v>30025</v>
      </c>
      <c r="M214" s="123" t="s">
        <v>12</v>
      </c>
      <c r="N214" s="123">
        <v>707.2</v>
      </c>
      <c r="P214" s="123" t="s">
        <v>25341</v>
      </c>
      <c r="Q214" s="123">
        <v>22</v>
      </c>
      <c r="S214" s="123" t="s">
        <v>38452</v>
      </c>
    </row>
    <row r="215" spans="1:19" x14ac:dyDescent="0.2">
      <c r="A215" s="123" t="s">
        <v>38042</v>
      </c>
      <c r="B215" s="123" t="s">
        <v>37889</v>
      </c>
      <c r="C215" s="123" t="s">
        <v>46</v>
      </c>
      <c r="D215" s="123" t="s">
        <v>47</v>
      </c>
      <c r="E215" s="123" t="s">
        <v>30095</v>
      </c>
      <c r="F215" s="123" t="s">
        <v>91</v>
      </c>
      <c r="G215" s="123" t="s">
        <v>38059</v>
      </c>
      <c r="H215" s="123" t="s">
        <v>38152</v>
      </c>
      <c r="I215" s="123" t="s">
        <v>58</v>
      </c>
      <c r="J215" s="123" t="s">
        <v>11</v>
      </c>
      <c r="K215" s="123" t="s">
        <v>30109</v>
      </c>
      <c r="L215" s="123" t="s">
        <v>30025</v>
      </c>
      <c r="M215" s="123" t="s">
        <v>12</v>
      </c>
      <c r="N215" s="123">
        <v>707.2</v>
      </c>
      <c r="P215" s="123" t="s">
        <v>25341</v>
      </c>
      <c r="Q215" s="123">
        <v>23</v>
      </c>
      <c r="S215" s="123" t="s">
        <v>38452</v>
      </c>
    </row>
    <row r="216" spans="1:19" x14ac:dyDescent="0.2">
      <c r="A216" s="123" t="s">
        <v>3452</v>
      </c>
      <c r="B216" s="123" t="s">
        <v>37890</v>
      </c>
      <c r="C216" s="123" t="s">
        <v>46</v>
      </c>
      <c r="D216" s="123" t="s">
        <v>47</v>
      </c>
      <c r="E216" s="123" t="s">
        <v>30095</v>
      </c>
      <c r="F216" s="123" t="s">
        <v>91</v>
      </c>
      <c r="G216" s="123" t="s">
        <v>38059</v>
      </c>
      <c r="H216" s="123" t="s">
        <v>38074</v>
      </c>
      <c r="I216" s="123" t="s">
        <v>1</v>
      </c>
      <c r="J216" s="123" t="s">
        <v>11</v>
      </c>
      <c r="K216" s="123" t="s">
        <v>30109</v>
      </c>
      <c r="L216" s="123" t="s">
        <v>30025</v>
      </c>
      <c r="M216" s="123" t="s">
        <v>12</v>
      </c>
      <c r="N216" s="123">
        <v>707.2</v>
      </c>
      <c r="P216" s="123" t="s">
        <v>25341</v>
      </c>
      <c r="Q216" s="123">
        <v>58</v>
      </c>
      <c r="S216" s="123" t="s">
        <v>38453</v>
      </c>
    </row>
    <row r="217" spans="1:19" x14ac:dyDescent="0.2">
      <c r="A217" s="123" t="s">
        <v>38043</v>
      </c>
      <c r="B217" s="123" t="s">
        <v>37890</v>
      </c>
      <c r="C217" s="123" t="s">
        <v>46</v>
      </c>
      <c r="D217" s="123" t="s">
        <v>47</v>
      </c>
      <c r="E217" s="123" t="s">
        <v>30095</v>
      </c>
      <c r="F217" s="123" t="s">
        <v>91</v>
      </c>
      <c r="G217" s="123" t="s">
        <v>38059</v>
      </c>
      <c r="H217" s="123" t="s">
        <v>38152</v>
      </c>
      <c r="I217" s="123" t="s">
        <v>58</v>
      </c>
      <c r="J217" s="123" t="s">
        <v>11</v>
      </c>
      <c r="K217" s="123" t="s">
        <v>30109</v>
      </c>
      <c r="L217" s="123" t="s">
        <v>30025</v>
      </c>
      <c r="M217" s="123" t="s">
        <v>12</v>
      </c>
      <c r="N217" s="123">
        <v>707.20000000000016</v>
      </c>
      <c r="P217" s="123" t="s">
        <v>25341</v>
      </c>
      <c r="Q217" s="123">
        <v>41</v>
      </c>
      <c r="S217" s="123" t="s">
        <v>38453</v>
      </c>
    </row>
    <row r="218" spans="1:19" x14ac:dyDescent="0.2">
      <c r="A218" s="123" t="s">
        <v>3453</v>
      </c>
      <c r="B218" s="123" t="s">
        <v>37890</v>
      </c>
      <c r="C218" s="123" t="s">
        <v>46</v>
      </c>
      <c r="D218" s="123" t="s">
        <v>47</v>
      </c>
      <c r="E218" s="123" t="s">
        <v>30095</v>
      </c>
      <c r="F218" s="123" t="s">
        <v>91</v>
      </c>
      <c r="G218" s="123" t="s">
        <v>38059</v>
      </c>
      <c r="H218" s="123" t="s">
        <v>38063</v>
      </c>
      <c r="I218" s="123" t="s">
        <v>23</v>
      </c>
      <c r="J218" s="123" t="s">
        <v>11</v>
      </c>
      <c r="K218" s="123" t="s">
        <v>30109</v>
      </c>
      <c r="L218" s="123" t="s">
        <v>30025</v>
      </c>
      <c r="M218" s="123" t="s">
        <v>12</v>
      </c>
      <c r="N218" s="123">
        <v>707.20000000000016</v>
      </c>
      <c r="P218" s="123" t="s">
        <v>25341</v>
      </c>
      <c r="Q218" s="123">
        <v>41</v>
      </c>
      <c r="S218" s="123" t="s">
        <v>38453</v>
      </c>
    </row>
    <row r="219" spans="1:19" x14ac:dyDescent="0.2">
      <c r="A219" s="123" t="s">
        <v>38044</v>
      </c>
      <c r="B219" s="123" t="s">
        <v>37890</v>
      </c>
      <c r="C219" s="123" t="s">
        <v>46</v>
      </c>
      <c r="D219" s="123" t="s">
        <v>47</v>
      </c>
      <c r="E219" s="123" t="s">
        <v>30095</v>
      </c>
      <c r="F219" s="123" t="s">
        <v>91</v>
      </c>
      <c r="G219" s="123" t="s">
        <v>38059</v>
      </c>
      <c r="H219" s="123" t="s">
        <v>38153</v>
      </c>
      <c r="I219" s="123" t="s">
        <v>100</v>
      </c>
      <c r="J219" s="123" t="s">
        <v>11</v>
      </c>
      <c r="K219" s="123" t="s">
        <v>30109</v>
      </c>
      <c r="L219" s="123" t="s">
        <v>30025</v>
      </c>
      <c r="M219" s="123" t="s">
        <v>12</v>
      </c>
      <c r="N219" s="123">
        <v>707.2</v>
      </c>
      <c r="P219" s="123" t="s">
        <v>25341</v>
      </c>
      <c r="Q219" s="123">
        <v>12</v>
      </c>
      <c r="S219" s="123" t="s">
        <v>38453</v>
      </c>
    </row>
    <row r="220" spans="1:19" x14ac:dyDescent="0.2">
      <c r="A220" s="123" t="s">
        <v>38045</v>
      </c>
      <c r="B220" s="123" t="s">
        <v>37891</v>
      </c>
      <c r="C220" s="123" t="s">
        <v>46</v>
      </c>
      <c r="D220" s="123" t="s">
        <v>47</v>
      </c>
      <c r="E220" s="123" t="s">
        <v>30095</v>
      </c>
      <c r="F220" s="123" t="s">
        <v>91</v>
      </c>
      <c r="G220" s="123" t="s">
        <v>38059</v>
      </c>
      <c r="H220" s="123" t="s">
        <v>38114</v>
      </c>
      <c r="I220" s="123" t="s">
        <v>144</v>
      </c>
      <c r="J220" s="123" t="s">
        <v>38061</v>
      </c>
      <c r="K220" s="123" t="s">
        <v>30109</v>
      </c>
      <c r="L220" s="123" t="s">
        <v>30025</v>
      </c>
      <c r="M220" s="123" t="s">
        <v>31093</v>
      </c>
      <c r="N220" s="123">
        <v>574.60000000000014</v>
      </c>
      <c r="P220" s="123" t="s">
        <v>25341</v>
      </c>
      <c r="Q220" s="123">
        <v>20</v>
      </c>
      <c r="S220" s="123" t="s">
        <v>38059</v>
      </c>
    </row>
    <row r="221" spans="1:19" x14ac:dyDescent="0.2">
      <c r="A221" s="123" t="s">
        <v>38046</v>
      </c>
      <c r="B221" s="123" t="s">
        <v>37892</v>
      </c>
      <c r="C221" s="123" t="s">
        <v>46</v>
      </c>
      <c r="D221" s="123" t="s">
        <v>47</v>
      </c>
      <c r="E221" s="123" t="s">
        <v>30095</v>
      </c>
      <c r="F221" s="123" t="s">
        <v>91</v>
      </c>
      <c r="G221" s="123" t="s">
        <v>38059</v>
      </c>
      <c r="H221" s="123" t="s">
        <v>38154</v>
      </c>
      <c r="I221" s="123" t="s">
        <v>100</v>
      </c>
      <c r="J221" s="123" t="s">
        <v>38061</v>
      </c>
      <c r="K221" s="123" t="s">
        <v>30109</v>
      </c>
      <c r="L221" s="123" t="s">
        <v>30025</v>
      </c>
      <c r="M221" s="123" t="s">
        <v>31093</v>
      </c>
      <c r="N221" s="123">
        <v>574.60000000000014</v>
      </c>
      <c r="P221" s="123" t="s">
        <v>25341</v>
      </c>
      <c r="Q221" s="123">
        <v>18</v>
      </c>
      <c r="S221" s="123" t="s">
        <v>38059</v>
      </c>
    </row>
    <row r="222" spans="1:19" x14ac:dyDescent="0.2">
      <c r="A222" s="123" t="s">
        <v>38047</v>
      </c>
      <c r="B222" s="123" t="s">
        <v>37893</v>
      </c>
      <c r="C222" s="123" t="s">
        <v>46</v>
      </c>
      <c r="D222" s="123" t="s">
        <v>47</v>
      </c>
      <c r="E222" s="123" t="s">
        <v>30095</v>
      </c>
      <c r="F222" s="123" t="s">
        <v>91</v>
      </c>
      <c r="G222" s="123" t="s">
        <v>38059</v>
      </c>
      <c r="H222" s="123" t="s">
        <v>38155</v>
      </c>
      <c r="I222" s="123" t="s">
        <v>109</v>
      </c>
      <c r="J222" s="123" t="s">
        <v>38061</v>
      </c>
      <c r="K222" s="123" t="s">
        <v>30109</v>
      </c>
      <c r="L222" s="123" t="s">
        <v>30025</v>
      </c>
      <c r="M222" s="123" t="s">
        <v>31093</v>
      </c>
      <c r="N222" s="123">
        <v>618.80000000000007</v>
      </c>
      <c r="P222" s="123" t="s">
        <v>25341</v>
      </c>
      <c r="Q222" s="123">
        <v>29</v>
      </c>
      <c r="S222" s="123" t="s">
        <v>38059</v>
      </c>
    </row>
    <row r="223" spans="1:19" x14ac:dyDescent="0.2">
      <c r="A223" s="123" t="s">
        <v>38048</v>
      </c>
      <c r="B223" s="123" t="s">
        <v>38454</v>
      </c>
      <c r="C223" s="123" t="s">
        <v>46</v>
      </c>
      <c r="D223" s="123" t="s">
        <v>92</v>
      </c>
      <c r="E223" s="123" t="s">
        <v>38054</v>
      </c>
      <c r="F223" s="123" t="s">
        <v>91</v>
      </c>
      <c r="G223" s="123" t="s">
        <v>38059</v>
      </c>
      <c r="H223" s="123" t="s">
        <v>38074</v>
      </c>
      <c r="I223" s="123" t="s">
        <v>1</v>
      </c>
      <c r="J223" s="123" t="s">
        <v>38061</v>
      </c>
      <c r="K223" s="123" t="s">
        <v>30109</v>
      </c>
      <c r="L223" s="123" t="s">
        <v>30025</v>
      </c>
      <c r="M223" s="123" t="s">
        <v>31093</v>
      </c>
      <c r="N223" s="123">
        <v>795.6</v>
      </c>
      <c r="P223" s="123" t="s">
        <v>25341</v>
      </c>
      <c r="Q223" s="123">
        <v>12</v>
      </c>
      <c r="S223" s="123" t="s">
        <v>38340</v>
      </c>
    </row>
    <row r="224" spans="1:19" x14ac:dyDescent="0.2">
      <c r="A224" s="123" t="s">
        <v>38049</v>
      </c>
      <c r="B224" s="123" t="s">
        <v>37895</v>
      </c>
      <c r="C224" s="123" t="s">
        <v>46</v>
      </c>
      <c r="D224" s="123" t="s">
        <v>92</v>
      </c>
      <c r="E224" s="123" t="s">
        <v>30052</v>
      </c>
      <c r="F224" s="123" t="s">
        <v>91</v>
      </c>
      <c r="G224" s="123" t="s">
        <v>38059</v>
      </c>
      <c r="H224" s="123" t="s">
        <v>38085</v>
      </c>
      <c r="I224" s="123" t="s">
        <v>27</v>
      </c>
      <c r="J224" s="123" t="s">
        <v>38061</v>
      </c>
      <c r="K224" s="123" t="s">
        <v>30109</v>
      </c>
      <c r="L224" s="123" t="s">
        <v>30025</v>
      </c>
      <c r="M224" s="123" t="s">
        <v>12</v>
      </c>
      <c r="N224" s="123">
        <v>861.9</v>
      </c>
      <c r="P224" s="123" t="s">
        <v>25341</v>
      </c>
      <c r="Q224" s="123">
        <v>12</v>
      </c>
      <c r="S224" s="123" t="s">
        <v>38455</v>
      </c>
    </row>
    <row r="225" spans="1:19" x14ac:dyDescent="0.2">
      <c r="A225" s="123" t="s">
        <v>3028</v>
      </c>
      <c r="B225" s="123" t="s">
        <v>37896</v>
      </c>
      <c r="C225" s="123" t="s">
        <v>46</v>
      </c>
      <c r="D225" s="123" t="s">
        <v>92</v>
      </c>
      <c r="E225" s="123" t="s">
        <v>30052</v>
      </c>
      <c r="F225" s="123" t="s">
        <v>91</v>
      </c>
      <c r="G225" s="123" t="s">
        <v>38059</v>
      </c>
      <c r="H225" s="123" t="s">
        <v>38123</v>
      </c>
      <c r="I225" s="123" t="s">
        <v>1</v>
      </c>
      <c r="J225" s="123" t="s">
        <v>30424</v>
      </c>
      <c r="K225" s="123" t="s">
        <v>30109</v>
      </c>
      <c r="L225" s="123" t="s">
        <v>30025</v>
      </c>
      <c r="M225" s="123" t="s">
        <v>31093</v>
      </c>
      <c r="N225" s="123">
        <v>751.40000000000009</v>
      </c>
      <c r="P225" s="123" t="s">
        <v>25341</v>
      </c>
      <c r="Q225" s="123">
        <v>6</v>
      </c>
      <c r="S225" s="123" t="s">
        <v>38456</v>
      </c>
    </row>
    <row r="226" spans="1:19" x14ac:dyDescent="0.2">
      <c r="A226" s="123" t="s">
        <v>38050</v>
      </c>
      <c r="B226" s="123" t="s">
        <v>37897</v>
      </c>
      <c r="C226" s="123" t="s">
        <v>46</v>
      </c>
      <c r="D226" s="123" t="s">
        <v>92</v>
      </c>
      <c r="E226" s="123" t="s">
        <v>30052</v>
      </c>
      <c r="F226" s="123" t="s">
        <v>91</v>
      </c>
      <c r="G226" s="123" t="s">
        <v>38059</v>
      </c>
      <c r="H226" s="123" t="s">
        <v>38074</v>
      </c>
      <c r="I226" s="123" t="s">
        <v>1</v>
      </c>
      <c r="J226" s="123" t="s">
        <v>38061</v>
      </c>
      <c r="K226" s="123" t="s">
        <v>30109</v>
      </c>
      <c r="L226" s="123" t="s">
        <v>30025</v>
      </c>
      <c r="M226" s="123" t="s">
        <v>31093</v>
      </c>
      <c r="N226" s="123">
        <v>751.40000000000009</v>
      </c>
      <c r="P226" s="123" t="s">
        <v>25341</v>
      </c>
      <c r="Q226" s="123">
        <v>6</v>
      </c>
      <c r="S226" s="123" t="s">
        <v>38457</v>
      </c>
    </row>
    <row r="227" spans="1:19" x14ac:dyDescent="0.2">
      <c r="A227" s="123" t="s">
        <v>3038</v>
      </c>
      <c r="B227" s="123" t="s">
        <v>37898</v>
      </c>
      <c r="C227" s="123" t="s">
        <v>46</v>
      </c>
      <c r="D227" s="123" t="s">
        <v>92</v>
      </c>
      <c r="E227" s="123" t="s">
        <v>30093</v>
      </c>
      <c r="F227" s="123" t="s">
        <v>91</v>
      </c>
      <c r="G227" s="123" t="s">
        <v>38059</v>
      </c>
      <c r="H227" s="123" t="s">
        <v>38123</v>
      </c>
      <c r="I227" s="123" t="s">
        <v>1</v>
      </c>
      <c r="J227" s="123" t="s">
        <v>30424</v>
      </c>
      <c r="K227" s="123" t="s">
        <v>30109</v>
      </c>
      <c r="L227" s="123" t="s">
        <v>30025</v>
      </c>
      <c r="M227" s="123" t="s">
        <v>31093</v>
      </c>
      <c r="N227" s="123">
        <v>751.4</v>
      </c>
      <c r="P227" s="123" t="s">
        <v>25341</v>
      </c>
      <c r="Q227" s="123">
        <v>16</v>
      </c>
      <c r="S227" s="123" t="s">
        <v>38389</v>
      </c>
    </row>
    <row r="228" spans="1:19" x14ac:dyDescent="0.2">
      <c r="A228" s="123" t="s">
        <v>38051</v>
      </c>
      <c r="B228" s="123" t="s">
        <v>37899</v>
      </c>
      <c r="C228" s="123" t="s">
        <v>46</v>
      </c>
      <c r="D228" s="123" t="s">
        <v>38052</v>
      </c>
      <c r="E228" s="123" t="s">
        <v>38057</v>
      </c>
      <c r="F228" s="123" t="s">
        <v>91</v>
      </c>
      <c r="G228" s="123" t="s">
        <v>38059</v>
      </c>
      <c r="H228" s="123" t="s">
        <v>38156</v>
      </c>
      <c r="I228" s="123" t="s">
        <v>144</v>
      </c>
      <c r="J228" s="123" t="s">
        <v>38061</v>
      </c>
      <c r="K228" s="123" t="s">
        <v>30109</v>
      </c>
      <c r="L228" s="123" t="s">
        <v>30025</v>
      </c>
      <c r="M228" s="123" t="s">
        <v>31093</v>
      </c>
      <c r="N228" s="123">
        <v>596.70000000000005</v>
      </c>
      <c r="P228" s="123" t="s">
        <v>25341</v>
      </c>
      <c r="Q228" s="123">
        <v>12</v>
      </c>
      <c r="S228" s="123" t="s">
        <v>38458</v>
      </c>
    </row>
    <row r="229" spans="1:19" x14ac:dyDescent="0.2">
      <c r="A229" s="123" t="s">
        <v>3046</v>
      </c>
      <c r="B229" s="123" t="s">
        <v>37900</v>
      </c>
      <c r="C229" s="123" t="s">
        <v>46</v>
      </c>
      <c r="D229" s="123" t="s">
        <v>92</v>
      </c>
      <c r="E229" s="123" t="s">
        <v>30095</v>
      </c>
      <c r="F229" s="123" t="s">
        <v>91</v>
      </c>
      <c r="G229" s="123" t="s">
        <v>38059</v>
      </c>
      <c r="H229" s="123" t="s">
        <v>38157</v>
      </c>
      <c r="I229" s="123" t="s">
        <v>27</v>
      </c>
      <c r="J229" s="123" t="s">
        <v>30424</v>
      </c>
      <c r="K229" s="123" t="s">
        <v>30109</v>
      </c>
      <c r="L229" s="123" t="s">
        <v>30025</v>
      </c>
      <c r="M229" s="123" t="s">
        <v>12</v>
      </c>
      <c r="N229" s="123">
        <v>751.40000000000009</v>
      </c>
      <c r="P229" s="123" t="s">
        <v>25341</v>
      </c>
      <c r="Q229" s="123">
        <v>34</v>
      </c>
      <c r="S229" s="123" t="s">
        <v>38459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AMERICAN NEEDLE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Форма!M1</f>
        <v>Материал</v>
      </c>
    </row>
    <row r="7" spans="1:2" x14ac:dyDescent="0.2">
      <c r="A7" s="86" t="str">
        <f>Форма!N1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Форма!R1</f>
        <v>Размер</v>
      </c>
    </row>
    <row r="14" spans="1:2" x14ac:dyDescent="0.2">
      <c r="A14" s="86" t="str">
        <f>Форма!O1</f>
        <v>Страна</v>
      </c>
    </row>
    <row r="15" spans="1:2" x14ac:dyDescent="0.2">
      <c r="A15" s="86" t="str">
        <f>Форма!S1</f>
        <v>КОЛ</v>
      </c>
    </row>
    <row r="16" spans="1:2" x14ac:dyDescent="0.2">
      <c r="A16" s="86" t="str">
        <f>Форма!P1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Форма!T1</f>
        <v>Маркет</v>
      </c>
    </row>
    <row r="19" spans="1:1" x14ac:dyDescent="0.2">
      <c r="A19" s="86" t="str">
        <f>Форма!Q1</f>
        <v>Фабрика</v>
      </c>
    </row>
    <row r="20" spans="1:1" x14ac:dyDescent="0.2">
      <c r="A20" s="86" t="str">
        <f>Форма!U1</f>
        <v>Наименование полное</v>
      </c>
    </row>
    <row r="21" spans="1:1" x14ac:dyDescent="0.2">
      <c r="A21" s="86" t="str">
        <f>Форма!V1</f>
        <v>Наименование</v>
      </c>
    </row>
    <row r="22" spans="1:1" x14ac:dyDescent="0.2">
      <c r="A22" s="86" t="str">
        <f>Форма!Y1</f>
        <v>Цвет</v>
      </c>
    </row>
    <row r="23" spans="1:1" x14ac:dyDescent="0.2">
      <c r="A23" s="86" t="str">
        <f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2022-02-28T16:32:15Z</dcterms:modified>
</cp:coreProperties>
</file>