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Herman\"/>
    </mc:Choice>
  </mc:AlternateContent>
  <xr:revisionPtr revIDLastSave="0" documentId="13_ncr:1_{86503226-AA12-44D3-BB22-8DB4B9F64E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" sheetId="1" r:id="rId1"/>
    <sheet name="наличие" sheetId="6" r:id="rId2"/>
  </sheets>
  <definedNames>
    <definedName name="_xlnm._FilterDatabase" localSheetId="0" hidden="1">order!$A$1:$CK$468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2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U17" i="6"/>
  <c r="U11" i="6"/>
  <c r="U12" i="6"/>
  <c r="U13" i="6"/>
  <c r="U14" i="6"/>
  <c r="U15" i="6"/>
  <c r="U16" i="6"/>
  <c r="U10" i="6"/>
  <c r="S11" i="6"/>
  <c r="S12" i="6"/>
  <c r="S13" i="6"/>
  <c r="S14" i="6"/>
  <c r="S15" i="6"/>
  <c r="S16" i="6"/>
  <c r="S17" i="6"/>
  <c r="S10" i="6"/>
  <c r="U5" i="6"/>
  <c r="U6" i="6"/>
  <c r="U7" i="6"/>
  <c r="U8" i="6"/>
  <c r="U4" i="6"/>
  <c r="S5" i="6"/>
  <c r="S6" i="6"/>
  <c r="S7" i="6"/>
  <c r="S8" i="6"/>
  <c r="S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2" i="6"/>
  <c r="B2" i="6"/>
  <c r="A2" i="6" s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K31" i="1" s="1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K73" i="1" s="1"/>
  <c r="C74" i="1"/>
  <c r="K74" i="1" s="1"/>
  <c r="C75" i="1"/>
  <c r="K75" i="1" s="1"/>
  <c r="C76" i="1"/>
  <c r="K76" i="1" s="1"/>
  <c r="C77" i="1"/>
  <c r="K77" i="1" s="1"/>
  <c r="C78" i="1"/>
  <c r="K78" i="1" s="1"/>
  <c r="C79" i="1"/>
  <c r="K79" i="1" s="1"/>
  <c r="C80" i="1"/>
  <c r="K80" i="1" s="1"/>
  <c r="C81" i="1"/>
  <c r="K81" i="1" s="1"/>
  <c r="C82" i="1"/>
  <c r="K82" i="1" s="1"/>
  <c r="C83" i="1"/>
  <c r="K83" i="1" s="1"/>
  <c r="C84" i="1"/>
  <c r="K84" i="1" s="1"/>
  <c r="C85" i="1"/>
  <c r="K85" i="1" s="1"/>
  <c r="C86" i="1"/>
  <c r="K86" i="1" s="1"/>
  <c r="C87" i="1"/>
  <c r="K87" i="1" s="1"/>
  <c r="C88" i="1"/>
  <c r="K88" i="1" s="1"/>
  <c r="C89" i="1"/>
  <c r="K89" i="1" s="1"/>
  <c r="C90" i="1"/>
  <c r="K90" i="1" s="1"/>
  <c r="C91" i="1"/>
  <c r="K91" i="1" s="1"/>
  <c r="C92" i="1"/>
  <c r="K92" i="1" s="1"/>
  <c r="C93" i="1"/>
  <c r="K93" i="1" s="1"/>
  <c r="C94" i="1"/>
  <c r="K94" i="1" s="1"/>
  <c r="C95" i="1"/>
  <c r="K95" i="1" s="1"/>
  <c r="C96" i="1"/>
  <c r="K96" i="1" s="1"/>
  <c r="C97" i="1"/>
  <c r="K97" i="1" s="1"/>
  <c r="C98" i="1"/>
  <c r="K98" i="1" s="1"/>
  <c r="C99" i="1"/>
  <c r="K99" i="1" s="1"/>
  <c r="C100" i="1"/>
  <c r="K100" i="1" s="1"/>
  <c r="C101" i="1"/>
  <c r="K101" i="1" s="1"/>
  <c r="C102" i="1"/>
  <c r="K102" i="1" s="1"/>
  <c r="C103" i="1"/>
  <c r="K103" i="1" s="1"/>
  <c r="C104" i="1"/>
  <c r="K104" i="1" s="1"/>
  <c r="C105" i="1"/>
  <c r="K105" i="1" s="1"/>
  <c r="C106" i="1"/>
  <c r="K106" i="1" s="1"/>
  <c r="C107" i="1"/>
  <c r="K107" i="1" s="1"/>
  <c r="C108" i="1"/>
  <c r="K108" i="1" s="1"/>
  <c r="C109" i="1"/>
  <c r="K109" i="1" s="1"/>
  <c r="C110" i="1"/>
  <c r="K110" i="1" s="1"/>
  <c r="C111" i="1"/>
  <c r="K111" i="1" s="1"/>
  <c r="C112" i="1"/>
  <c r="K112" i="1" s="1"/>
  <c r="C113" i="1"/>
  <c r="K113" i="1" s="1"/>
  <c r="C114" i="1"/>
  <c r="K114" i="1" s="1"/>
  <c r="C115" i="1"/>
  <c r="K115" i="1" s="1"/>
  <c r="C116" i="1"/>
  <c r="K116" i="1" s="1"/>
  <c r="C117" i="1"/>
  <c r="K117" i="1" s="1"/>
  <c r="C118" i="1"/>
  <c r="K118" i="1" s="1"/>
  <c r="C119" i="1"/>
  <c r="K119" i="1" s="1"/>
  <c r="C120" i="1"/>
  <c r="K120" i="1" s="1"/>
  <c r="C121" i="1"/>
  <c r="K121" i="1" s="1"/>
  <c r="C122" i="1"/>
  <c r="K122" i="1" s="1"/>
  <c r="C123" i="1"/>
  <c r="K123" i="1" s="1"/>
  <c r="C124" i="1"/>
  <c r="K124" i="1" s="1"/>
  <c r="C125" i="1"/>
  <c r="K125" i="1" s="1"/>
  <c r="C126" i="1"/>
  <c r="K126" i="1" s="1"/>
  <c r="C127" i="1"/>
  <c r="K127" i="1" s="1"/>
  <c r="C128" i="1"/>
  <c r="K128" i="1" s="1"/>
  <c r="C129" i="1"/>
  <c r="K129" i="1" s="1"/>
  <c r="C130" i="1"/>
  <c r="K130" i="1" s="1"/>
  <c r="C131" i="1"/>
  <c r="K131" i="1" s="1"/>
  <c r="C132" i="1"/>
  <c r="K132" i="1" s="1"/>
  <c r="C133" i="1"/>
  <c r="K133" i="1" s="1"/>
  <c r="C134" i="1"/>
  <c r="K134" i="1" s="1"/>
  <c r="C135" i="1"/>
  <c r="K135" i="1" s="1"/>
  <c r="C136" i="1"/>
  <c r="K136" i="1" s="1"/>
  <c r="C137" i="1"/>
  <c r="K137" i="1" s="1"/>
  <c r="C138" i="1"/>
  <c r="K138" i="1" s="1"/>
  <c r="C139" i="1"/>
  <c r="K139" i="1" s="1"/>
  <c r="C140" i="1"/>
  <c r="K140" i="1" s="1"/>
  <c r="C141" i="1"/>
  <c r="K141" i="1" s="1"/>
  <c r="C142" i="1"/>
  <c r="K142" i="1" s="1"/>
  <c r="C143" i="1"/>
  <c r="K143" i="1" s="1"/>
  <c r="C144" i="1"/>
  <c r="K144" i="1" s="1"/>
  <c r="C145" i="1"/>
  <c r="K145" i="1" s="1"/>
  <c r="C146" i="1"/>
  <c r="K146" i="1" s="1"/>
  <c r="C147" i="1"/>
  <c r="K147" i="1" s="1"/>
  <c r="C148" i="1"/>
  <c r="K148" i="1" s="1"/>
  <c r="C149" i="1"/>
  <c r="K149" i="1" s="1"/>
  <c r="C150" i="1"/>
  <c r="K150" i="1" s="1"/>
  <c r="C151" i="1"/>
  <c r="K151" i="1" s="1"/>
  <c r="C152" i="1"/>
  <c r="K152" i="1" s="1"/>
  <c r="C153" i="1"/>
  <c r="K153" i="1" s="1"/>
  <c r="C154" i="1"/>
  <c r="K154" i="1" s="1"/>
  <c r="C155" i="1"/>
  <c r="K155" i="1" s="1"/>
  <c r="C156" i="1"/>
  <c r="K156" i="1" s="1"/>
  <c r="C157" i="1"/>
  <c r="K157" i="1" s="1"/>
  <c r="C158" i="1"/>
  <c r="K158" i="1" s="1"/>
  <c r="C159" i="1"/>
  <c r="K159" i="1" s="1"/>
  <c r="C160" i="1"/>
  <c r="K160" i="1" s="1"/>
  <c r="C161" i="1"/>
  <c r="K161" i="1" s="1"/>
  <c r="C162" i="1"/>
  <c r="K162" i="1" s="1"/>
  <c r="C163" i="1"/>
  <c r="K163" i="1" s="1"/>
  <c r="C164" i="1"/>
  <c r="K164" i="1" s="1"/>
  <c r="C165" i="1"/>
  <c r="K165" i="1" s="1"/>
  <c r="C166" i="1"/>
  <c r="K166" i="1" s="1"/>
  <c r="C167" i="1"/>
  <c r="K167" i="1" s="1"/>
  <c r="C168" i="1"/>
  <c r="K168" i="1" s="1"/>
  <c r="C169" i="1"/>
  <c r="K169" i="1" s="1"/>
  <c r="C170" i="1"/>
  <c r="K170" i="1" s="1"/>
  <c r="C171" i="1"/>
  <c r="K171" i="1" s="1"/>
  <c r="C172" i="1"/>
  <c r="K172" i="1" s="1"/>
  <c r="C173" i="1"/>
  <c r="K173" i="1" s="1"/>
  <c r="C174" i="1"/>
  <c r="K174" i="1" s="1"/>
  <c r="C175" i="1"/>
  <c r="K175" i="1" s="1"/>
  <c r="C176" i="1"/>
  <c r="K176" i="1" s="1"/>
  <c r="C177" i="1"/>
  <c r="K177" i="1" s="1"/>
  <c r="C178" i="1"/>
  <c r="K178" i="1" s="1"/>
  <c r="C179" i="1"/>
  <c r="K179" i="1" s="1"/>
  <c r="C180" i="1"/>
  <c r="K180" i="1" s="1"/>
  <c r="C181" i="1"/>
  <c r="K181" i="1" s="1"/>
  <c r="C182" i="1"/>
  <c r="K182" i="1" s="1"/>
  <c r="C183" i="1"/>
  <c r="K183" i="1" s="1"/>
  <c r="C184" i="1"/>
  <c r="K184" i="1" s="1"/>
  <c r="C185" i="1"/>
  <c r="K185" i="1" s="1"/>
  <c r="C186" i="1"/>
  <c r="K186" i="1" s="1"/>
  <c r="C187" i="1"/>
  <c r="K187" i="1" s="1"/>
  <c r="C188" i="1"/>
  <c r="K188" i="1" s="1"/>
  <c r="C189" i="1"/>
  <c r="K189" i="1" s="1"/>
  <c r="C190" i="1"/>
  <c r="K190" i="1" s="1"/>
  <c r="C191" i="1"/>
  <c r="K191" i="1" s="1"/>
  <c r="C192" i="1"/>
  <c r="K192" i="1" s="1"/>
  <c r="C193" i="1"/>
  <c r="K193" i="1" s="1"/>
  <c r="C194" i="1"/>
  <c r="K194" i="1" s="1"/>
  <c r="C195" i="1"/>
  <c r="K195" i="1" s="1"/>
  <c r="C196" i="1"/>
  <c r="K196" i="1" s="1"/>
  <c r="C197" i="1"/>
  <c r="K197" i="1" s="1"/>
  <c r="C198" i="1"/>
  <c r="K198" i="1" s="1"/>
  <c r="C199" i="1"/>
  <c r="K199" i="1" s="1"/>
  <c r="C200" i="1"/>
  <c r="K200" i="1" s="1"/>
  <c r="C201" i="1"/>
  <c r="K201" i="1" s="1"/>
  <c r="C202" i="1"/>
  <c r="K202" i="1" s="1"/>
  <c r="C203" i="1"/>
  <c r="K203" i="1" s="1"/>
  <c r="C204" i="1"/>
  <c r="K204" i="1" s="1"/>
  <c r="C205" i="1"/>
  <c r="K205" i="1" s="1"/>
  <c r="C206" i="1"/>
  <c r="K206" i="1" s="1"/>
  <c r="C207" i="1"/>
  <c r="K207" i="1" s="1"/>
  <c r="C208" i="1"/>
  <c r="K208" i="1" s="1"/>
  <c r="C209" i="1"/>
  <c r="K209" i="1" s="1"/>
  <c r="C210" i="1"/>
  <c r="K210" i="1" s="1"/>
  <c r="C211" i="1"/>
  <c r="K211" i="1" s="1"/>
  <c r="C212" i="1"/>
  <c r="K212" i="1" s="1"/>
  <c r="C213" i="1"/>
  <c r="K213" i="1" s="1"/>
  <c r="C214" i="1"/>
  <c r="K214" i="1" s="1"/>
  <c r="C215" i="1"/>
  <c r="K215" i="1" s="1"/>
  <c r="C216" i="1"/>
  <c r="K216" i="1" s="1"/>
  <c r="C217" i="1"/>
  <c r="K217" i="1" s="1"/>
  <c r="C218" i="1"/>
  <c r="K218" i="1" s="1"/>
  <c r="C219" i="1"/>
  <c r="K219" i="1" s="1"/>
  <c r="C220" i="1"/>
  <c r="K220" i="1" s="1"/>
  <c r="C221" i="1"/>
  <c r="K221" i="1" s="1"/>
  <c r="C222" i="1"/>
  <c r="K222" i="1" s="1"/>
  <c r="C223" i="1"/>
  <c r="K223" i="1" s="1"/>
  <c r="C224" i="1"/>
  <c r="K224" i="1" s="1"/>
  <c r="C225" i="1"/>
  <c r="K225" i="1" s="1"/>
  <c r="C226" i="1"/>
  <c r="K226" i="1" s="1"/>
  <c r="C227" i="1"/>
  <c r="K227" i="1" s="1"/>
  <c r="C228" i="1"/>
  <c r="K228" i="1" s="1"/>
  <c r="C229" i="1"/>
  <c r="K229" i="1" s="1"/>
  <c r="C230" i="1"/>
  <c r="K230" i="1" s="1"/>
  <c r="C231" i="1"/>
  <c r="K231" i="1" s="1"/>
  <c r="C232" i="1"/>
  <c r="K232" i="1" s="1"/>
  <c r="C233" i="1"/>
  <c r="K233" i="1" s="1"/>
  <c r="C234" i="1"/>
  <c r="K234" i="1" s="1"/>
  <c r="C235" i="1"/>
  <c r="K235" i="1" s="1"/>
  <c r="C236" i="1"/>
  <c r="K236" i="1" s="1"/>
  <c r="C237" i="1"/>
  <c r="K237" i="1" s="1"/>
  <c r="C238" i="1"/>
  <c r="K238" i="1" s="1"/>
  <c r="C239" i="1"/>
  <c r="K239" i="1" s="1"/>
  <c r="C240" i="1"/>
  <c r="K240" i="1" s="1"/>
  <c r="C241" i="1"/>
  <c r="K241" i="1" s="1"/>
  <c r="C242" i="1"/>
  <c r="K242" i="1" s="1"/>
  <c r="C243" i="1"/>
  <c r="K243" i="1" s="1"/>
  <c r="C244" i="1"/>
  <c r="K244" i="1" s="1"/>
  <c r="C245" i="1"/>
  <c r="K245" i="1" s="1"/>
  <c r="C246" i="1"/>
  <c r="K246" i="1" s="1"/>
  <c r="C247" i="1"/>
  <c r="K247" i="1" s="1"/>
  <c r="C248" i="1"/>
  <c r="K248" i="1" s="1"/>
  <c r="C249" i="1"/>
  <c r="K249" i="1" s="1"/>
  <c r="C250" i="1"/>
  <c r="K250" i="1" s="1"/>
  <c r="C251" i="1"/>
  <c r="K251" i="1" s="1"/>
  <c r="C252" i="1"/>
  <c r="K252" i="1" s="1"/>
  <c r="C253" i="1"/>
  <c r="K253" i="1" s="1"/>
  <c r="C254" i="1"/>
  <c r="K254" i="1" s="1"/>
  <c r="C255" i="1"/>
  <c r="K255" i="1" s="1"/>
  <c r="C256" i="1"/>
  <c r="K256" i="1" s="1"/>
  <c r="C257" i="1"/>
  <c r="K257" i="1" s="1"/>
  <c r="C258" i="1"/>
  <c r="K258" i="1" s="1"/>
  <c r="C259" i="1"/>
  <c r="K259" i="1" s="1"/>
  <c r="C260" i="1"/>
  <c r="K260" i="1" s="1"/>
  <c r="C261" i="1"/>
  <c r="K261" i="1" s="1"/>
  <c r="C262" i="1"/>
  <c r="K262" i="1" s="1"/>
  <c r="C263" i="1"/>
  <c r="K263" i="1" s="1"/>
  <c r="C264" i="1"/>
  <c r="K264" i="1" s="1"/>
  <c r="C265" i="1"/>
  <c r="K265" i="1" s="1"/>
  <c r="C266" i="1"/>
  <c r="K266" i="1" s="1"/>
  <c r="C267" i="1"/>
  <c r="K267" i="1" s="1"/>
  <c r="C268" i="1"/>
  <c r="K268" i="1" s="1"/>
  <c r="C269" i="1"/>
  <c r="K269" i="1" s="1"/>
  <c r="C270" i="1"/>
  <c r="K270" i="1" s="1"/>
  <c r="C271" i="1"/>
  <c r="K271" i="1" s="1"/>
  <c r="C272" i="1"/>
  <c r="K272" i="1" s="1"/>
  <c r="C273" i="1"/>
  <c r="K273" i="1" s="1"/>
  <c r="C274" i="1"/>
  <c r="K274" i="1" s="1"/>
  <c r="C275" i="1"/>
  <c r="K275" i="1" s="1"/>
  <c r="C276" i="1"/>
  <c r="K276" i="1" s="1"/>
  <c r="C277" i="1"/>
  <c r="K277" i="1" s="1"/>
  <c r="C278" i="1"/>
  <c r="K278" i="1" s="1"/>
  <c r="C279" i="1"/>
  <c r="K279" i="1" s="1"/>
  <c r="C280" i="1"/>
  <c r="K280" i="1" s="1"/>
  <c r="C281" i="1"/>
  <c r="K281" i="1" s="1"/>
  <c r="C282" i="1"/>
  <c r="K282" i="1" s="1"/>
  <c r="C283" i="1"/>
  <c r="K283" i="1" s="1"/>
  <c r="C284" i="1"/>
  <c r="K284" i="1" s="1"/>
  <c r="C285" i="1"/>
  <c r="K285" i="1" s="1"/>
  <c r="C286" i="1"/>
  <c r="K286" i="1" s="1"/>
  <c r="C287" i="1"/>
  <c r="K287" i="1" s="1"/>
  <c r="C288" i="1"/>
  <c r="K288" i="1" s="1"/>
  <c r="C289" i="1"/>
  <c r="K289" i="1" s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K298" i="1" s="1"/>
  <c r="C299" i="1"/>
  <c r="K299" i="1" s="1"/>
  <c r="C300" i="1"/>
  <c r="K300" i="1" s="1"/>
  <c r="C301" i="1"/>
  <c r="K301" i="1" s="1"/>
  <c r="C302" i="1"/>
  <c r="K302" i="1" s="1"/>
  <c r="C303" i="1"/>
  <c r="K303" i="1" s="1"/>
  <c r="C304" i="1"/>
  <c r="K304" i="1" s="1"/>
  <c r="C305" i="1"/>
  <c r="K305" i="1" s="1"/>
  <c r="C306" i="1"/>
  <c r="K306" i="1" s="1"/>
  <c r="C307" i="1"/>
  <c r="K307" i="1" s="1"/>
  <c r="C308" i="1"/>
  <c r="K308" i="1" s="1"/>
  <c r="C309" i="1"/>
  <c r="K309" i="1" s="1"/>
  <c r="C310" i="1"/>
  <c r="K310" i="1" s="1"/>
  <c r="C311" i="1"/>
  <c r="K311" i="1" s="1"/>
  <c r="C312" i="1"/>
  <c r="K312" i="1" s="1"/>
  <c r="C313" i="1"/>
  <c r="K313" i="1" s="1"/>
  <c r="C314" i="1"/>
  <c r="K314" i="1" s="1"/>
  <c r="C315" i="1"/>
  <c r="K315" i="1" s="1"/>
  <c r="C316" i="1"/>
  <c r="K316" i="1" s="1"/>
  <c r="C317" i="1"/>
  <c r="K317" i="1" s="1"/>
  <c r="C318" i="1"/>
  <c r="K318" i="1" s="1"/>
  <c r="C319" i="1"/>
  <c r="K319" i="1" s="1"/>
  <c r="C320" i="1"/>
  <c r="K320" i="1" s="1"/>
  <c r="C321" i="1"/>
  <c r="K321" i="1" s="1"/>
  <c r="C322" i="1"/>
  <c r="K322" i="1" s="1"/>
  <c r="C323" i="1"/>
  <c r="K323" i="1" s="1"/>
  <c r="C324" i="1"/>
  <c r="K324" i="1" s="1"/>
  <c r="C325" i="1"/>
  <c r="K325" i="1" s="1"/>
  <c r="C326" i="1"/>
  <c r="K326" i="1" s="1"/>
  <c r="C327" i="1"/>
  <c r="K327" i="1" s="1"/>
  <c r="C328" i="1"/>
  <c r="K328" i="1" s="1"/>
  <c r="C329" i="1"/>
  <c r="K329" i="1" s="1"/>
  <c r="C330" i="1"/>
  <c r="K330" i="1" s="1"/>
  <c r="C331" i="1"/>
  <c r="K331" i="1" s="1"/>
  <c r="C332" i="1"/>
  <c r="K332" i="1" s="1"/>
  <c r="C333" i="1"/>
  <c r="K333" i="1" s="1"/>
  <c r="C334" i="1"/>
  <c r="K334" i="1" s="1"/>
  <c r="C335" i="1"/>
  <c r="K335" i="1" s="1"/>
  <c r="C336" i="1"/>
  <c r="K336" i="1" s="1"/>
  <c r="C337" i="1"/>
  <c r="K337" i="1" s="1"/>
  <c r="C338" i="1"/>
  <c r="K338" i="1" s="1"/>
  <c r="C339" i="1"/>
  <c r="K339" i="1" s="1"/>
  <c r="C340" i="1"/>
  <c r="K340" i="1" s="1"/>
  <c r="C341" i="1"/>
  <c r="K341" i="1" s="1"/>
  <c r="C342" i="1"/>
  <c r="K342" i="1" s="1"/>
  <c r="C343" i="1"/>
  <c r="K343" i="1" s="1"/>
  <c r="C344" i="1"/>
  <c r="K344" i="1" s="1"/>
  <c r="C345" i="1"/>
  <c r="K345" i="1" s="1"/>
  <c r="C346" i="1"/>
  <c r="K346" i="1" s="1"/>
  <c r="C347" i="1"/>
  <c r="K347" i="1" s="1"/>
  <c r="C348" i="1"/>
  <c r="K348" i="1" s="1"/>
  <c r="C349" i="1"/>
  <c r="K349" i="1" s="1"/>
  <c r="C350" i="1"/>
  <c r="K350" i="1" s="1"/>
  <c r="C351" i="1"/>
  <c r="K351" i="1" s="1"/>
  <c r="C352" i="1"/>
  <c r="K352" i="1" s="1"/>
  <c r="C353" i="1"/>
  <c r="K353" i="1" s="1"/>
  <c r="C354" i="1"/>
  <c r="K354" i="1" s="1"/>
  <c r="C355" i="1"/>
  <c r="K355" i="1" s="1"/>
  <c r="C356" i="1"/>
  <c r="K356" i="1" s="1"/>
  <c r="C357" i="1"/>
  <c r="K357" i="1" s="1"/>
  <c r="C358" i="1"/>
  <c r="K358" i="1" s="1"/>
  <c r="C359" i="1"/>
  <c r="K359" i="1" s="1"/>
  <c r="C360" i="1"/>
  <c r="K360" i="1" s="1"/>
  <c r="C361" i="1"/>
  <c r="K361" i="1" s="1"/>
  <c r="C362" i="1"/>
  <c r="K362" i="1" s="1"/>
  <c r="C363" i="1"/>
  <c r="K363" i="1" s="1"/>
  <c r="C364" i="1"/>
  <c r="K364" i="1" s="1"/>
  <c r="C365" i="1"/>
  <c r="K365" i="1" s="1"/>
  <c r="C366" i="1"/>
  <c r="K366" i="1" s="1"/>
  <c r="C367" i="1"/>
  <c r="K367" i="1" s="1"/>
  <c r="C368" i="1"/>
  <c r="K368" i="1" s="1"/>
  <c r="C369" i="1"/>
  <c r="K369" i="1" s="1"/>
  <c r="C370" i="1"/>
  <c r="K370" i="1" s="1"/>
  <c r="C371" i="1"/>
  <c r="K371" i="1" s="1"/>
  <c r="C372" i="1"/>
  <c r="K372" i="1" s="1"/>
  <c r="C373" i="1"/>
  <c r="K373" i="1" s="1"/>
  <c r="C374" i="1"/>
  <c r="K374" i="1" s="1"/>
  <c r="C375" i="1"/>
  <c r="K375" i="1" s="1"/>
  <c r="C376" i="1"/>
  <c r="K376" i="1" s="1"/>
  <c r="C377" i="1"/>
  <c r="K377" i="1" s="1"/>
  <c r="C378" i="1"/>
  <c r="K378" i="1" s="1"/>
  <c r="C379" i="1"/>
  <c r="K379" i="1" s="1"/>
  <c r="C380" i="1"/>
  <c r="K380" i="1" s="1"/>
  <c r="C381" i="1"/>
  <c r="K381" i="1" s="1"/>
  <c r="C382" i="1"/>
  <c r="K382" i="1" s="1"/>
  <c r="C383" i="1"/>
  <c r="K383" i="1" s="1"/>
  <c r="C384" i="1"/>
  <c r="K384" i="1" s="1"/>
  <c r="C385" i="1"/>
  <c r="K385" i="1" s="1"/>
  <c r="C386" i="1"/>
  <c r="K386" i="1" s="1"/>
  <c r="C387" i="1"/>
  <c r="K387" i="1" s="1"/>
  <c r="C388" i="1"/>
  <c r="K388" i="1" s="1"/>
  <c r="C389" i="1"/>
  <c r="K389" i="1" s="1"/>
  <c r="C390" i="1"/>
  <c r="K390" i="1" s="1"/>
  <c r="C391" i="1"/>
  <c r="K391" i="1" s="1"/>
  <c r="C392" i="1"/>
  <c r="K392" i="1" s="1"/>
  <c r="C393" i="1"/>
  <c r="K393" i="1" s="1"/>
  <c r="C394" i="1"/>
  <c r="K394" i="1" s="1"/>
  <c r="C395" i="1"/>
  <c r="K395" i="1" s="1"/>
  <c r="C396" i="1"/>
  <c r="K396" i="1" s="1"/>
  <c r="C397" i="1"/>
  <c r="K397" i="1" s="1"/>
  <c r="C398" i="1"/>
  <c r="K398" i="1" s="1"/>
  <c r="C399" i="1"/>
  <c r="K399" i="1" s="1"/>
  <c r="C400" i="1"/>
  <c r="K400" i="1" s="1"/>
  <c r="C401" i="1"/>
  <c r="K401" i="1" s="1"/>
  <c r="C402" i="1"/>
  <c r="K402" i="1" s="1"/>
  <c r="C403" i="1"/>
  <c r="K403" i="1" s="1"/>
  <c r="C404" i="1"/>
  <c r="K404" i="1" s="1"/>
  <c r="C405" i="1"/>
  <c r="K405" i="1" s="1"/>
  <c r="C406" i="1"/>
  <c r="K406" i="1" s="1"/>
  <c r="C407" i="1"/>
  <c r="K407" i="1" s="1"/>
  <c r="C408" i="1"/>
  <c r="K408" i="1" s="1"/>
  <c r="C409" i="1"/>
  <c r="K409" i="1" s="1"/>
  <c r="C410" i="1"/>
  <c r="K410" i="1" s="1"/>
  <c r="C411" i="1"/>
  <c r="K411" i="1" s="1"/>
  <c r="C412" i="1"/>
  <c r="K412" i="1" s="1"/>
  <c r="C413" i="1"/>
  <c r="K413" i="1" s="1"/>
  <c r="C414" i="1"/>
  <c r="K414" i="1" s="1"/>
  <c r="C415" i="1"/>
  <c r="K415" i="1" s="1"/>
  <c r="C416" i="1"/>
  <c r="K416" i="1" s="1"/>
  <c r="C417" i="1"/>
  <c r="K417" i="1" s="1"/>
  <c r="C418" i="1"/>
  <c r="K418" i="1" s="1"/>
  <c r="C419" i="1"/>
  <c r="K419" i="1" s="1"/>
  <c r="C420" i="1"/>
  <c r="K420" i="1" s="1"/>
  <c r="C421" i="1"/>
  <c r="K421" i="1" s="1"/>
  <c r="C422" i="1"/>
  <c r="K422" i="1" s="1"/>
  <c r="C423" i="1"/>
  <c r="K423" i="1" s="1"/>
  <c r="C424" i="1"/>
  <c r="K424" i="1" s="1"/>
  <c r="C425" i="1"/>
  <c r="K425" i="1" s="1"/>
  <c r="C426" i="1"/>
  <c r="K426" i="1" s="1"/>
  <c r="C427" i="1"/>
  <c r="K427" i="1" s="1"/>
  <c r="C428" i="1"/>
  <c r="K428" i="1" s="1"/>
  <c r="C429" i="1"/>
  <c r="K429" i="1" s="1"/>
  <c r="C430" i="1"/>
  <c r="K430" i="1" s="1"/>
  <c r="C431" i="1"/>
  <c r="K431" i="1" s="1"/>
  <c r="C432" i="1"/>
  <c r="K432" i="1" s="1"/>
  <c r="C433" i="1"/>
  <c r="K433" i="1" s="1"/>
  <c r="C434" i="1"/>
  <c r="K434" i="1" s="1"/>
  <c r="C435" i="1"/>
  <c r="K435" i="1" s="1"/>
  <c r="C436" i="1"/>
  <c r="K436" i="1" s="1"/>
  <c r="C437" i="1"/>
  <c r="K437" i="1" s="1"/>
  <c r="C438" i="1"/>
  <c r="K438" i="1" s="1"/>
  <c r="C439" i="1"/>
  <c r="K439" i="1" s="1"/>
  <c r="C440" i="1"/>
  <c r="K440" i="1" s="1"/>
  <c r="C441" i="1"/>
  <c r="K441" i="1" s="1"/>
  <c r="C442" i="1"/>
  <c r="K442" i="1" s="1"/>
  <c r="C443" i="1"/>
  <c r="K443" i="1" s="1"/>
  <c r="C444" i="1"/>
  <c r="K444" i="1" s="1"/>
  <c r="C445" i="1"/>
  <c r="K445" i="1" s="1"/>
  <c r="C446" i="1"/>
  <c r="K446" i="1" s="1"/>
  <c r="C447" i="1"/>
  <c r="K447" i="1" s="1"/>
  <c r="C448" i="1"/>
  <c r="K448" i="1" s="1"/>
  <c r="C449" i="1"/>
  <c r="K449" i="1" s="1"/>
  <c r="C450" i="1"/>
  <c r="K450" i="1" s="1"/>
  <c r="C451" i="1"/>
  <c r="K451" i="1" s="1"/>
  <c r="C452" i="1"/>
  <c r="K452" i="1" s="1"/>
  <c r="C453" i="1"/>
  <c r="K453" i="1" s="1"/>
  <c r="C454" i="1"/>
  <c r="K454" i="1" s="1"/>
  <c r="C455" i="1"/>
  <c r="K455" i="1" s="1"/>
  <c r="C456" i="1"/>
  <c r="K456" i="1" s="1"/>
  <c r="C457" i="1"/>
  <c r="K457" i="1" s="1"/>
  <c r="C458" i="1"/>
  <c r="K458" i="1" s="1"/>
  <c r="C459" i="1"/>
  <c r="K459" i="1" s="1"/>
  <c r="C460" i="1"/>
  <c r="K460" i="1" s="1"/>
  <c r="C461" i="1"/>
  <c r="K461" i="1" s="1"/>
  <c r="C462" i="1"/>
  <c r="K462" i="1" s="1"/>
  <c r="C463" i="1"/>
  <c r="K463" i="1" s="1"/>
  <c r="C464" i="1"/>
  <c r="K464" i="1" s="1"/>
  <c r="C465" i="1"/>
  <c r="K465" i="1" s="1"/>
  <c r="C466" i="1"/>
  <c r="K466" i="1" s="1"/>
  <c r="C467" i="1"/>
  <c r="K467" i="1" s="1"/>
  <c r="C468" i="1"/>
  <c r="K468" i="1" s="1"/>
  <c r="B3" i="6" l="1"/>
  <c r="A3" i="6" s="1"/>
  <c r="B4" i="6"/>
  <c r="A4" i="6" s="1"/>
  <c r="B5" i="6"/>
  <c r="A5" i="6" s="1"/>
  <c r="B6" i="6"/>
  <c r="A6" i="6" s="1"/>
  <c r="B7" i="6"/>
  <c r="A7" i="6" s="1"/>
  <c r="B8" i="6"/>
  <c r="A8" i="6" s="1"/>
  <c r="B9" i="6"/>
  <c r="A9" i="6" s="1"/>
  <c r="B10" i="6"/>
  <c r="A10" i="6" s="1"/>
  <c r="B11" i="6"/>
  <c r="A11" i="6" s="1"/>
  <c r="B12" i="6"/>
  <c r="A12" i="6" s="1"/>
  <c r="B13" i="6"/>
  <c r="A13" i="6" s="1"/>
  <c r="B14" i="6"/>
  <c r="A14" i="6" s="1"/>
  <c r="B15" i="6"/>
  <c r="A15" i="6" s="1"/>
  <c r="B16" i="6"/>
  <c r="A16" i="6" s="1"/>
  <c r="B17" i="6"/>
  <c r="A17" i="6" s="1"/>
  <c r="B18" i="6"/>
  <c r="A18" i="6" s="1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B25" i="6"/>
  <c r="A25" i="6" s="1"/>
  <c r="B26" i="6"/>
  <c r="A26" i="6" s="1"/>
  <c r="B27" i="6"/>
  <c r="A27" i="6" s="1"/>
  <c r="B28" i="6"/>
  <c r="A28" i="6" s="1"/>
  <c r="B29" i="6"/>
  <c r="A29" i="6" s="1"/>
  <c r="B30" i="6"/>
  <c r="A30" i="6" s="1"/>
  <c r="B31" i="6"/>
  <c r="A31" i="6" s="1"/>
  <c r="B32" i="6"/>
  <c r="A32" i="6" s="1"/>
  <c r="B33" i="6"/>
  <c r="A33" i="6" s="1"/>
  <c r="B34" i="6"/>
  <c r="A34" i="6" s="1"/>
  <c r="B35" i="6"/>
  <c r="A35" i="6" s="1"/>
  <c r="B36" i="6"/>
  <c r="A36" i="6" s="1"/>
  <c r="B37" i="6"/>
  <c r="A37" i="6" s="1"/>
  <c r="B38" i="6"/>
  <c r="A38" i="6" s="1"/>
  <c r="B39" i="6"/>
  <c r="A39" i="6" s="1"/>
  <c r="B40" i="6"/>
  <c r="A40" i="6" s="1"/>
  <c r="B41" i="6"/>
  <c r="A41" i="6" s="1"/>
  <c r="B42" i="6"/>
  <c r="A42" i="6" s="1"/>
  <c r="B43" i="6"/>
  <c r="A43" i="6" s="1"/>
  <c r="B44" i="6"/>
  <c r="A44" i="6" s="1"/>
  <c r="B45" i="6"/>
  <c r="A45" i="6" s="1"/>
  <c r="B46" i="6"/>
  <c r="A46" i="6" s="1"/>
  <c r="B47" i="6"/>
  <c r="A47" i="6" s="1"/>
  <c r="B48" i="6"/>
  <c r="A48" i="6" s="1"/>
  <c r="B49" i="6"/>
  <c r="A49" i="6" s="1"/>
  <c r="B50" i="6"/>
  <c r="A50" i="6" s="1"/>
  <c r="B51" i="6"/>
  <c r="A51" i="6" s="1"/>
  <c r="B52" i="6"/>
  <c r="A52" i="6" s="1"/>
  <c r="B53" i="6"/>
  <c r="A53" i="6" s="1"/>
  <c r="B54" i="6"/>
  <c r="A54" i="6" s="1"/>
  <c r="B55" i="6"/>
  <c r="A55" i="6" s="1"/>
  <c r="B56" i="6"/>
  <c r="A56" i="6" s="1"/>
  <c r="B57" i="6"/>
  <c r="A57" i="6" s="1"/>
  <c r="B58" i="6"/>
  <c r="A58" i="6" s="1"/>
  <c r="B59" i="6"/>
  <c r="A59" i="6" s="1"/>
  <c r="B60" i="6"/>
  <c r="A60" i="6" s="1"/>
  <c r="B61" i="6"/>
  <c r="A61" i="6" s="1"/>
  <c r="B62" i="6"/>
  <c r="A62" i="6" s="1"/>
  <c r="B63" i="6"/>
  <c r="A63" i="6" s="1"/>
  <c r="B64" i="6"/>
  <c r="A64" i="6" s="1"/>
  <c r="B65" i="6"/>
  <c r="A65" i="6" s="1"/>
  <c r="B66" i="6"/>
  <c r="A66" i="6" s="1"/>
  <c r="B67" i="6"/>
  <c r="A67" i="6" s="1"/>
  <c r="B68" i="6"/>
  <c r="A68" i="6" s="1"/>
  <c r="B69" i="6"/>
  <c r="A69" i="6" s="1"/>
  <c r="B70" i="6"/>
  <c r="A70" i="6" s="1"/>
  <c r="B71" i="6"/>
  <c r="A71" i="6" s="1"/>
  <c r="B72" i="6"/>
  <c r="A72" i="6" s="1"/>
  <c r="B73" i="6"/>
  <c r="A73" i="6" s="1"/>
  <c r="B74" i="6"/>
  <c r="A74" i="6" s="1"/>
  <c r="B75" i="6"/>
  <c r="A75" i="6" s="1"/>
  <c r="B76" i="6"/>
  <c r="A76" i="6" s="1"/>
  <c r="B77" i="6"/>
  <c r="A77" i="6" s="1"/>
  <c r="B78" i="6"/>
  <c r="A78" i="6" s="1"/>
  <c r="B79" i="6"/>
  <c r="A79" i="6" s="1"/>
  <c r="B80" i="6"/>
  <c r="A80" i="6" s="1"/>
  <c r="B81" i="6"/>
  <c r="A81" i="6" s="1"/>
  <c r="B82" i="6"/>
  <c r="A82" i="6" s="1"/>
  <c r="B83" i="6"/>
  <c r="A83" i="6" s="1"/>
  <c r="B84" i="6"/>
  <c r="A84" i="6" s="1"/>
  <c r="B85" i="6"/>
  <c r="A85" i="6" s="1"/>
  <c r="B86" i="6"/>
  <c r="A86" i="6" s="1"/>
  <c r="B87" i="6"/>
  <c r="A87" i="6" s="1"/>
  <c r="B88" i="6"/>
  <c r="A88" i="6" s="1"/>
  <c r="B89" i="6"/>
  <c r="A89" i="6" s="1"/>
  <c r="B90" i="6"/>
  <c r="A90" i="6" s="1"/>
  <c r="B91" i="6"/>
  <c r="A91" i="6" s="1"/>
  <c r="B92" i="6"/>
  <c r="A92" i="6" s="1"/>
  <c r="B93" i="6"/>
  <c r="A93" i="6" s="1"/>
  <c r="B94" i="6"/>
  <c r="A94" i="6" s="1"/>
  <c r="B95" i="6"/>
  <c r="A95" i="6" s="1"/>
  <c r="B96" i="6"/>
  <c r="A96" i="6" s="1"/>
  <c r="B97" i="6"/>
  <c r="A97" i="6" s="1"/>
  <c r="B98" i="6"/>
  <c r="A98" i="6" s="1"/>
  <c r="B99" i="6"/>
  <c r="A99" i="6" s="1"/>
  <c r="B100" i="6"/>
  <c r="A100" i="6" s="1"/>
  <c r="B101" i="6"/>
  <c r="A101" i="6" s="1"/>
  <c r="B102" i="6"/>
  <c r="A102" i="6" s="1"/>
  <c r="B103" i="6"/>
  <c r="A103" i="6" s="1"/>
  <c r="B104" i="6"/>
  <c r="A104" i="6" s="1"/>
  <c r="B105" i="6"/>
  <c r="A105" i="6" s="1"/>
  <c r="B106" i="6"/>
  <c r="A106" i="6" s="1"/>
  <c r="B107" i="6"/>
  <c r="A107" i="6" s="1"/>
  <c r="B108" i="6"/>
  <c r="A108" i="6" s="1"/>
  <c r="B109" i="6"/>
  <c r="A109" i="6" s="1"/>
  <c r="B110" i="6"/>
  <c r="A110" i="6" s="1"/>
  <c r="B111" i="6"/>
  <c r="A111" i="6" s="1"/>
  <c r="B112" i="6"/>
  <c r="A112" i="6" s="1"/>
  <c r="B113" i="6"/>
  <c r="A113" i="6" s="1"/>
  <c r="B114" i="6"/>
  <c r="A114" i="6" s="1"/>
  <c r="B115" i="6"/>
  <c r="A115" i="6" s="1"/>
  <c r="B116" i="6"/>
  <c r="A116" i="6" s="1"/>
  <c r="B117" i="6"/>
  <c r="A117" i="6" s="1"/>
  <c r="B118" i="6"/>
  <c r="A118" i="6" s="1"/>
  <c r="B119" i="6"/>
  <c r="A119" i="6" s="1"/>
  <c r="B120" i="6"/>
  <c r="A120" i="6" s="1"/>
  <c r="B121" i="6"/>
  <c r="A121" i="6" s="1"/>
  <c r="B122" i="6"/>
  <c r="A122" i="6" s="1"/>
  <c r="B123" i="6"/>
  <c r="A123" i="6" s="1"/>
  <c r="B124" i="6"/>
  <c r="A124" i="6" s="1"/>
  <c r="B125" i="6"/>
  <c r="A125" i="6" s="1"/>
  <c r="B126" i="6"/>
  <c r="A126" i="6" s="1"/>
  <c r="B127" i="6"/>
  <c r="A127" i="6" s="1"/>
  <c r="B128" i="6"/>
  <c r="A128" i="6" s="1"/>
  <c r="B129" i="6"/>
  <c r="A129" i="6" s="1"/>
  <c r="B130" i="6"/>
  <c r="A130" i="6" s="1"/>
  <c r="B131" i="6"/>
  <c r="A131" i="6" s="1"/>
  <c r="B132" i="6"/>
  <c r="A132" i="6" s="1"/>
  <c r="B133" i="6"/>
  <c r="A133" i="6" s="1"/>
  <c r="B134" i="6"/>
  <c r="A134" i="6" s="1"/>
  <c r="B135" i="6"/>
  <c r="A135" i="6" s="1"/>
  <c r="B136" i="6"/>
  <c r="A136" i="6" s="1"/>
  <c r="B137" i="6"/>
  <c r="A137" i="6" s="1"/>
  <c r="B138" i="6"/>
  <c r="A138" i="6" s="1"/>
  <c r="B139" i="6"/>
  <c r="A139" i="6" s="1"/>
  <c r="B140" i="6"/>
  <c r="A140" i="6" s="1"/>
  <c r="B141" i="6"/>
  <c r="A141" i="6" s="1"/>
  <c r="B142" i="6"/>
  <c r="A142" i="6" s="1"/>
  <c r="B143" i="6"/>
  <c r="A143" i="6" s="1"/>
  <c r="B144" i="6"/>
  <c r="A144" i="6" s="1"/>
  <c r="B145" i="6"/>
  <c r="A145" i="6" s="1"/>
  <c r="B146" i="6"/>
  <c r="A146" i="6" s="1"/>
  <c r="B147" i="6"/>
  <c r="A147" i="6" s="1"/>
  <c r="B148" i="6"/>
  <c r="A148" i="6" s="1"/>
  <c r="B149" i="6"/>
  <c r="A149" i="6" s="1"/>
  <c r="B150" i="6"/>
  <c r="A150" i="6" s="1"/>
  <c r="B151" i="6"/>
  <c r="A151" i="6" s="1"/>
  <c r="B152" i="6"/>
  <c r="A152" i="6" s="1"/>
  <c r="B153" i="6"/>
  <c r="A153" i="6" s="1"/>
  <c r="B154" i="6"/>
  <c r="A154" i="6" s="1"/>
  <c r="B155" i="6"/>
  <c r="A155" i="6" s="1"/>
  <c r="B156" i="6"/>
  <c r="A156" i="6" s="1"/>
  <c r="B157" i="6"/>
  <c r="A157" i="6" s="1"/>
  <c r="B158" i="6"/>
  <c r="A158" i="6" s="1"/>
  <c r="B159" i="6"/>
  <c r="A159" i="6" s="1"/>
  <c r="B160" i="6"/>
  <c r="A160" i="6" s="1"/>
  <c r="B161" i="6"/>
  <c r="A161" i="6" s="1"/>
  <c r="B162" i="6"/>
  <c r="A162" i="6" s="1"/>
  <c r="B163" i="6"/>
  <c r="A163" i="6" s="1"/>
  <c r="B164" i="6"/>
  <c r="A164" i="6" s="1"/>
  <c r="B165" i="6"/>
  <c r="A165" i="6" s="1"/>
  <c r="B166" i="6"/>
  <c r="A166" i="6" s="1"/>
  <c r="B167" i="6"/>
  <c r="A167" i="6" s="1"/>
  <c r="B168" i="6"/>
  <c r="A168" i="6" s="1"/>
  <c r="B169" i="6"/>
  <c r="A169" i="6" s="1"/>
  <c r="B170" i="6"/>
  <c r="A170" i="6" s="1"/>
  <c r="B171" i="6"/>
  <c r="A171" i="6" s="1"/>
  <c r="B172" i="6"/>
  <c r="A172" i="6" s="1"/>
  <c r="B173" i="6"/>
  <c r="A173" i="6" s="1"/>
  <c r="B174" i="6"/>
  <c r="A174" i="6" s="1"/>
  <c r="B175" i="6"/>
  <c r="A175" i="6" s="1"/>
  <c r="B176" i="6"/>
  <c r="A176" i="6" s="1"/>
  <c r="B177" i="6"/>
  <c r="A177" i="6" s="1"/>
  <c r="B178" i="6"/>
  <c r="A178" i="6" s="1"/>
  <c r="B179" i="6"/>
  <c r="A179" i="6" s="1"/>
  <c r="B180" i="6"/>
  <c r="A180" i="6" s="1"/>
  <c r="B181" i="6"/>
  <c r="A181" i="6" s="1"/>
  <c r="B182" i="6"/>
  <c r="A182" i="6" s="1"/>
  <c r="B183" i="6"/>
  <c r="A183" i="6" s="1"/>
  <c r="B184" i="6"/>
  <c r="A184" i="6" s="1"/>
  <c r="B185" i="6"/>
  <c r="A185" i="6" s="1"/>
  <c r="B186" i="6"/>
  <c r="A186" i="6" s="1"/>
  <c r="B187" i="6"/>
  <c r="A187" i="6" s="1"/>
  <c r="B188" i="6"/>
  <c r="A188" i="6" s="1"/>
  <c r="B189" i="6"/>
  <c r="A189" i="6" s="1"/>
  <c r="B190" i="6"/>
  <c r="A190" i="6" s="1"/>
  <c r="B191" i="6"/>
  <c r="A191" i="6" s="1"/>
  <c r="B192" i="6"/>
  <c r="A192" i="6" s="1"/>
  <c r="B193" i="6"/>
  <c r="A193" i="6" s="1"/>
  <c r="B194" i="6"/>
  <c r="A194" i="6" s="1"/>
  <c r="B195" i="6"/>
  <c r="A195" i="6" s="1"/>
  <c r="B196" i="6"/>
  <c r="A196" i="6" s="1"/>
  <c r="B197" i="6"/>
  <c r="A197" i="6" s="1"/>
  <c r="B198" i="6"/>
  <c r="A198" i="6" s="1"/>
  <c r="B199" i="6"/>
  <c r="A199" i="6" s="1"/>
  <c r="B200" i="6"/>
  <c r="A200" i="6" s="1"/>
  <c r="B201" i="6"/>
  <c r="A201" i="6" s="1"/>
  <c r="B202" i="6"/>
  <c r="A202" i="6" s="1"/>
  <c r="B203" i="6"/>
  <c r="A203" i="6" s="1"/>
  <c r="B204" i="6"/>
  <c r="A204" i="6" s="1"/>
  <c r="B205" i="6"/>
  <c r="A205" i="6" s="1"/>
  <c r="B206" i="6"/>
  <c r="A206" i="6" s="1"/>
  <c r="B207" i="6"/>
  <c r="A207" i="6" s="1"/>
  <c r="B208" i="6"/>
  <c r="A208" i="6" s="1"/>
  <c r="B209" i="6"/>
  <c r="A209" i="6" s="1"/>
  <c r="B210" i="6"/>
  <c r="A210" i="6" s="1"/>
  <c r="B211" i="6"/>
  <c r="A211" i="6" s="1"/>
  <c r="B212" i="6"/>
  <c r="A212" i="6" s="1"/>
  <c r="B213" i="6"/>
  <c r="A213" i="6" s="1"/>
  <c r="B214" i="6"/>
  <c r="A214" i="6" s="1"/>
  <c r="B215" i="6"/>
  <c r="A215" i="6" s="1"/>
  <c r="B216" i="6"/>
  <c r="A216" i="6" s="1"/>
  <c r="B217" i="6"/>
  <c r="A217" i="6" s="1"/>
  <c r="B218" i="6"/>
  <c r="A218" i="6" s="1"/>
  <c r="B219" i="6"/>
  <c r="A219" i="6" s="1"/>
  <c r="B220" i="6"/>
  <c r="A220" i="6" s="1"/>
  <c r="B221" i="6"/>
  <c r="A221" i="6" s="1"/>
  <c r="B222" i="6"/>
  <c r="A222" i="6" s="1"/>
  <c r="B223" i="6"/>
  <c r="A223" i="6" s="1"/>
  <c r="B224" i="6"/>
  <c r="A224" i="6" s="1"/>
  <c r="B225" i="6"/>
  <c r="A225" i="6" s="1"/>
  <c r="B226" i="6"/>
  <c r="A226" i="6" s="1"/>
  <c r="B227" i="6"/>
  <c r="A227" i="6" s="1"/>
  <c r="B228" i="6"/>
  <c r="A228" i="6" s="1"/>
  <c r="B229" i="6"/>
  <c r="A229" i="6" s="1"/>
  <c r="B230" i="6"/>
  <c r="A230" i="6" s="1"/>
  <c r="B231" i="6"/>
  <c r="A231" i="6" s="1"/>
  <c r="B232" i="6"/>
  <c r="A232" i="6" s="1"/>
  <c r="B233" i="6"/>
  <c r="A233" i="6" s="1"/>
  <c r="B234" i="6"/>
  <c r="A234" i="6" s="1"/>
  <c r="B235" i="6"/>
  <c r="A235" i="6" s="1"/>
  <c r="B236" i="6"/>
  <c r="A236" i="6" s="1"/>
  <c r="B237" i="6"/>
  <c r="A237" i="6" s="1"/>
  <c r="B238" i="6"/>
  <c r="A238" i="6" s="1"/>
  <c r="B239" i="6"/>
  <c r="A239" i="6" s="1"/>
  <c r="B240" i="6"/>
  <c r="A240" i="6" s="1"/>
  <c r="B241" i="6"/>
  <c r="A241" i="6" s="1"/>
  <c r="B242" i="6"/>
  <c r="A242" i="6" s="1"/>
  <c r="B243" i="6"/>
  <c r="A243" i="6" s="1"/>
  <c r="B244" i="6"/>
  <c r="A244" i="6" s="1"/>
  <c r="B245" i="6"/>
  <c r="A245" i="6" s="1"/>
  <c r="B246" i="6"/>
  <c r="A246" i="6" s="1"/>
  <c r="B247" i="6"/>
  <c r="A247" i="6" s="1"/>
  <c r="B248" i="6"/>
  <c r="A248" i="6" s="1"/>
  <c r="B249" i="6"/>
  <c r="A249" i="6" s="1"/>
  <c r="B250" i="6"/>
  <c r="A250" i="6" s="1"/>
  <c r="B251" i="6"/>
  <c r="A251" i="6" s="1"/>
  <c r="B252" i="6"/>
  <c r="A252" i="6" s="1"/>
  <c r="B253" i="6"/>
  <c r="A253" i="6" s="1"/>
  <c r="B254" i="6"/>
  <c r="A254" i="6" s="1"/>
  <c r="B255" i="6"/>
  <c r="A255" i="6" s="1"/>
  <c r="B256" i="6"/>
  <c r="A256" i="6" s="1"/>
  <c r="B257" i="6"/>
  <c r="A257" i="6" s="1"/>
  <c r="B258" i="6"/>
  <c r="A258" i="6" s="1"/>
  <c r="B259" i="6"/>
  <c r="A259" i="6" s="1"/>
  <c r="B260" i="6"/>
  <c r="A260" i="6" s="1"/>
  <c r="B261" i="6"/>
  <c r="A261" i="6" s="1"/>
  <c r="B262" i="6"/>
  <c r="A262" i="6" s="1"/>
  <c r="B263" i="6"/>
  <c r="A263" i="6" s="1"/>
  <c r="B264" i="6"/>
  <c r="A264" i="6" s="1"/>
  <c r="B265" i="6"/>
  <c r="A265" i="6" s="1"/>
  <c r="B266" i="6"/>
  <c r="A266" i="6" s="1"/>
  <c r="B267" i="6"/>
  <c r="A267" i="6" s="1"/>
  <c r="B268" i="6"/>
  <c r="A268" i="6" s="1"/>
  <c r="B269" i="6"/>
  <c r="A269" i="6" s="1"/>
  <c r="B270" i="6"/>
  <c r="A270" i="6" s="1"/>
  <c r="B271" i="6"/>
  <c r="A271" i="6" s="1"/>
  <c r="B272" i="6"/>
  <c r="A272" i="6" s="1"/>
  <c r="B273" i="6"/>
  <c r="A273" i="6" s="1"/>
  <c r="B274" i="6"/>
  <c r="A274" i="6" s="1"/>
  <c r="B275" i="6"/>
  <c r="A275" i="6" s="1"/>
  <c r="B276" i="6"/>
  <c r="A276" i="6" s="1"/>
  <c r="B277" i="6"/>
  <c r="A277" i="6" s="1"/>
  <c r="B278" i="6"/>
  <c r="A278" i="6" s="1"/>
  <c r="B279" i="6"/>
  <c r="A279" i="6" s="1"/>
  <c r="B280" i="6"/>
  <c r="A280" i="6" s="1"/>
  <c r="B281" i="6"/>
  <c r="A281" i="6" s="1"/>
  <c r="B282" i="6"/>
  <c r="A282" i="6" s="1"/>
  <c r="B283" i="6"/>
  <c r="A283" i="6" s="1"/>
  <c r="B284" i="6"/>
  <c r="A284" i="6" s="1"/>
  <c r="B285" i="6"/>
  <c r="A285" i="6" s="1"/>
  <c r="B286" i="6"/>
  <c r="A286" i="6" s="1"/>
  <c r="B287" i="6"/>
  <c r="A287" i="6" s="1"/>
  <c r="B288" i="6"/>
  <c r="A288" i="6" s="1"/>
  <c r="B289" i="6"/>
  <c r="A289" i="6" s="1"/>
  <c r="B290" i="6"/>
  <c r="A290" i="6" s="1"/>
  <c r="B291" i="6"/>
  <c r="A291" i="6" s="1"/>
  <c r="B292" i="6"/>
  <c r="A292" i="6" s="1"/>
  <c r="B293" i="6"/>
  <c r="A293" i="6" s="1"/>
  <c r="B294" i="6"/>
  <c r="A294" i="6" s="1"/>
  <c r="B295" i="6"/>
  <c r="A295" i="6" s="1"/>
  <c r="B296" i="6"/>
  <c r="A296" i="6" s="1"/>
  <c r="B297" i="6"/>
  <c r="A297" i="6" s="1"/>
  <c r="B298" i="6"/>
  <c r="A298" i="6" s="1"/>
  <c r="B299" i="6"/>
  <c r="A299" i="6" s="1"/>
  <c r="B300" i="6"/>
  <c r="A300" i="6" s="1"/>
  <c r="B301" i="6"/>
  <c r="A301" i="6" s="1"/>
  <c r="B302" i="6"/>
  <c r="A302" i="6" s="1"/>
  <c r="B303" i="6"/>
  <c r="A303" i="6" s="1"/>
  <c r="B304" i="6"/>
  <c r="A304" i="6" s="1"/>
  <c r="B305" i="6"/>
  <c r="A305" i="6" s="1"/>
  <c r="B306" i="6"/>
  <c r="A306" i="6" s="1"/>
  <c r="B307" i="6"/>
  <c r="A307" i="6" s="1"/>
  <c r="B308" i="6"/>
  <c r="A308" i="6" s="1"/>
  <c r="B309" i="6"/>
  <c r="A309" i="6" s="1"/>
  <c r="B310" i="6"/>
  <c r="A310" i="6" s="1"/>
  <c r="B311" i="6"/>
  <c r="A311" i="6" s="1"/>
  <c r="B312" i="6"/>
  <c r="A312" i="6" s="1"/>
  <c r="B313" i="6"/>
  <c r="A313" i="6" s="1"/>
  <c r="B314" i="6"/>
  <c r="A314" i="6" s="1"/>
  <c r="B315" i="6"/>
  <c r="A315" i="6" s="1"/>
  <c r="B316" i="6"/>
  <c r="A316" i="6" s="1"/>
  <c r="B317" i="6"/>
  <c r="A317" i="6" s="1"/>
  <c r="B318" i="6"/>
  <c r="A318" i="6" s="1"/>
  <c r="B319" i="6"/>
  <c r="A319" i="6" s="1"/>
  <c r="B320" i="6"/>
  <c r="A320" i="6" s="1"/>
  <c r="B321" i="6"/>
  <c r="A321" i="6" s="1"/>
  <c r="B322" i="6"/>
  <c r="A322" i="6" s="1"/>
  <c r="B323" i="6"/>
  <c r="A323" i="6" s="1"/>
  <c r="B324" i="6"/>
  <c r="A324" i="6" s="1"/>
  <c r="B325" i="6"/>
  <c r="A325" i="6" s="1"/>
  <c r="B326" i="6"/>
  <c r="A326" i="6" s="1"/>
  <c r="B327" i="6"/>
  <c r="A327" i="6" s="1"/>
  <c r="B328" i="6"/>
  <c r="A328" i="6" s="1"/>
  <c r="B329" i="6"/>
  <c r="A329" i="6" s="1"/>
  <c r="B330" i="6"/>
  <c r="A330" i="6" s="1"/>
  <c r="B331" i="6"/>
  <c r="A331" i="6" s="1"/>
  <c r="B332" i="6"/>
  <c r="A332" i="6" s="1"/>
  <c r="B333" i="6"/>
  <c r="A333" i="6" s="1"/>
  <c r="B334" i="6"/>
  <c r="A334" i="6" s="1"/>
  <c r="B335" i="6"/>
  <c r="A335" i="6" s="1"/>
  <c r="B336" i="6"/>
  <c r="A336" i="6" s="1"/>
  <c r="B337" i="6"/>
  <c r="A337" i="6" s="1"/>
  <c r="B338" i="6"/>
  <c r="A338" i="6" s="1"/>
  <c r="B339" i="6"/>
  <c r="A339" i="6" s="1"/>
  <c r="B340" i="6"/>
  <c r="A340" i="6" s="1"/>
  <c r="B341" i="6"/>
  <c r="A341" i="6" s="1"/>
  <c r="B342" i="6"/>
  <c r="A342" i="6" s="1"/>
  <c r="B343" i="6"/>
  <c r="A343" i="6" s="1"/>
  <c r="B344" i="6"/>
  <c r="A344" i="6" s="1"/>
  <c r="B345" i="6"/>
  <c r="A345" i="6" s="1"/>
  <c r="B346" i="6"/>
  <c r="A346" i="6" s="1"/>
  <c r="B347" i="6"/>
  <c r="A347" i="6" s="1"/>
  <c r="B348" i="6"/>
  <c r="A348" i="6" s="1"/>
  <c r="B349" i="6"/>
  <c r="A349" i="6" s="1"/>
  <c r="B350" i="6"/>
  <c r="A350" i="6" s="1"/>
  <c r="B351" i="6"/>
  <c r="A351" i="6" s="1"/>
  <c r="B352" i="6"/>
  <c r="A352" i="6" s="1"/>
  <c r="B353" i="6"/>
  <c r="A353" i="6" s="1"/>
  <c r="B354" i="6"/>
  <c r="A354" i="6" s="1"/>
  <c r="B355" i="6"/>
  <c r="A355" i="6" s="1"/>
  <c r="B356" i="6"/>
  <c r="A356" i="6" s="1"/>
  <c r="B357" i="6"/>
  <c r="A357" i="6" s="1"/>
  <c r="B358" i="6"/>
  <c r="A358" i="6" s="1"/>
  <c r="B359" i="6"/>
  <c r="A359" i="6" s="1"/>
  <c r="B360" i="6"/>
  <c r="A360" i="6" s="1"/>
  <c r="B361" i="6"/>
  <c r="A361" i="6" s="1"/>
  <c r="B362" i="6"/>
  <c r="A362" i="6" s="1"/>
  <c r="B363" i="6"/>
  <c r="A363" i="6" s="1"/>
  <c r="B364" i="6"/>
  <c r="A364" i="6" s="1"/>
  <c r="B365" i="6"/>
  <c r="A365" i="6" s="1"/>
  <c r="B366" i="6"/>
  <c r="A366" i="6" s="1"/>
  <c r="B367" i="6"/>
  <c r="A367" i="6" s="1"/>
  <c r="B368" i="6"/>
  <c r="A368" i="6" s="1"/>
  <c r="B369" i="6"/>
  <c r="A369" i="6" s="1"/>
  <c r="B370" i="6"/>
  <c r="A370" i="6" s="1"/>
  <c r="B371" i="6"/>
  <c r="A371" i="6" s="1"/>
  <c r="B372" i="6"/>
  <c r="A372" i="6" s="1"/>
  <c r="B373" i="6"/>
  <c r="A373" i="6" s="1"/>
  <c r="B374" i="6"/>
  <c r="A374" i="6" s="1"/>
  <c r="B375" i="6"/>
  <c r="A375" i="6" s="1"/>
  <c r="B376" i="6"/>
  <c r="A376" i="6" s="1"/>
  <c r="B377" i="6"/>
  <c r="A377" i="6" s="1"/>
  <c r="B378" i="6"/>
  <c r="A378" i="6" s="1"/>
  <c r="B379" i="6"/>
  <c r="A379" i="6" s="1"/>
  <c r="B380" i="6"/>
  <c r="A380" i="6" s="1"/>
  <c r="B381" i="6"/>
  <c r="A381" i="6" s="1"/>
  <c r="B382" i="6"/>
  <c r="A382" i="6" s="1"/>
  <c r="B383" i="6"/>
  <c r="A383" i="6" s="1"/>
  <c r="B384" i="6"/>
  <c r="A384" i="6" s="1"/>
  <c r="B385" i="6"/>
  <c r="A385" i="6" s="1"/>
  <c r="B386" i="6"/>
  <c r="A386" i="6" s="1"/>
  <c r="B387" i="6"/>
  <c r="A387" i="6" s="1"/>
  <c r="B388" i="6"/>
  <c r="A388" i="6" s="1"/>
  <c r="B389" i="6"/>
  <c r="A389" i="6" s="1"/>
  <c r="B390" i="6"/>
  <c r="A390" i="6" s="1"/>
  <c r="B391" i="6"/>
  <c r="A391" i="6" s="1"/>
  <c r="B392" i="6"/>
  <c r="A392" i="6" s="1"/>
  <c r="B393" i="6"/>
  <c r="A393" i="6" s="1"/>
  <c r="B394" i="6"/>
  <c r="A394" i="6" s="1"/>
  <c r="B395" i="6"/>
  <c r="A395" i="6" s="1"/>
  <c r="B396" i="6"/>
  <c r="A396" i="6" s="1"/>
  <c r="B397" i="6"/>
  <c r="A397" i="6" s="1"/>
  <c r="B398" i="6"/>
  <c r="A398" i="6" s="1"/>
  <c r="B399" i="6"/>
  <c r="A399" i="6" s="1"/>
  <c r="B400" i="6"/>
  <c r="A400" i="6" s="1"/>
  <c r="B401" i="6"/>
  <c r="A401" i="6" s="1"/>
  <c r="B402" i="6"/>
  <c r="A402" i="6" s="1"/>
  <c r="B403" i="6"/>
  <c r="A403" i="6" s="1"/>
  <c r="B404" i="6"/>
  <c r="A404" i="6" s="1"/>
  <c r="B405" i="6"/>
  <c r="A405" i="6" s="1"/>
  <c r="B406" i="6"/>
  <c r="A406" i="6" s="1"/>
  <c r="B407" i="6"/>
  <c r="A407" i="6" s="1"/>
  <c r="B408" i="6"/>
  <c r="A408" i="6" s="1"/>
  <c r="B409" i="6"/>
  <c r="A409" i="6" s="1"/>
  <c r="B410" i="6"/>
  <c r="A410" i="6" s="1"/>
  <c r="B411" i="6"/>
  <c r="A411" i="6" s="1"/>
  <c r="B412" i="6"/>
  <c r="A412" i="6" s="1"/>
  <c r="B413" i="6"/>
  <c r="A413" i="6" s="1"/>
  <c r="B414" i="6"/>
  <c r="A414" i="6" s="1"/>
  <c r="B415" i="6"/>
  <c r="A415" i="6" s="1"/>
  <c r="B416" i="6"/>
  <c r="A416" i="6" s="1"/>
  <c r="B417" i="6"/>
  <c r="A417" i="6" s="1"/>
  <c r="B418" i="6"/>
  <c r="A418" i="6" s="1"/>
  <c r="B419" i="6"/>
  <c r="A419" i="6" s="1"/>
  <c r="B420" i="6"/>
  <c r="A420" i="6" s="1"/>
  <c r="B421" i="6"/>
  <c r="A421" i="6" s="1"/>
  <c r="B422" i="6"/>
  <c r="A422" i="6" s="1"/>
  <c r="B423" i="6"/>
  <c r="A423" i="6" s="1"/>
  <c r="B424" i="6"/>
  <c r="A424" i="6" s="1"/>
  <c r="B425" i="6"/>
  <c r="A425" i="6" s="1"/>
  <c r="B426" i="6"/>
  <c r="A426" i="6" s="1"/>
  <c r="B427" i="6"/>
  <c r="A427" i="6" s="1"/>
  <c r="B428" i="6"/>
  <c r="A428" i="6" s="1"/>
  <c r="B429" i="6"/>
  <c r="A429" i="6" s="1"/>
  <c r="B430" i="6"/>
  <c r="A430" i="6" s="1"/>
  <c r="B431" i="6"/>
  <c r="A431" i="6" s="1"/>
  <c r="B432" i="6"/>
  <c r="A432" i="6" s="1"/>
  <c r="B433" i="6"/>
  <c r="A433" i="6" s="1"/>
  <c r="B434" i="6"/>
  <c r="A434" i="6" s="1"/>
  <c r="B435" i="6"/>
  <c r="A435" i="6" s="1"/>
  <c r="B436" i="6"/>
  <c r="A436" i="6" s="1"/>
  <c r="B437" i="6"/>
  <c r="A437" i="6" s="1"/>
  <c r="B438" i="6"/>
  <c r="A438" i="6" s="1"/>
  <c r="B439" i="6"/>
  <c r="A439" i="6" s="1"/>
  <c r="B440" i="6"/>
  <c r="A440" i="6" s="1"/>
  <c r="B441" i="6"/>
  <c r="A441" i="6" s="1"/>
  <c r="B442" i="6"/>
  <c r="A442" i="6" s="1"/>
  <c r="B443" i="6"/>
  <c r="A443" i="6" s="1"/>
  <c r="B444" i="6"/>
  <c r="A444" i="6" s="1"/>
  <c r="B445" i="6"/>
  <c r="A445" i="6" s="1"/>
  <c r="B446" i="6"/>
  <c r="A446" i="6" s="1"/>
  <c r="B447" i="6"/>
  <c r="A447" i="6" s="1"/>
  <c r="B448" i="6"/>
  <c r="A448" i="6" s="1"/>
  <c r="B449" i="6"/>
  <c r="A449" i="6" s="1"/>
  <c r="B450" i="6"/>
  <c r="A450" i="6" s="1"/>
  <c r="B451" i="6"/>
  <c r="A451" i="6" s="1"/>
  <c r="B452" i="6"/>
  <c r="A452" i="6" s="1"/>
  <c r="B453" i="6"/>
  <c r="A453" i="6" s="1"/>
  <c r="B454" i="6"/>
  <c r="A454" i="6" s="1"/>
  <c r="B455" i="6"/>
  <c r="A455" i="6" s="1"/>
  <c r="B456" i="6"/>
  <c r="A456" i="6" s="1"/>
  <c r="B457" i="6"/>
  <c r="A457" i="6" s="1"/>
  <c r="B458" i="6"/>
  <c r="A458" i="6" s="1"/>
  <c r="B459" i="6"/>
  <c r="A459" i="6" s="1"/>
  <c r="B460" i="6"/>
  <c r="A460" i="6" s="1"/>
  <c r="B461" i="6"/>
  <c r="A461" i="6" s="1"/>
  <c r="B462" i="6"/>
  <c r="A462" i="6" s="1"/>
  <c r="B463" i="6"/>
  <c r="A463" i="6" s="1"/>
  <c r="B464" i="6"/>
  <c r="A464" i="6" s="1"/>
  <c r="B465" i="6"/>
  <c r="A465" i="6" s="1"/>
  <c r="B466" i="6"/>
  <c r="A466" i="6" s="1"/>
  <c r="B467" i="6"/>
  <c r="A467" i="6" s="1"/>
  <c r="B468" i="6"/>
  <c r="A468" i="6" s="1"/>
  <c r="B469" i="6"/>
  <c r="A469" i="6" s="1"/>
  <c r="B470" i="6"/>
  <c r="A470" i="6" s="1"/>
  <c r="B471" i="6"/>
  <c r="A471" i="6" s="1"/>
  <c r="B472" i="6"/>
  <c r="A472" i="6" s="1"/>
  <c r="B473" i="6"/>
  <c r="A473" i="6" s="1"/>
  <c r="B474" i="6"/>
  <c r="A474" i="6" s="1"/>
  <c r="B475" i="6"/>
  <c r="A475" i="6" s="1"/>
  <c r="B476" i="6"/>
  <c r="A476" i="6" s="1"/>
  <c r="B477" i="6"/>
  <c r="A477" i="6" s="1"/>
  <c r="B478" i="6"/>
  <c r="A478" i="6" s="1"/>
  <c r="B479" i="6"/>
  <c r="A479" i="6" s="1"/>
  <c r="B480" i="6"/>
  <c r="A480" i="6" s="1"/>
  <c r="B481" i="6"/>
  <c r="A481" i="6" s="1"/>
  <c r="B482" i="6"/>
  <c r="A482" i="6" s="1"/>
  <c r="B483" i="6"/>
  <c r="A483" i="6" s="1"/>
  <c r="B484" i="6"/>
  <c r="A484" i="6" s="1"/>
  <c r="B485" i="6"/>
  <c r="A485" i="6" s="1"/>
  <c r="B486" i="6"/>
  <c r="A486" i="6" s="1"/>
  <c r="B487" i="6"/>
  <c r="A487" i="6" s="1"/>
  <c r="B488" i="6"/>
  <c r="A488" i="6" s="1"/>
  <c r="B489" i="6"/>
  <c r="A489" i="6" s="1"/>
  <c r="B490" i="6"/>
  <c r="A490" i="6" s="1"/>
  <c r="B491" i="6"/>
  <c r="A491" i="6" s="1"/>
  <c r="B492" i="6"/>
  <c r="A492" i="6" s="1"/>
  <c r="B493" i="6"/>
  <c r="A493" i="6" s="1"/>
  <c r="B494" i="6"/>
  <c r="A494" i="6" s="1"/>
  <c r="B495" i="6"/>
  <c r="A495" i="6" s="1"/>
  <c r="B496" i="6"/>
  <c r="A496" i="6" s="1"/>
  <c r="B497" i="6"/>
  <c r="A497" i="6" s="1"/>
  <c r="B498" i="6"/>
  <c r="A498" i="6" s="1"/>
  <c r="B499" i="6"/>
  <c r="A499" i="6" s="1"/>
  <c r="B500" i="6"/>
  <c r="A500" i="6" s="1"/>
  <c r="B501" i="6"/>
  <c r="A501" i="6" s="1"/>
  <c r="B502" i="6"/>
  <c r="A502" i="6" s="1"/>
  <c r="B503" i="6"/>
  <c r="A503" i="6" s="1"/>
  <c r="B504" i="6"/>
  <c r="A504" i="6" s="1"/>
  <c r="B505" i="6"/>
  <c r="A505" i="6" s="1"/>
  <c r="B506" i="6"/>
  <c r="A506" i="6" s="1"/>
  <c r="B507" i="6"/>
  <c r="A507" i="6" s="1"/>
  <c r="B508" i="6"/>
  <c r="A508" i="6" s="1"/>
  <c r="B509" i="6"/>
  <c r="A509" i="6" s="1"/>
  <c r="B510" i="6"/>
  <c r="A510" i="6" s="1"/>
  <c r="B511" i="6"/>
  <c r="A511" i="6" s="1"/>
  <c r="B512" i="6"/>
  <c r="A512" i="6" s="1"/>
  <c r="B513" i="6"/>
  <c r="A513" i="6" s="1"/>
  <c r="B514" i="6"/>
  <c r="A514" i="6" s="1"/>
  <c r="B515" i="6"/>
  <c r="A515" i="6" s="1"/>
  <c r="B516" i="6"/>
  <c r="A516" i="6" s="1"/>
  <c r="B517" i="6"/>
  <c r="A517" i="6" s="1"/>
  <c r="B518" i="6"/>
  <c r="A518" i="6" s="1"/>
  <c r="B519" i="6"/>
  <c r="A519" i="6" s="1"/>
  <c r="B520" i="6"/>
  <c r="A520" i="6" s="1"/>
  <c r="B521" i="6"/>
  <c r="A521" i="6" s="1"/>
  <c r="B522" i="6"/>
  <c r="A522" i="6" s="1"/>
  <c r="B523" i="6"/>
  <c r="A523" i="6" s="1"/>
  <c r="B524" i="6"/>
  <c r="A524" i="6" s="1"/>
  <c r="B525" i="6"/>
  <c r="A525" i="6" s="1"/>
  <c r="B526" i="6"/>
  <c r="A526" i="6" s="1"/>
  <c r="B527" i="6"/>
  <c r="A527" i="6" s="1"/>
  <c r="B528" i="6"/>
  <c r="A528" i="6" s="1"/>
  <c r="B529" i="6"/>
  <c r="A529" i="6" s="1"/>
  <c r="B530" i="6"/>
  <c r="A530" i="6" s="1"/>
  <c r="B531" i="6"/>
  <c r="A531" i="6" s="1"/>
  <c r="B532" i="6"/>
  <c r="A532" i="6" s="1"/>
  <c r="B533" i="6"/>
  <c r="A533" i="6" s="1"/>
  <c r="B534" i="6"/>
  <c r="A534" i="6" s="1"/>
  <c r="B535" i="6"/>
  <c r="A535" i="6" s="1"/>
  <c r="B536" i="6"/>
  <c r="A536" i="6" s="1"/>
  <c r="B537" i="6"/>
  <c r="A537" i="6" s="1"/>
  <c r="B538" i="6"/>
  <c r="A538" i="6" s="1"/>
  <c r="B539" i="6"/>
  <c r="A539" i="6" s="1"/>
  <c r="B540" i="6"/>
  <c r="A540" i="6" s="1"/>
  <c r="B541" i="6"/>
  <c r="A541" i="6" s="1"/>
  <c r="B542" i="6"/>
  <c r="A542" i="6" s="1"/>
  <c r="B543" i="6"/>
  <c r="A543" i="6" s="1"/>
  <c r="B544" i="6"/>
  <c r="A544" i="6" s="1"/>
  <c r="B545" i="6"/>
  <c r="A545" i="6" s="1"/>
  <c r="B546" i="6"/>
  <c r="A546" i="6" s="1"/>
  <c r="B547" i="6"/>
  <c r="A547" i="6" s="1"/>
  <c r="B548" i="6"/>
  <c r="A548" i="6" s="1"/>
  <c r="B549" i="6"/>
  <c r="A549" i="6" s="1"/>
  <c r="B550" i="6"/>
  <c r="A550" i="6" s="1"/>
  <c r="B551" i="6"/>
  <c r="A551" i="6" s="1"/>
  <c r="B552" i="6"/>
  <c r="A552" i="6" s="1"/>
  <c r="B553" i="6"/>
  <c r="A553" i="6" s="1"/>
  <c r="B554" i="6"/>
  <c r="A554" i="6" s="1"/>
  <c r="B555" i="6"/>
  <c r="A555" i="6" s="1"/>
  <c r="B556" i="6"/>
  <c r="A556" i="6" s="1"/>
  <c r="B557" i="6"/>
  <c r="A557" i="6" s="1"/>
  <c r="B558" i="6"/>
  <c r="A558" i="6" s="1"/>
  <c r="B559" i="6"/>
  <c r="A559" i="6" s="1"/>
  <c r="B560" i="6"/>
  <c r="A560" i="6" s="1"/>
  <c r="B561" i="6"/>
  <c r="A561" i="6" s="1"/>
  <c r="B562" i="6"/>
  <c r="A562" i="6" s="1"/>
  <c r="B563" i="6"/>
  <c r="A563" i="6" s="1"/>
  <c r="B564" i="6"/>
  <c r="A564" i="6" s="1"/>
  <c r="B565" i="6"/>
  <c r="A565" i="6" s="1"/>
  <c r="B566" i="6"/>
  <c r="A566" i="6" s="1"/>
  <c r="B567" i="6"/>
  <c r="A567" i="6" s="1"/>
  <c r="B568" i="6"/>
  <c r="A568" i="6" s="1"/>
  <c r="B569" i="6"/>
  <c r="A569" i="6" s="1"/>
  <c r="B570" i="6"/>
  <c r="A570" i="6" s="1"/>
  <c r="B571" i="6"/>
  <c r="A571" i="6" s="1"/>
  <c r="B572" i="6"/>
  <c r="A572" i="6" s="1"/>
  <c r="B573" i="6"/>
  <c r="A573" i="6" s="1"/>
  <c r="B574" i="6"/>
  <c r="A574" i="6" s="1"/>
  <c r="B575" i="6"/>
  <c r="A575" i="6" s="1"/>
  <c r="B576" i="6"/>
  <c r="A576" i="6" s="1"/>
  <c r="B577" i="6"/>
  <c r="A577" i="6" s="1"/>
  <c r="B578" i="6"/>
  <c r="A578" i="6" s="1"/>
  <c r="B579" i="6"/>
  <c r="A579" i="6" s="1"/>
  <c r="B580" i="6"/>
  <c r="A580" i="6" s="1"/>
  <c r="B581" i="6"/>
  <c r="A581" i="6" s="1"/>
  <c r="B582" i="6"/>
  <c r="A582" i="6" s="1"/>
  <c r="B583" i="6"/>
  <c r="A583" i="6" s="1"/>
  <c r="B584" i="6"/>
  <c r="A584" i="6" s="1"/>
  <c r="B585" i="6"/>
  <c r="A585" i="6" s="1"/>
  <c r="B586" i="6"/>
  <c r="A586" i="6" s="1"/>
  <c r="B587" i="6"/>
  <c r="A587" i="6" s="1"/>
  <c r="B588" i="6"/>
  <c r="A588" i="6" s="1"/>
  <c r="B589" i="6"/>
  <c r="A589" i="6" s="1"/>
  <c r="B590" i="6"/>
  <c r="A590" i="6" s="1"/>
  <c r="B591" i="6"/>
  <c r="A591" i="6" s="1"/>
  <c r="B592" i="6"/>
  <c r="A592" i="6" s="1"/>
  <c r="B593" i="6"/>
  <c r="A593" i="6" s="1"/>
  <c r="B594" i="6"/>
  <c r="A594" i="6" s="1"/>
  <c r="B595" i="6"/>
  <c r="A595" i="6" s="1"/>
  <c r="B596" i="6"/>
  <c r="A596" i="6" s="1"/>
  <c r="B597" i="6"/>
  <c r="A597" i="6" s="1"/>
  <c r="B598" i="6"/>
  <c r="A598" i="6" s="1"/>
  <c r="B599" i="6"/>
  <c r="A599" i="6" s="1"/>
  <c r="B600" i="6"/>
  <c r="A600" i="6" s="1"/>
  <c r="B601" i="6"/>
  <c r="A601" i="6" s="1"/>
  <c r="B602" i="6"/>
  <c r="A602" i="6" s="1"/>
  <c r="B603" i="6"/>
  <c r="A603" i="6" s="1"/>
  <c r="B604" i="6"/>
  <c r="A604" i="6" s="1"/>
  <c r="B605" i="6"/>
  <c r="A605" i="6" s="1"/>
  <c r="B606" i="6"/>
  <c r="A606" i="6" s="1"/>
  <c r="B607" i="6"/>
  <c r="A607" i="6" s="1"/>
  <c r="B608" i="6"/>
  <c r="A608" i="6" s="1"/>
  <c r="B609" i="6"/>
  <c r="A609" i="6" s="1"/>
  <c r="B610" i="6"/>
  <c r="A610" i="6" s="1"/>
  <c r="B611" i="6"/>
  <c r="A611" i="6" s="1"/>
  <c r="B612" i="6"/>
  <c r="A612" i="6" s="1"/>
  <c r="B613" i="6"/>
  <c r="A613" i="6" s="1"/>
  <c r="B614" i="6"/>
  <c r="A614" i="6" s="1"/>
  <c r="B615" i="6"/>
  <c r="A615" i="6" s="1"/>
  <c r="B616" i="6"/>
  <c r="A616" i="6" s="1"/>
  <c r="B617" i="6"/>
  <c r="A617" i="6" s="1"/>
  <c r="B618" i="6"/>
  <c r="A618" i="6" s="1"/>
  <c r="B619" i="6"/>
  <c r="A619" i="6" s="1"/>
  <c r="B620" i="6"/>
  <c r="A620" i="6" s="1"/>
  <c r="B621" i="6"/>
  <c r="A621" i="6" s="1"/>
  <c r="B622" i="6"/>
  <c r="A622" i="6" s="1"/>
  <c r="B623" i="6"/>
  <c r="A623" i="6" s="1"/>
  <c r="B624" i="6"/>
  <c r="A624" i="6" s="1"/>
  <c r="B625" i="6"/>
  <c r="A625" i="6" s="1"/>
  <c r="B626" i="6"/>
  <c r="A626" i="6" s="1"/>
  <c r="B627" i="6"/>
  <c r="A627" i="6" s="1"/>
  <c r="B628" i="6"/>
  <c r="A628" i="6" s="1"/>
  <c r="B629" i="6"/>
  <c r="A629" i="6" s="1"/>
  <c r="B630" i="6"/>
  <c r="A630" i="6" s="1"/>
  <c r="B631" i="6"/>
  <c r="A631" i="6" s="1"/>
  <c r="B632" i="6"/>
  <c r="A632" i="6" s="1"/>
  <c r="B633" i="6"/>
  <c r="A633" i="6" s="1"/>
  <c r="B634" i="6"/>
  <c r="A634" i="6" s="1"/>
  <c r="B635" i="6"/>
  <c r="A635" i="6" s="1"/>
  <c r="B636" i="6"/>
  <c r="A636" i="6" s="1"/>
  <c r="B637" i="6"/>
  <c r="A637" i="6" s="1"/>
  <c r="B638" i="6"/>
  <c r="A638" i="6" s="1"/>
  <c r="B639" i="6"/>
  <c r="A639" i="6" s="1"/>
  <c r="B640" i="6"/>
  <c r="A640" i="6" s="1"/>
  <c r="B641" i="6"/>
  <c r="A641" i="6" s="1"/>
  <c r="B642" i="6"/>
  <c r="A642" i="6" s="1"/>
  <c r="B643" i="6"/>
  <c r="A643" i="6" s="1"/>
  <c r="B644" i="6"/>
  <c r="A644" i="6" s="1"/>
  <c r="B645" i="6"/>
  <c r="A645" i="6" s="1"/>
  <c r="B646" i="6"/>
  <c r="A646" i="6" s="1"/>
  <c r="B647" i="6"/>
  <c r="A647" i="6" s="1"/>
  <c r="B648" i="6"/>
  <c r="A648" i="6" s="1"/>
  <c r="B649" i="6"/>
  <c r="A649" i="6" s="1"/>
  <c r="B650" i="6"/>
  <c r="A650" i="6" s="1"/>
  <c r="B651" i="6"/>
  <c r="A651" i="6" s="1"/>
  <c r="B652" i="6"/>
  <c r="A652" i="6" s="1"/>
  <c r="B653" i="6"/>
  <c r="A653" i="6" s="1"/>
  <c r="B654" i="6"/>
  <c r="A654" i="6" s="1"/>
  <c r="B655" i="6"/>
  <c r="A655" i="6" s="1"/>
  <c r="B656" i="6"/>
  <c r="A656" i="6" s="1"/>
  <c r="B657" i="6"/>
  <c r="A657" i="6" s="1"/>
  <c r="B658" i="6"/>
  <c r="A658" i="6" s="1"/>
  <c r="B659" i="6"/>
  <c r="A659" i="6" s="1"/>
  <c r="B660" i="6"/>
  <c r="A660" i="6" s="1"/>
  <c r="B661" i="6"/>
  <c r="A661" i="6" s="1"/>
  <c r="B662" i="6"/>
  <c r="A662" i="6" s="1"/>
  <c r="B663" i="6"/>
  <c r="A663" i="6" s="1"/>
  <c r="B664" i="6"/>
  <c r="A664" i="6" s="1"/>
  <c r="B665" i="6"/>
  <c r="A665" i="6" s="1"/>
  <c r="B666" i="6"/>
  <c r="A666" i="6" s="1"/>
  <c r="B667" i="6"/>
  <c r="A667" i="6" s="1"/>
  <c r="B668" i="6"/>
  <c r="A668" i="6" s="1"/>
  <c r="B669" i="6"/>
  <c r="A669" i="6" s="1"/>
  <c r="B670" i="6"/>
  <c r="A670" i="6" s="1"/>
  <c r="B671" i="6"/>
  <c r="A671" i="6" s="1"/>
  <c r="B672" i="6"/>
  <c r="A672" i="6" s="1"/>
  <c r="B673" i="6"/>
  <c r="A673" i="6" s="1"/>
  <c r="B674" i="6"/>
  <c r="A674" i="6" s="1"/>
  <c r="B675" i="6"/>
  <c r="A675" i="6" s="1"/>
  <c r="B676" i="6"/>
  <c r="A676" i="6" s="1"/>
  <c r="B677" i="6"/>
  <c r="A677" i="6" s="1"/>
  <c r="B678" i="6"/>
  <c r="A678" i="6" s="1"/>
  <c r="B679" i="6"/>
  <c r="A679" i="6" s="1"/>
  <c r="B680" i="6"/>
  <c r="A680" i="6" s="1"/>
  <c r="B681" i="6"/>
  <c r="A681" i="6" s="1"/>
  <c r="B682" i="6"/>
  <c r="A682" i="6" s="1"/>
  <c r="B683" i="6"/>
  <c r="A683" i="6" s="1"/>
  <c r="B684" i="6"/>
  <c r="A684" i="6" s="1"/>
  <c r="B685" i="6"/>
  <c r="A685" i="6" s="1"/>
  <c r="B686" i="6"/>
  <c r="A686" i="6" s="1"/>
  <c r="B687" i="6"/>
  <c r="A687" i="6" s="1"/>
  <c r="B688" i="6"/>
  <c r="A688" i="6" s="1"/>
  <c r="B689" i="6"/>
  <c r="A689" i="6" s="1"/>
  <c r="B690" i="6"/>
  <c r="A690" i="6" s="1"/>
  <c r="B691" i="6"/>
  <c r="A691" i="6" s="1"/>
  <c r="B692" i="6"/>
  <c r="A692" i="6" s="1"/>
  <c r="B693" i="6"/>
  <c r="A693" i="6" s="1"/>
  <c r="B694" i="6"/>
  <c r="A694" i="6" s="1"/>
  <c r="B695" i="6"/>
  <c r="A695" i="6" s="1"/>
  <c r="B696" i="6"/>
  <c r="A696" i="6" s="1"/>
  <c r="B697" i="6"/>
  <c r="A697" i="6" s="1"/>
  <c r="B698" i="6"/>
  <c r="A698" i="6" s="1"/>
  <c r="B699" i="6"/>
  <c r="A699" i="6" s="1"/>
  <c r="B700" i="6"/>
  <c r="A700" i="6" s="1"/>
  <c r="B701" i="6"/>
  <c r="A701" i="6" s="1"/>
  <c r="B702" i="6"/>
  <c r="A702" i="6" s="1"/>
  <c r="B703" i="6"/>
  <c r="A703" i="6" s="1"/>
  <c r="B704" i="6"/>
  <c r="A704" i="6" s="1"/>
  <c r="B705" i="6"/>
  <c r="A705" i="6" s="1"/>
  <c r="B706" i="6"/>
  <c r="A706" i="6" s="1"/>
  <c r="B707" i="6"/>
  <c r="A707" i="6" s="1"/>
  <c r="B708" i="6"/>
  <c r="A708" i="6" s="1"/>
  <c r="B709" i="6"/>
  <c r="A709" i="6" s="1"/>
  <c r="B710" i="6"/>
  <c r="A710" i="6" s="1"/>
  <c r="B711" i="6"/>
  <c r="A711" i="6" s="1"/>
  <c r="B712" i="6"/>
  <c r="A712" i="6" s="1"/>
  <c r="B713" i="6"/>
  <c r="A713" i="6" s="1"/>
  <c r="B714" i="6"/>
  <c r="A714" i="6" s="1"/>
  <c r="B715" i="6"/>
  <c r="A715" i="6" s="1"/>
  <c r="B716" i="6"/>
  <c r="A716" i="6" s="1"/>
  <c r="B717" i="6"/>
  <c r="A717" i="6" s="1"/>
  <c r="B718" i="6"/>
  <c r="A718" i="6" s="1"/>
  <c r="B719" i="6"/>
  <c r="A719" i="6" s="1"/>
  <c r="B720" i="6"/>
  <c r="A720" i="6" s="1"/>
  <c r="B721" i="6"/>
  <c r="A721" i="6" s="1"/>
  <c r="B722" i="6"/>
  <c r="A722" i="6" s="1"/>
  <c r="B723" i="6"/>
  <c r="A723" i="6" s="1"/>
  <c r="B724" i="6"/>
  <c r="A724" i="6" s="1"/>
  <c r="B725" i="6"/>
  <c r="A725" i="6" s="1"/>
  <c r="B726" i="6"/>
  <c r="A726" i="6" s="1"/>
  <c r="B727" i="6"/>
  <c r="A727" i="6" s="1"/>
  <c r="B728" i="6"/>
  <c r="A728" i="6" s="1"/>
  <c r="B729" i="6"/>
  <c r="A729" i="6" s="1"/>
  <c r="B730" i="6"/>
  <c r="A730" i="6" s="1"/>
  <c r="B731" i="6"/>
  <c r="A731" i="6" s="1"/>
  <c r="B732" i="6"/>
  <c r="A732" i="6" s="1"/>
  <c r="B733" i="6"/>
  <c r="A733" i="6" s="1"/>
  <c r="B734" i="6"/>
  <c r="A734" i="6" s="1"/>
  <c r="B735" i="6"/>
  <c r="A735" i="6" s="1"/>
  <c r="B736" i="6"/>
  <c r="A736" i="6" s="1"/>
  <c r="B737" i="6"/>
  <c r="A737" i="6" s="1"/>
  <c r="B738" i="6"/>
  <c r="A738" i="6" s="1"/>
  <c r="B739" i="6"/>
  <c r="A739" i="6" s="1"/>
  <c r="B740" i="6"/>
  <c r="A740" i="6" s="1"/>
  <c r="B741" i="6"/>
  <c r="A741" i="6" s="1"/>
  <c r="B742" i="6"/>
  <c r="A742" i="6" s="1"/>
  <c r="B743" i="6"/>
  <c r="A743" i="6" s="1"/>
  <c r="B744" i="6"/>
  <c r="A744" i="6" s="1"/>
  <c r="B745" i="6"/>
  <c r="A745" i="6" s="1"/>
  <c r="B746" i="6"/>
  <c r="A746" i="6" s="1"/>
  <c r="B747" i="6"/>
  <c r="A747" i="6" s="1"/>
  <c r="B748" i="6"/>
  <c r="A748" i="6" s="1"/>
  <c r="B749" i="6"/>
  <c r="A749" i="6" s="1"/>
  <c r="B750" i="6"/>
  <c r="A750" i="6" s="1"/>
  <c r="B751" i="6"/>
  <c r="A751" i="6" s="1"/>
  <c r="B752" i="6"/>
  <c r="A752" i="6" s="1"/>
  <c r="B753" i="6"/>
  <c r="A753" i="6" s="1"/>
  <c r="B754" i="6"/>
  <c r="A754" i="6" s="1"/>
  <c r="B755" i="6"/>
  <c r="A755" i="6" s="1"/>
  <c r="B756" i="6"/>
  <c r="A756" i="6" s="1"/>
  <c r="B757" i="6"/>
  <c r="A757" i="6" s="1"/>
  <c r="B758" i="6"/>
  <c r="A758" i="6" s="1"/>
  <c r="B759" i="6"/>
  <c r="A759" i="6" s="1"/>
  <c r="B760" i="6"/>
  <c r="A760" i="6" s="1"/>
  <c r="B761" i="6"/>
  <c r="A761" i="6" s="1"/>
  <c r="B762" i="6"/>
  <c r="A762" i="6" s="1"/>
  <c r="B763" i="6"/>
  <c r="A763" i="6" s="1"/>
  <c r="B764" i="6"/>
  <c r="A764" i="6" s="1"/>
  <c r="B765" i="6"/>
  <c r="A765" i="6" s="1"/>
  <c r="B766" i="6"/>
  <c r="A766" i="6" s="1"/>
  <c r="B767" i="6"/>
  <c r="A767" i="6" s="1"/>
  <c r="B768" i="6"/>
  <c r="A768" i="6" s="1"/>
  <c r="B769" i="6"/>
  <c r="A769" i="6" s="1"/>
  <c r="B770" i="6"/>
  <c r="A770" i="6" s="1"/>
  <c r="B771" i="6"/>
  <c r="A771" i="6" s="1"/>
  <c r="B772" i="6"/>
  <c r="A772" i="6" s="1"/>
  <c r="B773" i="6"/>
  <c r="A773" i="6" s="1"/>
  <c r="B774" i="6"/>
  <c r="A774" i="6" s="1"/>
  <c r="B775" i="6"/>
  <c r="A775" i="6" s="1"/>
  <c r="B776" i="6"/>
  <c r="A776" i="6" s="1"/>
  <c r="B777" i="6"/>
  <c r="A777" i="6" s="1"/>
  <c r="B778" i="6"/>
  <c r="A778" i="6" s="1"/>
  <c r="B779" i="6"/>
  <c r="A779" i="6" s="1"/>
  <c r="B780" i="6"/>
  <c r="A780" i="6" s="1"/>
  <c r="B781" i="6"/>
  <c r="A781" i="6" s="1"/>
  <c r="B782" i="6"/>
  <c r="A782" i="6" s="1"/>
  <c r="B783" i="6"/>
  <c r="A783" i="6" s="1"/>
  <c r="B784" i="6"/>
  <c r="A784" i="6" s="1"/>
  <c r="B785" i="6"/>
  <c r="A785" i="6" s="1"/>
  <c r="B786" i="6"/>
  <c r="A786" i="6" s="1"/>
  <c r="B787" i="6"/>
  <c r="A787" i="6" s="1"/>
  <c r="B788" i="6"/>
  <c r="A788" i="6" s="1"/>
  <c r="B789" i="6"/>
  <c r="A789" i="6" s="1"/>
  <c r="B790" i="6"/>
  <c r="A790" i="6" s="1"/>
  <c r="B791" i="6"/>
  <c r="A791" i="6" s="1"/>
  <c r="B792" i="6"/>
  <c r="A792" i="6" s="1"/>
  <c r="B793" i="6"/>
  <c r="A793" i="6" s="1"/>
  <c r="B794" i="6"/>
  <c r="A794" i="6" s="1"/>
  <c r="B795" i="6"/>
  <c r="A795" i="6" s="1"/>
  <c r="B796" i="6"/>
  <c r="A796" i="6" s="1"/>
  <c r="B797" i="6"/>
  <c r="A797" i="6" s="1"/>
  <c r="B798" i="6"/>
  <c r="A798" i="6" s="1"/>
  <c r="B799" i="6"/>
  <c r="A799" i="6" s="1"/>
  <c r="B800" i="6"/>
  <c r="A800" i="6" s="1"/>
  <c r="B801" i="6"/>
  <c r="A801" i="6" s="1"/>
  <c r="B802" i="6"/>
  <c r="A802" i="6" s="1"/>
  <c r="B803" i="6"/>
  <c r="A803" i="6" s="1"/>
  <c r="B804" i="6"/>
  <c r="A804" i="6" s="1"/>
  <c r="B805" i="6"/>
  <c r="A805" i="6" s="1"/>
  <c r="B806" i="6"/>
  <c r="A806" i="6" s="1"/>
  <c r="B807" i="6"/>
  <c r="A807" i="6" s="1"/>
  <c r="B808" i="6"/>
  <c r="A808" i="6" s="1"/>
  <c r="B809" i="6"/>
  <c r="A809" i="6" s="1"/>
  <c r="B810" i="6"/>
  <c r="A810" i="6" s="1"/>
  <c r="B811" i="6"/>
  <c r="A811" i="6" s="1"/>
  <c r="B812" i="6"/>
  <c r="A812" i="6" s="1"/>
  <c r="B813" i="6"/>
  <c r="A813" i="6" s="1"/>
  <c r="B814" i="6"/>
  <c r="A814" i="6" s="1"/>
  <c r="B815" i="6"/>
  <c r="A815" i="6" s="1"/>
  <c r="B816" i="6"/>
  <c r="A816" i="6" s="1"/>
  <c r="B817" i="6"/>
  <c r="A817" i="6" s="1"/>
  <c r="B818" i="6"/>
  <c r="A818" i="6" s="1"/>
  <c r="B819" i="6"/>
  <c r="A819" i="6" s="1"/>
  <c r="B820" i="6"/>
  <c r="A820" i="6" s="1"/>
  <c r="B821" i="6"/>
  <c r="A821" i="6" s="1"/>
  <c r="B822" i="6"/>
  <c r="A822" i="6" s="1"/>
  <c r="B823" i="6"/>
  <c r="A823" i="6" s="1"/>
  <c r="B824" i="6"/>
  <c r="A824" i="6" s="1"/>
  <c r="B825" i="6"/>
  <c r="A825" i="6" s="1"/>
  <c r="B826" i="6"/>
  <c r="A826" i="6" s="1"/>
  <c r="B827" i="6"/>
  <c r="A827" i="6" s="1"/>
  <c r="B828" i="6"/>
  <c r="A828" i="6" s="1"/>
  <c r="B829" i="6"/>
  <c r="A829" i="6" s="1"/>
  <c r="B830" i="6"/>
  <c r="A830" i="6" s="1"/>
  <c r="B831" i="6"/>
  <c r="A831" i="6" s="1"/>
  <c r="B832" i="6"/>
  <c r="A832" i="6" s="1"/>
  <c r="B833" i="6"/>
  <c r="A833" i="6" s="1"/>
  <c r="B834" i="6"/>
  <c r="A834" i="6" s="1"/>
  <c r="B835" i="6"/>
  <c r="A835" i="6" s="1"/>
  <c r="B836" i="6"/>
  <c r="A836" i="6" s="1"/>
  <c r="B837" i="6"/>
  <c r="A837" i="6" s="1"/>
  <c r="B838" i="6"/>
  <c r="A838" i="6" s="1"/>
  <c r="B839" i="6"/>
  <c r="A839" i="6" s="1"/>
  <c r="B840" i="6"/>
  <c r="A840" i="6" s="1"/>
  <c r="B841" i="6"/>
  <c r="A841" i="6" s="1"/>
  <c r="B842" i="6"/>
  <c r="A842" i="6" s="1"/>
  <c r="B843" i="6"/>
  <c r="A843" i="6" s="1"/>
  <c r="B844" i="6"/>
  <c r="A844" i="6" s="1"/>
  <c r="B845" i="6"/>
  <c r="A845" i="6" s="1"/>
  <c r="B846" i="6"/>
  <c r="A846" i="6" s="1"/>
  <c r="B847" i="6"/>
  <c r="A847" i="6" s="1"/>
  <c r="B848" i="6"/>
  <c r="A848" i="6" s="1"/>
  <c r="B849" i="6"/>
  <c r="A849" i="6" s="1"/>
  <c r="B850" i="6"/>
  <c r="A850" i="6" s="1"/>
  <c r="B851" i="6"/>
  <c r="A851" i="6" s="1"/>
  <c r="B852" i="6"/>
  <c r="A852" i="6" s="1"/>
  <c r="B853" i="6"/>
  <c r="A853" i="6" s="1"/>
  <c r="B854" i="6"/>
  <c r="A854" i="6" s="1"/>
  <c r="B855" i="6"/>
  <c r="A855" i="6" s="1"/>
  <c r="B856" i="6"/>
  <c r="A856" i="6" s="1"/>
  <c r="B857" i="6"/>
  <c r="A857" i="6" s="1"/>
  <c r="B858" i="6"/>
  <c r="A858" i="6" s="1"/>
  <c r="B859" i="6"/>
  <c r="A859" i="6" s="1"/>
  <c r="B860" i="6"/>
  <c r="A860" i="6" s="1"/>
  <c r="B861" i="6"/>
  <c r="A861" i="6" s="1"/>
  <c r="B862" i="6"/>
  <c r="A862" i="6" s="1"/>
  <c r="B863" i="6"/>
  <c r="A863" i="6" s="1"/>
  <c r="B864" i="6"/>
  <c r="A864" i="6" s="1"/>
  <c r="B865" i="6"/>
  <c r="A865" i="6" s="1"/>
  <c r="B866" i="6"/>
  <c r="A866" i="6" s="1"/>
  <c r="B867" i="6"/>
  <c r="A867" i="6" s="1"/>
  <c r="B868" i="6"/>
  <c r="A868" i="6" s="1"/>
  <c r="B869" i="6"/>
  <c r="A869" i="6" s="1"/>
  <c r="B870" i="6"/>
  <c r="A870" i="6" s="1"/>
  <c r="B871" i="6"/>
  <c r="A871" i="6" s="1"/>
  <c r="B872" i="6"/>
  <c r="A872" i="6" s="1"/>
  <c r="B873" i="6"/>
  <c r="A873" i="6" s="1"/>
  <c r="B874" i="6"/>
  <c r="A874" i="6" s="1"/>
  <c r="B875" i="6"/>
  <c r="A875" i="6" s="1"/>
  <c r="B876" i="6"/>
  <c r="A876" i="6" s="1"/>
  <c r="B877" i="6"/>
  <c r="A877" i="6" s="1"/>
  <c r="B878" i="6"/>
  <c r="A878" i="6" s="1"/>
  <c r="B879" i="6"/>
  <c r="A879" i="6" s="1"/>
  <c r="B880" i="6"/>
  <c r="A880" i="6" s="1"/>
  <c r="B881" i="6"/>
  <c r="A881" i="6" s="1"/>
  <c r="B882" i="6"/>
  <c r="A882" i="6" s="1"/>
  <c r="B883" i="6"/>
  <c r="A883" i="6" s="1"/>
  <c r="B884" i="6"/>
  <c r="A884" i="6" s="1"/>
  <c r="B885" i="6"/>
  <c r="A885" i="6" s="1"/>
  <c r="B886" i="6"/>
  <c r="A886" i="6" s="1"/>
  <c r="B887" i="6"/>
  <c r="A887" i="6" s="1"/>
  <c r="B888" i="6"/>
  <c r="A888" i="6" s="1"/>
  <c r="B889" i="6"/>
  <c r="A889" i="6" s="1"/>
  <c r="B890" i="6"/>
  <c r="A890" i="6" s="1"/>
  <c r="B891" i="6"/>
  <c r="A891" i="6" s="1"/>
  <c r="B892" i="6"/>
  <c r="A892" i="6" s="1"/>
  <c r="B893" i="6"/>
  <c r="A893" i="6" s="1"/>
  <c r="B894" i="6"/>
  <c r="A894" i="6" s="1"/>
  <c r="B895" i="6"/>
  <c r="A895" i="6" s="1"/>
  <c r="B896" i="6"/>
  <c r="A896" i="6" s="1"/>
  <c r="B897" i="6"/>
  <c r="A897" i="6" s="1"/>
  <c r="B898" i="6"/>
  <c r="A898" i="6" s="1"/>
  <c r="B899" i="6"/>
  <c r="A899" i="6" s="1"/>
  <c r="B900" i="6"/>
  <c r="A900" i="6" s="1"/>
  <c r="B901" i="6"/>
  <c r="A901" i="6" s="1"/>
  <c r="B902" i="6"/>
  <c r="A902" i="6" s="1"/>
  <c r="B903" i="6"/>
  <c r="A903" i="6" s="1"/>
  <c r="B904" i="6"/>
  <c r="A904" i="6" s="1"/>
  <c r="B905" i="6"/>
  <c r="A905" i="6" s="1"/>
  <c r="B906" i="6"/>
  <c r="A906" i="6" s="1"/>
  <c r="B907" i="6"/>
  <c r="A907" i="6" s="1"/>
  <c r="B908" i="6"/>
  <c r="A908" i="6" s="1"/>
  <c r="B909" i="6"/>
  <c r="A909" i="6" s="1"/>
  <c r="B910" i="6"/>
  <c r="A910" i="6" s="1"/>
  <c r="B911" i="6"/>
  <c r="A911" i="6" s="1"/>
  <c r="B912" i="6"/>
  <c r="A912" i="6" s="1"/>
  <c r="B913" i="6"/>
  <c r="A913" i="6" s="1"/>
  <c r="B914" i="6"/>
  <c r="A914" i="6" s="1"/>
  <c r="B915" i="6"/>
  <c r="A915" i="6" s="1"/>
  <c r="B916" i="6"/>
  <c r="A916" i="6" s="1"/>
  <c r="B917" i="6"/>
  <c r="A917" i="6" s="1"/>
  <c r="B918" i="6"/>
  <c r="A918" i="6" s="1"/>
  <c r="B919" i="6"/>
  <c r="A919" i="6" s="1"/>
  <c r="B920" i="6"/>
  <c r="A920" i="6" s="1"/>
  <c r="B921" i="6"/>
  <c r="A921" i="6" s="1"/>
  <c r="B922" i="6"/>
  <c r="A922" i="6" s="1"/>
  <c r="B923" i="6"/>
  <c r="A923" i="6" s="1"/>
  <c r="B924" i="6"/>
  <c r="A924" i="6" s="1"/>
  <c r="B925" i="6"/>
  <c r="A925" i="6" s="1"/>
  <c r="B926" i="6"/>
  <c r="A926" i="6" s="1"/>
  <c r="B927" i="6"/>
  <c r="A927" i="6" s="1"/>
  <c r="B928" i="6"/>
  <c r="A928" i="6" s="1"/>
  <c r="B929" i="6"/>
  <c r="A929" i="6" s="1"/>
  <c r="B930" i="6"/>
  <c r="A930" i="6" s="1"/>
  <c r="B931" i="6"/>
  <c r="A931" i="6" s="1"/>
  <c r="B932" i="6"/>
  <c r="A932" i="6" s="1"/>
  <c r="B933" i="6"/>
  <c r="A933" i="6" s="1"/>
  <c r="B934" i="6"/>
  <c r="A934" i="6" s="1"/>
  <c r="B935" i="6"/>
  <c r="A935" i="6" s="1"/>
  <c r="B936" i="6"/>
  <c r="A936" i="6" s="1"/>
  <c r="B937" i="6"/>
  <c r="A937" i="6" s="1"/>
  <c r="B938" i="6"/>
  <c r="A938" i="6" s="1"/>
  <c r="B939" i="6"/>
  <c r="A939" i="6" s="1"/>
  <c r="B940" i="6"/>
  <c r="A940" i="6" s="1"/>
  <c r="B941" i="6"/>
  <c r="A941" i="6" s="1"/>
  <c r="B942" i="6"/>
  <c r="A942" i="6" s="1"/>
  <c r="B943" i="6"/>
  <c r="A943" i="6" s="1"/>
  <c r="B944" i="6"/>
  <c r="A944" i="6" s="1"/>
  <c r="B945" i="6"/>
  <c r="A945" i="6" s="1"/>
  <c r="B946" i="6"/>
  <c r="A946" i="6" s="1"/>
  <c r="B947" i="6"/>
  <c r="A947" i="6" s="1"/>
  <c r="B948" i="6"/>
  <c r="A948" i="6" s="1"/>
  <c r="B949" i="6"/>
  <c r="A949" i="6" s="1"/>
  <c r="B950" i="6"/>
  <c r="A950" i="6" s="1"/>
  <c r="B951" i="6"/>
  <c r="A951" i="6" s="1"/>
  <c r="B952" i="6"/>
  <c r="A952" i="6" s="1"/>
  <c r="B953" i="6"/>
  <c r="A953" i="6" s="1"/>
  <c r="B954" i="6"/>
  <c r="A954" i="6" s="1"/>
  <c r="B955" i="6"/>
  <c r="A955" i="6" s="1"/>
  <c r="B956" i="6"/>
  <c r="A956" i="6" s="1"/>
  <c r="B957" i="6"/>
  <c r="A957" i="6" s="1"/>
  <c r="B958" i="6"/>
  <c r="A958" i="6" s="1"/>
  <c r="B959" i="6"/>
  <c r="A959" i="6" s="1"/>
  <c r="B960" i="6"/>
  <c r="A960" i="6" s="1"/>
  <c r="B961" i="6"/>
  <c r="A961" i="6" s="1"/>
  <c r="B962" i="6"/>
  <c r="A962" i="6" s="1"/>
  <c r="B963" i="6"/>
  <c r="A963" i="6" s="1"/>
  <c r="B964" i="6"/>
  <c r="A964" i="6" s="1"/>
  <c r="B965" i="6"/>
  <c r="A965" i="6" s="1"/>
  <c r="B966" i="6"/>
  <c r="A966" i="6" s="1"/>
  <c r="B967" i="6"/>
  <c r="A967" i="6" s="1"/>
  <c r="B968" i="6"/>
  <c r="A968" i="6" s="1"/>
  <c r="B969" i="6"/>
  <c r="A969" i="6" s="1"/>
  <c r="B970" i="6"/>
  <c r="A970" i="6" s="1"/>
  <c r="B971" i="6"/>
  <c r="A971" i="6" s="1"/>
  <c r="B972" i="6"/>
  <c r="A972" i="6" s="1"/>
  <c r="B973" i="6"/>
  <c r="A973" i="6" s="1"/>
  <c r="B974" i="6"/>
  <c r="A974" i="6" s="1"/>
  <c r="B975" i="6"/>
  <c r="A975" i="6" s="1"/>
  <c r="B976" i="6"/>
  <c r="A976" i="6" s="1"/>
  <c r="B977" i="6"/>
  <c r="A977" i="6" s="1"/>
  <c r="B978" i="6"/>
  <c r="A978" i="6" s="1"/>
  <c r="B979" i="6"/>
  <c r="A979" i="6" s="1"/>
  <c r="B980" i="6"/>
  <c r="A980" i="6" s="1"/>
  <c r="B981" i="6"/>
  <c r="A981" i="6" s="1"/>
  <c r="B982" i="6"/>
  <c r="A982" i="6" s="1"/>
  <c r="B983" i="6"/>
  <c r="A983" i="6" s="1"/>
  <c r="B984" i="6"/>
  <c r="A984" i="6" s="1"/>
  <c r="B985" i="6"/>
  <c r="A985" i="6" s="1"/>
  <c r="B986" i="6"/>
  <c r="A986" i="6" s="1"/>
  <c r="B987" i="6"/>
  <c r="A987" i="6" s="1"/>
  <c r="B988" i="6"/>
  <c r="A988" i="6" s="1"/>
  <c r="B989" i="6"/>
  <c r="A989" i="6" s="1"/>
  <c r="B990" i="6"/>
  <c r="A990" i="6" s="1"/>
  <c r="B991" i="6"/>
  <c r="A991" i="6" s="1"/>
  <c r="B992" i="6"/>
  <c r="A992" i="6" s="1"/>
  <c r="B993" i="6"/>
  <c r="A993" i="6" s="1"/>
  <c r="B994" i="6"/>
  <c r="A994" i="6" s="1"/>
  <c r="B995" i="6"/>
  <c r="A995" i="6" s="1"/>
  <c r="B996" i="6"/>
  <c r="A996" i="6" s="1"/>
  <c r="B997" i="6"/>
  <c r="A997" i="6" s="1"/>
  <c r="B998" i="6"/>
  <c r="A998" i="6" s="1"/>
  <c r="B999" i="6"/>
  <c r="A999" i="6" s="1"/>
  <c r="B1000" i="6"/>
  <c r="A1000" i="6" s="1"/>
  <c r="B1001" i="6"/>
  <c r="A1001" i="6" s="1"/>
  <c r="B1002" i="6"/>
  <c r="A1002" i="6" s="1"/>
  <c r="B1003" i="6"/>
  <c r="A1003" i="6" s="1"/>
  <c r="B1004" i="6"/>
  <c r="A1004" i="6" s="1"/>
  <c r="B1005" i="6"/>
  <c r="A1005" i="6" s="1"/>
  <c r="B1006" i="6"/>
  <c r="A1006" i="6" s="1"/>
  <c r="B1007" i="6"/>
  <c r="A1007" i="6" s="1"/>
  <c r="B1008" i="6"/>
  <c r="A1008" i="6" s="1"/>
  <c r="B1009" i="6"/>
  <c r="A1009" i="6" s="1"/>
  <c r="B1010" i="6"/>
  <c r="A1010" i="6" s="1"/>
  <c r="B1011" i="6"/>
  <c r="A1011" i="6" s="1"/>
  <c r="B1012" i="6"/>
  <c r="A1012" i="6" s="1"/>
  <c r="B1013" i="6"/>
  <c r="A1013" i="6" s="1"/>
  <c r="B1014" i="6"/>
  <c r="A1014" i="6" s="1"/>
  <c r="B1015" i="6"/>
  <c r="A1015" i="6" s="1"/>
  <c r="B1016" i="6"/>
  <c r="A1016" i="6" s="1"/>
  <c r="B1017" i="6"/>
  <c r="A1017" i="6" s="1"/>
  <c r="B1018" i="6"/>
  <c r="A1018" i="6" s="1"/>
  <c r="B1019" i="6"/>
  <c r="A1019" i="6" s="1"/>
  <c r="B1020" i="6"/>
  <c r="A1020" i="6" s="1"/>
  <c r="B1021" i="6"/>
  <c r="A1021" i="6" s="1"/>
  <c r="B1022" i="6"/>
  <c r="A1022" i="6" s="1"/>
  <c r="B1023" i="6"/>
  <c r="A1023" i="6" s="1"/>
  <c r="B1024" i="6"/>
  <c r="A1024" i="6" s="1"/>
  <c r="B1025" i="6"/>
  <c r="A1025" i="6" s="1"/>
  <c r="B1026" i="6"/>
  <c r="A1026" i="6" s="1"/>
  <c r="B1027" i="6"/>
  <c r="A1027" i="6" s="1"/>
  <c r="B1028" i="6"/>
  <c r="A1028" i="6" s="1"/>
  <c r="B1029" i="6"/>
  <c r="A1029" i="6" s="1"/>
  <c r="B1030" i="6"/>
  <c r="A1030" i="6" s="1"/>
  <c r="B1031" i="6"/>
  <c r="A1031" i="6" s="1"/>
  <c r="B1032" i="6"/>
  <c r="A1032" i="6" s="1"/>
  <c r="B1033" i="6"/>
  <c r="A1033" i="6" s="1"/>
  <c r="B1034" i="6"/>
  <c r="A1034" i="6" s="1"/>
  <c r="B1035" i="6"/>
  <c r="A1035" i="6" s="1"/>
  <c r="B1036" i="6"/>
  <c r="A1036" i="6" s="1"/>
  <c r="B1037" i="6"/>
  <c r="A1037" i="6" s="1"/>
  <c r="B1038" i="6"/>
  <c r="A1038" i="6" s="1"/>
  <c r="B1039" i="6"/>
  <c r="A1039" i="6" s="1"/>
  <c r="B1040" i="6"/>
  <c r="A1040" i="6" s="1"/>
  <c r="B1041" i="6"/>
  <c r="A1041" i="6" s="1"/>
  <c r="B1042" i="6"/>
  <c r="A1042" i="6" s="1"/>
  <c r="B1043" i="6"/>
  <c r="A1043" i="6" s="1"/>
  <c r="B1044" i="6"/>
  <c r="A1044" i="6" s="1"/>
  <c r="B1045" i="6"/>
  <c r="A1045" i="6" s="1"/>
  <c r="B1046" i="6"/>
  <c r="A1046" i="6" s="1"/>
  <c r="B1047" i="6"/>
  <c r="A1047" i="6" s="1"/>
  <c r="B1048" i="6"/>
  <c r="A1048" i="6" s="1"/>
  <c r="B1049" i="6"/>
  <c r="A1049" i="6" s="1"/>
  <c r="B1050" i="6"/>
  <c r="A1050" i="6" s="1"/>
  <c r="B1051" i="6"/>
  <c r="A1051" i="6" s="1"/>
  <c r="B1052" i="6"/>
  <c r="A1052" i="6" s="1"/>
  <c r="B1053" i="6"/>
  <c r="A1053" i="6" s="1"/>
  <c r="B1054" i="6"/>
  <c r="A1054" i="6" s="1"/>
  <c r="B1055" i="6"/>
  <c r="A1055" i="6" s="1"/>
  <c r="B1056" i="6"/>
  <c r="A1056" i="6" s="1"/>
  <c r="B1057" i="6"/>
  <c r="A1057" i="6" s="1"/>
  <c r="B1058" i="6"/>
  <c r="A1058" i="6" s="1"/>
  <c r="B1059" i="6"/>
  <c r="A1059" i="6" s="1"/>
  <c r="B1060" i="6"/>
  <c r="A1060" i="6" s="1"/>
  <c r="B1061" i="6"/>
  <c r="A1061" i="6" s="1"/>
  <c r="B1062" i="6"/>
  <c r="A1062" i="6" s="1"/>
  <c r="B1063" i="6"/>
  <c r="A1063" i="6" s="1"/>
  <c r="B1064" i="6"/>
  <c r="A1064" i="6" s="1"/>
  <c r="B1065" i="6"/>
  <c r="A1065" i="6" s="1"/>
  <c r="B1066" i="6"/>
  <c r="A1066" i="6" s="1"/>
  <c r="B1067" i="6"/>
  <c r="A1067" i="6" s="1"/>
  <c r="B1068" i="6"/>
  <c r="A1068" i="6" s="1"/>
  <c r="B1069" i="6"/>
  <c r="A1069" i="6" s="1"/>
  <c r="B1070" i="6"/>
  <c r="A1070" i="6" s="1"/>
  <c r="B1071" i="6"/>
  <c r="A1071" i="6" s="1"/>
  <c r="B1072" i="6"/>
  <c r="A1072" i="6" s="1"/>
  <c r="B1073" i="6"/>
  <c r="A1073" i="6" s="1"/>
  <c r="B1074" i="6"/>
  <c r="A1074" i="6" s="1"/>
  <c r="B1075" i="6"/>
  <c r="A1075" i="6" s="1"/>
  <c r="B1076" i="6"/>
  <c r="A1076" i="6" s="1"/>
  <c r="B1077" i="6"/>
  <c r="A1077" i="6" s="1"/>
  <c r="B1078" i="6"/>
  <c r="A1078" i="6" s="1"/>
  <c r="B1079" i="6"/>
  <c r="A1079" i="6" s="1"/>
  <c r="B1080" i="6"/>
  <c r="A1080" i="6" s="1"/>
  <c r="B1081" i="6"/>
  <c r="A1081" i="6" s="1"/>
  <c r="B1082" i="6"/>
  <c r="A1082" i="6" s="1"/>
  <c r="B1083" i="6"/>
  <c r="A1083" i="6" s="1"/>
  <c r="B1084" i="6"/>
  <c r="A1084" i="6" s="1"/>
  <c r="B1085" i="6"/>
  <c r="A1085" i="6" s="1"/>
  <c r="B1086" i="6"/>
  <c r="A1086" i="6" s="1"/>
  <c r="B1087" i="6"/>
  <c r="A1087" i="6" s="1"/>
  <c r="B1088" i="6"/>
  <c r="A1088" i="6" s="1"/>
  <c r="B1089" i="6"/>
  <c r="A1089" i="6" s="1"/>
  <c r="B1090" i="6"/>
  <c r="A1090" i="6" s="1"/>
  <c r="B1091" i="6"/>
  <c r="A1091" i="6" s="1"/>
  <c r="B1092" i="6"/>
  <c r="A1092" i="6" s="1"/>
  <c r="B1093" i="6"/>
  <c r="A1093" i="6" s="1"/>
  <c r="B1094" i="6"/>
  <c r="A1094" i="6" s="1"/>
  <c r="B1095" i="6"/>
  <c r="A1095" i="6" s="1"/>
  <c r="B1096" i="6"/>
  <c r="A1096" i="6" s="1"/>
  <c r="B1097" i="6"/>
  <c r="A1097" i="6" s="1"/>
  <c r="B1098" i="6"/>
  <c r="A1098" i="6" s="1"/>
  <c r="B1099" i="6"/>
  <c r="A1099" i="6" s="1"/>
  <c r="B1100" i="6"/>
  <c r="A1100" i="6" s="1"/>
  <c r="B1101" i="6"/>
  <c r="A1101" i="6" s="1"/>
  <c r="B1102" i="6"/>
  <c r="A1102" i="6" s="1"/>
  <c r="B1103" i="6"/>
  <c r="A1103" i="6" s="1"/>
  <c r="B1104" i="6"/>
  <c r="A1104" i="6" s="1"/>
  <c r="B1105" i="6"/>
  <c r="A1105" i="6" s="1"/>
  <c r="B1106" i="6"/>
  <c r="A1106" i="6" s="1"/>
  <c r="B1107" i="6"/>
  <c r="A1107" i="6" s="1"/>
  <c r="B1108" i="6"/>
  <c r="A1108" i="6" s="1"/>
  <c r="B1109" i="6"/>
  <c r="A1109" i="6" s="1"/>
  <c r="B1110" i="6"/>
  <c r="A1110" i="6" s="1"/>
  <c r="B1111" i="6"/>
  <c r="A1111" i="6" s="1"/>
  <c r="B1112" i="6"/>
  <c r="A1112" i="6" s="1"/>
  <c r="B1113" i="6"/>
  <c r="A1113" i="6" s="1"/>
  <c r="B1114" i="6"/>
  <c r="A1114" i="6" s="1"/>
  <c r="B1115" i="6"/>
  <c r="A1115" i="6" s="1"/>
  <c r="B1116" i="6"/>
  <c r="A1116" i="6" s="1"/>
  <c r="B1117" i="6"/>
  <c r="A1117" i="6" s="1"/>
  <c r="B1118" i="6"/>
  <c r="A1118" i="6" s="1"/>
  <c r="B1119" i="6"/>
  <c r="A1119" i="6" s="1"/>
  <c r="B1120" i="6"/>
  <c r="A1120" i="6" s="1"/>
  <c r="B1121" i="6"/>
  <c r="A1121" i="6" s="1"/>
  <c r="B1122" i="6"/>
  <c r="A1122" i="6" s="1"/>
  <c r="B1123" i="6"/>
  <c r="A1123" i="6" s="1"/>
  <c r="B1124" i="6"/>
  <c r="A1124" i="6" s="1"/>
  <c r="B1125" i="6"/>
  <c r="A1125" i="6" s="1"/>
  <c r="B1126" i="6"/>
  <c r="A1126" i="6" s="1"/>
  <c r="B1127" i="6"/>
  <c r="A1127" i="6" s="1"/>
  <c r="B1128" i="6"/>
  <c r="A1128" i="6" s="1"/>
  <c r="B1129" i="6"/>
  <c r="A1129" i="6" s="1"/>
  <c r="B1130" i="6"/>
  <c r="A1130" i="6" s="1"/>
  <c r="B1131" i="6"/>
  <c r="A1131" i="6" s="1"/>
  <c r="B1132" i="6"/>
  <c r="A1132" i="6" s="1"/>
  <c r="B1133" i="6"/>
  <c r="A1133" i="6" s="1"/>
  <c r="B1134" i="6"/>
  <c r="A1134" i="6" s="1"/>
  <c r="B1135" i="6"/>
  <c r="A1135" i="6" s="1"/>
  <c r="B1136" i="6"/>
  <c r="A1136" i="6" s="1"/>
  <c r="B1137" i="6"/>
  <c r="A1137" i="6" s="1"/>
  <c r="B1138" i="6"/>
  <c r="A1138" i="6" s="1"/>
  <c r="B1139" i="6"/>
  <c r="A1139" i="6" s="1"/>
  <c r="B1140" i="6"/>
  <c r="A1140" i="6" s="1"/>
  <c r="B1141" i="6"/>
  <c r="A1141" i="6" s="1"/>
  <c r="B1142" i="6"/>
  <c r="A1142" i="6" s="1"/>
  <c r="B1143" i="6"/>
  <c r="A1143" i="6" s="1"/>
  <c r="B1144" i="6"/>
  <c r="A1144" i="6" s="1"/>
  <c r="B1145" i="6"/>
  <c r="A1145" i="6" s="1"/>
  <c r="B1146" i="6"/>
  <c r="A1146" i="6" s="1"/>
  <c r="B1147" i="6"/>
  <c r="A1147" i="6" s="1"/>
  <c r="B1148" i="6"/>
  <c r="A1148" i="6" s="1"/>
  <c r="B1149" i="6"/>
  <c r="A1149" i="6" s="1"/>
  <c r="B1150" i="6"/>
  <c r="A1150" i="6" s="1"/>
  <c r="B1151" i="6"/>
  <c r="A1151" i="6" s="1"/>
  <c r="B1152" i="6"/>
  <c r="A1152" i="6" s="1"/>
  <c r="B1153" i="6"/>
  <c r="A1153" i="6" s="1"/>
  <c r="B1154" i="6"/>
  <c r="A1154" i="6" s="1"/>
  <c r="B1155" i="6"/>
  <c r="A1155" i="6" s="1"/>
  <c r="B1156" i="6"/>
  <c r="A1156" i="6" s="1"/>
  <c r="B1157" i="6"/>
  <c r="A1157" i="6" s="1"/>
  <c r="B1158" i="6"/>
  <c r="A1158" i="6" s="1"/>
  <c r="B1159" i="6"/>
  <c r="A1159" i="6" s="1"/>
  <c r="B1160" i="6"/>
  <c r="A1160" i="6" s="1"/>
  <c r="B1161" i="6"/>
  <c r="A1161" i="6" s="1"/>
  <c r="B1162" i="6"/>
  <c r="A1162" i="6" s="1"/>
  <c r="B1163" i="6"/>
  <c r="A1163" i="6" s="1"/>
  <c r="B1164" i="6"/>
  <c r="A1164" i="6" s="1"/>
  <c r="B1165" i="6"/>
  <c r="A1165" i="6" s="1"/>
  <c r="B1166" i="6"/>
  <c r="A1166" i="6" s="1"/>
  <c r="B1167" i="6"/>
  <c r="A1167" i="6" s="1"/>
  <c r="B1168" i="6"/>
  <c r="A1168" i="6" s="1"/>
  <c r="B1169" i="6"/>
  <c r="A1169" i="6" s="1"/>
  <c r="B1170" i="6"/>
  <c r="A1170" i="6" s="1"/>
  <c r="B1171" i="6"/>
  <c r="A1171" i="6" s="1"/>
  <c r="B1172" i="6"/>
  <c r="A1172" i="6" s="1"/>
  <c r="B1173" i="6"/>
  <c r="A1173" i="6" s="1"/>
  <c r="B1174" i="6"/>
  <c r="A1174" i="6" s="1"/>
  <c r="B1175" i="6"/>
  <c r="A1175" i="6" s="1"/>
  <c r="B1176" i="6"/>
  <c r="A1176" i="6" s="1"/>
  <c r="B1177" i="6"/>
  <c r="A1177" i="6" s="1"/>
  <c r="B1178" i="6"/>
  <c r="A1178" i="6" s="1"/>
  <c r="B1179" i="6"/>
  <c r="A1179" i="6" s="1"/>
  <c r="B1180" i="6"/>
  <c r="A1180" i="6" s="1"/>
  <c r="B1181" i="6"/>
  <c r="A1181" i="6" s="1"/>
  <c r="B1182" i="6"/>
  <c r="A1182" i="6" s="1"/>
  <c r="B1183" i="6"/>
  <c r="A1183" i="6" s="1"/>
  <c r="B1184" i="6"/>
  <c r="A1184" i="6" s="1"/>
  <c r="B1185" i="6"/>
  <c r="A1185" i="6" s="1"/>
  <c r="B1186" i="6"/>
  <c r="A1186" i="6" s="1"/>
  <c r="B1187" i="6"/>
  <c r="A1187" i="6" s="1"/>
  <c r="B1188" i="6"/>
  <c r="A1188" i="6" s="1"/>
  <c r="B1189" i="6"/>
  <c r="A1189" i="6" s="1"/>
  <c r="B1190" i="6"/>
  <c r="A1190" i="6" s="1"/>
  <c r="B1191" i="6"/>
  <c r="A1191" i="6" s="1"/>
  <c r="B1192" i="6"/>
  <c r="A1192" i="6" s="1"/>
  <c r="B1193" i="6"/>
  <c r="A1193" i="6" s="1"/>
  <c r="B1194" i="6"/>
  <c r="A1194" i="6" s="1"/>
  <c r="B1195" i="6"/>
  <c r="A1195" i="6" s="1"/>
  <c r="B1196" i="6"/>
  <c r="A1196" i="6" s="1"/>
  <c r="B1197" i="6"/>
  <c r="A1197" i="6" s="1"/>
  <c r="B1198" i="6"/>
  <c r="A1198" i="6" s="1"/>
  <c r="B1199" i="6"/>
  <c r="A1199" i="6" s="1"/>
  <c r="B1200" i="6"/>
  <c r="A1200" i="6" s="1"/>
  <c r="B1201" i="6"/>
  <c r="A1201" i="6" s="1"/>
  <c r="B1202" i="6"/>
  <c r="A1202" i="6" s="1"/>
  <c r="B1203" i="6"/>
  <c r="A1203" i="6" s="1"/>
  <c r="B1204" i="6"/>
  <c r="A1204" i="6" s="1"/>
  <c r="B1205" i="6"/>
  <c r="A1205" i="6" s="1"/>
  <c r="B1206" i="6"/>
  <c r="A1206" i="6" s="1"/>
  <c r="B1207" i="6"/>
  <c r="A1207" i="6" s="1"/>
  <c r="B1208" i="6"/>
  <c r="A1208" i="6" s="1"/>
  <c r="B1209" i="6"/>
  <c r="A1209" i="6" s="1"/>
  <c r="B1210" i="6"/>
  <c r="A1210" i="6" s="1"/>
  <c r="B1211" i="6"/>
  <c r="A1211" i="6" s="1"/>
  <c r="B1212" i="6"/>
  <c r="A1212" i="6" s="1"/>
  <c r="B1213" i="6"/>
  <c r="A1213" i="6" s="1"/>
  <c r="B1214" i="6"/>
  <c r="A1214" i="6" s="1"/>
  <c r="B1215" i="6"/>
  <c r="A1215" i="6" s="1"/>
  <c r="B1216" i="6"/>
  <c r="A1216" i="6" s="1"/>
  <c r="B1217" i="6"/>
  <c r="A1217" i="6" s="1"/>
  <c r="B1218" i="6"/>
  <c r="A1218" i="6" s="1"/>
  <c r="B1219" i="6"/>
  <c r="A1219" i="6" s="1"/>
  <c r="B1220" i="6"/>
  <c r="A1220" i="6" s="1"/>
  <c r="D1220" i="6"/>
  <c r="E1220" i="6" s="1"/>
  <c r="D1219" i="6"/>
  <c r="E1219" i="6" s="1"/>
  <c r="D1218" i="6"/>
  <c r="E1218" i="6" s="1"/>
  <c r="D1217" i="6"/>
  <c r="E1217" i="6" s="1"/>
  <c r="D1216" i="6"/>
  <c r="E1216" i="6" s="1"/>
  <c r="D1215" i="6"/>
  <c r="E1215" i="6" s="1"/>
  <c r="D1214" i="6"/>
  <c r="E1214" i="6" s="1"/>
  <c r="D1213" i="6"/>
  <c r="E1213" i="6" s="1"/>
  <c r="D1212" i="6"/>
  <c r="E1212" i="6" s="1"/>
  <c r="D1211" i="6"/>
  <c r="E1211" i="6" s="1"/>
  <c r="D1210" i="6"/>
  <c r="E1210" i="6" s="1"/>
  <c r="D1209" i="6"/>
  <c r="E1209" i="6" s="1"/>
  <c r="D1208" i="6"/>
  <c r="E1208" i="6" s="1"/>
  <c r="D1207" i="6"/>
  <c r="E1207" i="6" s="1"/>
  <c r="D1206" i="6"/>
  <c r="E1206" i="6" s="1"/>
  <c r="D1205" i="6"/>
  <c r="E1205" i="6" s="1"/>
  <c r="D1204" i="6"/>
  <c r="E1204" i="6" s="1"/>
  <c r="D1203" i="6"/>
  <c r="E1203" i="6" s="1"/>
  <c r="D1202" i="6"/>
  <c r="E1202" i="6" s="1"/>
  <c r="D1201" i="6"/>
  <c r="E1201" i="6" s="1"/>
  <c r="D1200" i="6"/>
  <c r="E1200" i="6" s="1"/>
  <c r="D1199" i="6"/>
  <c r="E1199" i="6" s="1"/>
  <c r="D1198" i="6"/>
  <c r="E1198" i="6" s="1"/>
  <c r="D1197" i="6"/>
  <c r="E1197" i="6" s="1"/>
  <c r="D1196" i="6"/>
  <c r="E1196" i="6" s="1"/>
  <c r="D1195" i="6"/>
  <c r="E1195" i="6" s="1"/>
  <c r="D1194" i="6"/>
  <c r="E1194" i="6" s="1"/>
  <c r="D1193" i="6"/>
  <c r="E1193" i="6" s="1"/>
  <c r="D1192" i="6"/>
  <c r="E1192" i="6" s="1"/>
  <c r="D1191" i="6"/>
  <c r="E1191" i="6" s="1"/>
  <c r="D1190" i="6"/>
  <c r="E1190" i="6" s="1"/>
  <c r="D1189" i="6"/>
  <c r="E1189" i="6" s="1"/>
  <c r="D1188" i="6"/>
  <c r="E1188" i="6" s="1"/>
  <c r="D1187" i="6"/>
  <c r="E1187" i="6" s="1"/>
  <c r="D1186" i="6"/>
  <c r="E1186" i="6" s="1"/>
  <c r="D1185" i="6"/>
  <c r="E1185" i="6" s="1"/>
  <c r="D1184" i="6"/>
  <c r="E1184" i="6" s="1"/>
  <c r="D1183" i="6"/>
  <c r="E1183" i="6" s="1"/>
  <c r="D1182" i="6"/>
  <c r="E1182" i="6" s="1"/>
  <c r="D1181" i="6"/>
  <c r="E1181" i="6" s="1"/>
  <c r="D1180" i="6"/>
  <c r="E1180" i="6" s="1"/>
  <c r="D1179" i="6"/>
  <c r="E1179" i="6" s="1"/>
  <c r="D1178" i="6"/>
  <c r="E1178" i="6" s="1"/>
  <c r="D1177" i="6"/>
  <c r="E1177" i="6" s="1"/>
  <c r="D1176" i="6"/>
  <c r="E1176" i="6" s="1"/>
  <c r="D1175" i="6"/>
  <c r="E1175" i="6" s="1"/>
  <c r="D1174" i="6"/>
  <c r="E1174" i="6" s="1"/>
  <c r="D1173" i="6"/>
  <c r="E1173" i="6" s="1"/>
  <c r="D1172" i="6"/>
  <c r="E1172" i="6" s="1"/>
  <c r="D1171" i="6"/>
  <c r="E1171" i="6" s="1"/>
  <c r="D1170" i="6"/>
  <c r="E1170" i="6" s="1"/>
  <c r="D1169" i="6"/>
  <c r="E1169" i="6" s="1"/>
  <c r="D1168" i="6"/>
  <c r="E1168" i="6" s="1"/>
  <c r="D1167" i="6"/>
  <c r="E1167" i="6" s="1"/>
  <c r="D1166" i="6"/>
  <c r="E1166" i="6" s="1"/>
  <c r="D1165" i="6"/>
  <c r="E1165" i="6" s="1"/>
  <c r="D1164" i="6"/>
  <c r="E1164" i="6" s="1"/>
  <c r="D1163" i="6"/>
  <c r="E1163" i="6" s="1"/>
  <c r="D1162" i="6"/>
  <c r="E1162" i="6" s="1"/>
  <c r="D1161" i="6"/>
  <c r="E1161" i="6" s="1"/>
  <c r="D1160" i="6"/>
  <c r="E1160" i="6" s="1"/>
  <c r="D1159" i="6"/>
  <c r="E1159" i="6" s="1"/>
  <c r="D1158" i="6"/>
  <c r="E1158" i="6" s="1"/>
  <c r="D1157" i="6"/>
  <c r="E1157" i="6" s="1"/>
  <c r="D1156" i="6"/>
  <c r="E1156" i="6" s="1"/>
  <c r="D1155" i="6"/>
  <c r="E1155" i="6" s="1"/>
  <c r="D1154" i="6"/>
  <c r="E1154" i="6" s="1"/>
  <c r="D1153" i="6"/>
  <c r="E1153" i="6" s="1"/>
  <c r="D1152" i="6"/>
  <c r="E1152" i="6" s="1"/>
  <c r="D1151" i="6"/>
  <c r="E1151" i="6" s="1"/>
  <c r="D1150" i="6"/>
  <c r="E1150" i="6" s="1"/>
  <c r="D1149" i="6"/>
  <c r="E1149" i="6" s="1"/>
  <c r="D1148" i="6"/>
  <c r="E1148" i="6" s="1"/>
  <c r="D1147" i="6"/>
  <c r="E1147" i="6" s="1"/>
  <c r="D1146" i="6"/>
  <c r="E1146" i="6" s="1"/>
  <c r="D1145" i="6"/>
  <c r="E1145" i="6" s="1"/>
  <c r="D1144" i="6"/>
  <c r="E1144" i="6" s="1"/>
  <c r="D1143" i="6"/>
  <c r="E1143" i="6" s="1"/>
  <c r="D1142" i="6"/>
  <c r="E1142" i="6" s="1"/>
  <c r="D1141" i="6"/>
  <c r="E1141" i="6" s="1"/>
  <c r="D1140" i="6"/>
  <c r="E1140" i="6" s="1"/>
  <c r="D1139" i="6"/>
  <c r="E1139" i="6" s="1"/>
  <c r="D1138" i="6"/>
  <c r="E1138" i="6" s="1"/>
  <c r="D1137" i="6"/>
  <c r="E1137" i="6" s="1"/>
  <c r="D1136" i="6"/>
  <c r="E1136" i="6" s="1"/>
  <c r="D1135" i="6"/>
  <c r="E1135" i="6" s="1"/>
  <c r="D1134" i="6"/>
  <c r="E1134" i="6" s="1"/>
  <c r="D1133" i="6"/>
  <c r="E1133" i="6" s="1"/>
  <c r="D1132" i="6"/>
  <c r="E1132" i="6" s="1"/>
  <c r="D1131" i="6"/>
  <c r="E1131" i="6" s="1"/>
  <c r="D1130" i="6"/>
  <c r="E1130" i="6" s="1"/>
  <c r="D1129" i="6"/>
  <c r="E1129" i="6" s="1"/>
  <c r="D1128" i="6"/>
  <c r="E1128" i="6" s="1"/>
  <c r="D1127" i="6"/>
  <c r="E1127" i="6" s="1"/>
  <c r="D1126" i="6"/>
  <c r="E1126" i="6" s="1"/>
  <c r="D1125" i="6"/>
  <c r="E1125" i="6" s="1"/>
  <c r="D1124" i="6"/>
  <c r="E1124" i="6" s="1"/>
  <c r="D1123" i="6"/>
  <c r="E1123" i="6" s="1"/>
  <c r="D1122" i="6"/>
  <c r="E1122" i="6" s="1"/>
  <c r="D1121" i="6"/>
  <c r="E1121" i="6" s="1"/>
  <c r="D1120" i="6"/>
  <c r="E1120" i="6" s="1"/>
  <c r="D1119" i="6"/>
  <c r="E1119" i="6" s="1"/>
  <c r="D1118" i="6"/>
  <c r="E1118" i="6" s="1"/>
  <c r="D1117" i="6"/>
  <c r="E1117" i="6" s="1"/>
  <c r="D1116" i="6"/>
  <c r="E1116" i="6" s="1"/>
  <c r="D1115" i="6"/>
  <c r="E1115" i="6" s="1"/>
  <c r="D1114" i="6"/>
  <c r="E1114" i="6" s="1"/>
  <c r="D1113" i="6"/>
  <c r="E1113" i="6" s="1"/>
  <c r="D1112" i="6"/>
  <c r="E1112" i="6" s="1"/>
  <c r="D1111" i="6"/>
  <c r="E1111" i="6" s="1"/>
  <c r="D1110" i="6"/>
  <c r="E1110" i="6" s="1"/>
  <c r="D1109" i="6"/>
  <c r="E1109" i="6" s="1"/>
  <c r="D1108" i="6"/>
  <c r="E1108" i="6" s="1"/>
  <c r="D1107" i="6"/>
  <c r="E1107" i="6" s="1"/>
  <c r="D1106" i="6"/>
  <c r="E1106" i="6" s="1"/>
  <c r="D1105" i="6"/>
  <c r="E1105" i="6" s="1"/>
  <c r="D1104" i="6"/>
  <c r="E1104" i="6" s="1"/>
  <c r="D1103" i="6"/>
  <c r="E1103" i="6" s="1"/>
  <c r="D1102" i="6"/>
  <c r="E1102" i="6" s="1"/>
  <c r="D1101" i="6"/>
  <c r="E1101" i="6" s="1"/>
  <c r="D1100" i="6"/>
  <c r="E1100" i="6" s="1"/>
  <c r="D1099" i="6"/>
  <c r="E1099" i="6" s="1"/>
  <c r="D1098" i="6"/>
  <c r="E1098" i="6" s="1"/>
  <c r="D1097" i="6"/>
  <c r="E1097" i="6" s="1"/>
  <c r="D1096" i="6"/>
  <c r="E1096" i="6" s="1"/>
  <c r="D1095" i="6"/>
  <c r="E1095" i="6" s="1"/>
  <c r="D1094" i="6"/>
  <c r="E1094" i="6" s="1"/>
  <c r="D1093" i="6"/>
  <c r="E1093" i="6" s="1"/>
  <c r="D1092" i="6"/>
  <c r="E1092" i="6" s="1"/>
  <c r="D1091" i="6"/>
  <c r="E1091" i="6" s="1"/>
  <c r="D1090" i="6"/>
  <c r="E1090" i="6" s="1"/>
  <c r="D1089" i="6"/>
  <c r="E1089" i="6" s="1"/>
  <c r="D1088" i="6"/>
  <c r="E1088" i="6" s="1"/>
  <c r="D1087" i="6"/>
  <c r="E1087" i="6" s="1"/>
  <c r="D1086" i="6"/>
  <c r="E1086" i="6" s="1"/>
  <c r="D1085" i="6"/>
  <c r="E1085" i="6" s="1"/>
  <c r="D1084" i="6"/>
  <c r="E1084" i="6" s="1"/>
  <c r="D1083" i="6"/>
  <c r="E1083" i="6" s="1"/>
  <c r="D1082" i="6"/>
  <c r="E1082" i="6" s="1"/>
  <c r="D1081" i="6"/>
  <c r="E1081" i="6" s="1"/>
  <c r="D1080" i="6"/>
  <c r="E1080" i="6" s="1"/>
  <c r="D1079" i="6"/>
  <c r="E1079" i="6" s="1"/>
  <c r="D1078" i="6"/>
  <c r="E1078" i="6" s="1"/>
  <c r="D1077" i="6"/>
  <c r="E1077" i="6" s="1"/>
  <c r="D1076" i="6"/>
  <c r="E1076" i="6" s="1"/>
  <c r="D1075" i="6"/>
  <c r="E1075" i="6" s="1"/>
  <c r="D1074" i="6"/>
  <c r="E1074" i="6" s="1"/>
  <c r="D1073" i="6"/>
  <c r="E1073" i="6" s="1"/>
  <c r="D1072" i="6"/>
  <c r="E1072" i="6" s="1"/>
  <c r="D1071" i="6"/>
  <c r="E1071" i="6" s="1"/>
  <c r="D1070" i="6"/>
  <c r="E1070" i="6" s="1"/>
  <c r="D1069" i="6"/>
  <c r="E1069" i="6" s="1"/>
  <c r="D1068" i="6"/>
  <c r="E1068" i="6" s="1"/>
  <c r="D1067" i="6"/>
  <c r="E1067" i="6" s="1"/>
  <c r="D1066" i="6"/>
  <c r="E1066" i="6" s="1"/>
  <c r="D1065" i="6"/>
  <c r="E1065" i="6" s="1"/>
  <c r="D1064" i="6"/>
  <c r="E1064" i="6" s="1"/>
  <c r="D1063" i="6"/>
  <c r="E1063" i="6" s="1"/>
  <c r="D1062" i="6"/>
  <c r="E1062" i="6" s="1"/>
  <c r="D1061" i="6"/>
  <c r="E1061" i="6" s="1"/>
  <c r="D1060" i="6"/>
  <c r="E1060" i="6" s="1"/>
  <c r="D1059" i="6"/>
  <c r="E1059" i="6" s="1"/>
  <c r="D1058" i="6"/>
  <c r="E1058" i="6" s="1"/>
  <c r="D1057" i="6"/>
  <c r="E1057" i="6" s="1"/>
  <c r="D1056" i="6"/>
  <c r="E1056" i="6" s="1"/>
  <c r="D1055" i="6"/>
  <c r="E1055" i="6" s="1"/>
  <c r="D1054" i="6"/>
  <c r="E1054" i="6" s="1"/>
  <c r="D1053" i="6"/>
  <c r="E1053" i="6" s="1"/>
  <c r="D1052" i="6"/>
  <c r="E1052" i="6" s="1"/>
  <c r="D1051" i="6"/>
  <c r="E1051" i="6" s="1"/>
  <c r="D1050" i="6"/>
  <c r="E1050" i="6" s="1"/>
  <c r="D1049" i="6"/>
  <c r="E1049" i="6" s="1"/>
  <c r="D1048" i="6"/>
  <c r="E1048" i="6" s="1"/>
  <c r="D1047" i="6"/>
  <c r="E1047" i="6" s="1"/>
  <c r="D1046" i="6"/>
  <c r="E1046" i="6" s="1"/>
  <c r="D1045" i="6"/>
  <c r="E1045" i="6" s="1"/>
  <c r="D1044" i="6"/>
  <c r="E1044" i="6" s="1"/>
  <c r="D1043" i="6"/>
  <c r="E1043" i="6" s="1"/>
  <c r="D1042" i="6"/>
  <c r="E1042" i="6" s="1"/>
  <c r="D1041" i="6"/>
  <c r="E1041" i="6" s="1"/>
  <c r="D1040" i="6"/>
  <c r="E1040" i="6" s="1"/>
  <c r="D1039" i="6"/>
  <c r="E1039" i="6" s="1"/>
  <c r="D1038" i="6"/>
  <c r="E1038" i="6" s="1"/>
  <c r="D1037" i="6"/>
  <c r="E1037" i="6" s="1"/>
  <c r="D1036" i="6"/>
  <c r="E1036" i="6" s="1"/>
  <c r="D1035" i="6"/>
  <c r="E1035" i="6" s="1"/>
  <c r="D1034" i="6"/>
  <c r="E1034" i="6" s="1"/>
  <c r="D1033" i="6"/>
  <c r="E1033" i="6" s="1"/>
  <c r="D1032" i="6"/>
  <c r="E1032" i="6" s="1"/>
  <c r="D1031" i="6"/>
  <c r="E1031" i="6" s="1"/>
  <c r="D1030" i="6"/>
  <c r="E1030" i="6" s="1"/>
  <c r="D1029" i="6"/>
  <c r="E1029" i="6" s="1"/>
  <c r="D1028" i="6"/>
  <c r="E1028" i="6" s="1"/>
  <c r="D1027" i="6"/>
  <c r="E1027" i="6" s="1"/>
  <c r="D1026" i="6"/>
  <c r="E1026" i="6" s="1"/>
  <c r="D1025" i="6"/>
  <c r="E1025" i="6" s="1"/>
  <c r="D1024" i="6"/>
  <c r="E1024" i="6" s="1"/>
  <c r="D1023" i="6"/>
  <c r="E1023" i="6" s="1"/>
  <c r="D1022" i="6"/>
  <c r="E1022" i="6" s="1"/>
  <c r="D1021" i="6"/>
  <c r="E1021" i="6" s="1"/>
  <c r="D1020" i="6"/>
  <c r="E1020" i="6" s="1"/>
  <c r="D1019" i="6"/>
  <c r="E1019" i="6" s="1"/>
  <c r="D1018" i="6"/>
  <c r="E1018" i="6" s="1"/>
  <c r="D1017" i="6"/>
  <c r="E1017" i="6" s="1"/>
  <c r="D1016" i="6"/>
  <c r="E1016" i="6" s="1"/>
  <c r="D1015" i="6"/>
  <c r="E1015" i="6" s="1"/>
  <c r="D1014" i="6"/>
  <c r="E1014" i="6" s="1"/>
  <c r="D1013" i="6"/>
  <c r="E1013" i="6" s="1"/>
  <c r="D1012" i="6"/>
  <c r="E1012" i="6" s="1"/>
  <c r="D1011" i="6"/>
  <c r="E1011" i="6" s="1"/>
  <c r="D1010" i="6"/>
  <c r="E1010" i="6" s="1"/>
  <c r="D1009" i="6"/>
  <c r="E1009" i="6" s="1"/>
  <c r="D1008" i="6"/>
  <c r="E1008" i="6" s="1"/>
  <c r="D1007" i="6"/>
  <c r="E1007" i="6" s="1"/>
  <c r="D1006" i="6"/>
  <c r="E1006" i="6" s="1"/>
  <c r="D1005" i="6"/>
  <c r="E1005" i="6" s="1"/>
  <c r="D1004" i="6"/>
  <c r="E1004" i="6" s="1"/>
  <c r="D1003" i="6"/>
  <c r="E1003" i="6" s="1"/>
  <c r="D1002" i="6"/>
  <c r="E1002" i="6" s="1"/>
  <c r="D1001" i="6"/>
  <c r="E1001" i="6" s="1"/>
  <c r="D1000" i="6"/>
  <c r="E1000" i="6" s="1"/>
  <c r="D999" i="6"/>
  <c r="E999" i="6" s="1"/>
  <c r="D998" i="6"/>
  <c r="E998" i="6" s="1"/>
  <c r="D997" i="6"/>
  <c r="E997" i="6" s="1"/>
  <c r="D996" i="6"/>
  <c r="E996" i="6" s="1"/>
  <c r="D995" i="6"/>
  <c r="E995" i="6" s="1"/>
  <c r="D994" i="6"/>
  <c r="E994" i="6" s="1"/>
  <c r="D993" i="6"/>
  <c r="E993" i="6" s="1"/>
  <c r="D992" i="6"/>
  <c r="E992" i="6" s="1"/>
  <c r="D991" i="6"/>
  <c r="E991" i="6" s="1"/>
  <c r="D990" i="6"/>
  <c r="E990" i="6" s="1"/>
  <c r="D989" i="6"/>
  <c r="E989" i="6" s="1"/>
  <c r="D988" i="6"/>
  <c r="E988" i="6" s="1"/>
  <c r="D987" i="6"/>
  <c r="E987" i="6" s="1"/>
  <c r="D986" i="6"/>
  <c r="E986" i="6" s="1"/>
  <c r="D985" i="6"/>
  <c r="E985" i="6" s="1"/>
  <c r="D984" i="6"/>
  <c r="E984" i="6" s="1"/>
  <c r="D983" i="6"/>
  <c r="E983" i="6" s="1"/>
  <c r="D982" i="6"/>
  <c r="E982" i="6" s="1"/>
  <c r="D981" i="6"/>
  <c r="E981" i="6" s="1"/>
  <c r="D980" i="6"/>
  <c r="E980" i="6" s="1"/>
  <c r="D979" i="6"/>
  <c r="E979" i="6" s="1"/>
  <c r="D978" i="6"/>
  <c r="E978" i="6" s="1"/>
  <c r="D977" i="6"/>
  <c r="E977" i="6" s="1"/>
  <c r="D976" i="6"/>
  <c r="E976" i="6" s="1"/>
  <c r="D975" i="6"/>
  <c r="E975" i="6" s="1"/>
  <c r="D974" i="6"/>
  <c r="E974" i="6" s="1"/>
  <c r="D973" i="6"/>
  <c r="E973" i="6" s="1"/>
  <c r="D972" i="6"/>
  <c r="E972" i="6" s="1"/>
  <c r="D971" i="6"/>
  <c r="E971" i="6" s="1"/>
  <c r="D970" i="6"/>
  <c r="E970" i="6" s="1"/>
  <c r="D969" i="6"/>
  <c r="E969" i="6" s="1"/>
  <c r="D968" i="6"/>
  <c r="E968" i="6" s="1"/>
  <c r="D967" i="6"/>
  <c r="E967" i="6" s="1"/>
  <c r="D966" i="6"/>
  <c r="E966" i="6" s="1"/>
  <c r="D965" i="6"/>
  <c r="E965" i="6" s="1"/>
  <c r="D964" i="6"/>
  <c r="E964" i="6" s="1"/>
  <c r="D963" i="6"/>
  <c r="E963" i="6" s="1"/>
  <c r="D962" i="6"/>
  <c r="E962" i="6" s="1"/>
  <c r="D961" i="6"/>
  <c r="E961" i="6" s="1"/>
  <c r="D960" i="6"/>
  <c r="E960" i="6" s="1"/>
  <c r="D959" i="6"/>
  <c r="E959" i="6" s="1"/>
  <c r="D958" i="6"/>
  <c r="E958" i="6" s="1"/>
  <c r="D957" i="6"/>
  <c r="E957" i="6" s="1"/>
  <c r="D956" i="6"/>
  <c r="E956" i="6" s="1"/>
  <c r="D955" i="6"/>
  <c r="E955" i="6" s="1"/>
  <c r="D954" i="6"/>
  <c r="E954" i="6" s="1"/>
  <c r="D953" i="6"/>
  <c r="E953" i="6" s="1"/>
  <c r="D952" i="6"/>
  <c r="E952" i="6" s="1"/>
  <c r="D951" i="6"/>
  <c r="E951" i="6" s="1"/>
  <c r="D950" i="6"/>
  <c r="E950" i="6" s="1"/>
  <c r="D949" i="6"/>
  <c r="E949" i="6" s="1"/>
  <c r="D948" i="6"/>
  <c r="E948" i="6" s="1"/>
  <c r="D947" i="6"/>
  <c r="E947" i="6" s="1"/>
  <c r="D946" i="6"/>
  <c r="E946" i="6" s="1"/>
  <c r="D945" i="6"/>
  <c r="E945" i="6" s="1"/>
  <c r="D944" i="6"/>
  <c r="E944" i="6" s="1"/>
  <c r="D943" i="6"/>
  <c r="E943" i="6" s="1"/>
  <c r="D942" i="6"/>
  <c r="E942" i="6" s="1"/>
  <c r="D941" i="6"/>
  <c r="E941" i="6" s="1"/>
  <c r="D940" i="6"/>
  <c r="E940" i="6" s="1"/>
  <c r="D939" i="6"/>
  <c r="E939" i="6" s="1"/>
  <c r="D938" i="6"/>
  <c r="E938" i="6" s="1"/>
  <c r="D937" i="6"/>
  <c r="E937" i="6" s="1"/>
  <c r="D936" i="6"/>
  <c r="E936" i="6" s="1"/>
  <c r="D935" i="6"/>
  <c r="E935" i="6" s="1"/>
  <c r="D934" i="6"/>
  <c r="E934" i="6" s="1"/>
  <c r="D933" i="6"/>
  <c r="E933" i="6" s="1"/>
  <c r="D932" i="6"/>
  <c r="E932" i="6" s="1"/>
  <c r="D931" i="6"/>
  <c r="E931" i="6" s="1"/>
  <c r="D930" i="6"/>
  <c r="E930" i="6" s="1"/>
  <c r="D929" i="6"/>
  <c r="E929" i="6" s="1"/>
  <c r="D928" i="6"/>
  <c r="E928" i="6" s="1"/>
  <c r="D927" i="6"/>
  <c r="E927" i="6" s="1"/>
  <c r="D926" i="6"/>
  <c r="E926" i="6" s="1"/>
  <c r="D925" i="6"/>
  <c r="E925" i="6" s="1"/>
  <c r="D924" i="6"/>
  <c r="E924" i="6" s="1"/>
  <c r="D923" i="6"/>
  <c r="E923" i="6" s="1"/>
  <c r="D922" i="6"/>
  <c r="E922" i="6" s="1"/>
  <c r="D921" i="6"/>
  <c r="E921" i="6" s="1"/>
  <c r="D920" i="6"/>
  <c r="E920" i="6" s="1"/>
  <c r="D919" i="6"/>
  <c r="E919" i="6" s="1"/>
  <c r="D918" i="6"/>
  <c r="E918" i="6" s="1"/>
  <c r="D917" i="6"/>
  <c r="E917" i="6" s="1"/>
  <c r="D916" i="6"/>
  <c r="E916" i="6" s="1"/>
  <c r="D915" i="6"/>
  <c r="E915" i="6" s="1"/>
  <c r="D914" i="6"/>
  <c r="E914" i="6" s="1"/>
  <c r="D913" i="6"/>
  <c r="E913" i="6" s="1"/>
  <c r="D912" i="6"/>
  <c r="E912" i="6" s="1"/>
  <c r="D911" i="6"/>
  <c r="E911" i="6" s="1"/>
  <c r="D910" i="6"/>
  <c r="E910" i="6" s="1"/>
  <c r="D909" i="6"/>
  <c r="E909" i="6" s="1"/>
  <c r="D908" i="6"/>
  <c r="E908" i="6" s="1"/>
  <c r="D907" i="6"/>
  <c r="E907" i="6" s="1"/>
  <c r="D906" i="6"/>
  <c r="E906" i="6" s="1"/>
  <c r="D905" i="6"/>
  <c r="E905" i="6" s="1"/>
  <c r="D904" i="6"/>
  <c r="E904" i="6" s="1"/>
  <c r="D903" i="6"/>
  <c r="E903" i="6" s="1"/>
  <c r="D902" i="6"/>
  <c r="E902" i="6" s="1"/>
  <c r="D901" i="6"/>
  <c r="E901" i="6" s="1"/>
  <c r="D900" i="6"/>
  <c r="E900" i="6" s="1"/>
  <c r="D899" i="6"/>
  <c r="E899" i="6" s="1"/>
  <c r="D898" i="6"/>
  <c r="E898" i="6" s="1"/>
  <c r="D897" i="6"/>
  <c r="E897" i="6" s="1"/>
  <c r="D896" i="6"/>
  <c r="E896" i="6" s="1"/>
  <c r="D895" i="6"/>
  <c r="E895" i="6" s="1"/>
  <c r="D894" i="6"/>
  <c r="E894" i="6" s="1"/>
  <c r="D893" i="6"/>
  <c r="E893" i="6" s="1"/>
  <c r="D892" i="6"/>
  <c r="E892" i="6" s="1"/>
  <c r="D891" i="6"/>
  <c r="E891" i="6" s="1"/>
  <c r="D890" i="6"/>
  <c r="E890" i="6" s="1"/>
  <c r="D889" i="6"/>
  <c r="E889" i="6" s="1"/>
  <c r="D888" i="6"/>
  <c r="E888" i="6" s="1"/>
  <c r="D887" i="6"/>
  <c r="E887" i="6" s="1"/>
  <c r="D886" i="6"/>
  <c r="E886" i="6" s="1"/>
  <c r="D885" i="6"/>
  <c r="E885" i="6" s="1"/>
  <c r="D884" i="6"/>
  <c r="E884" i="6" s="1"/>
  <c r="D883" i="6"/>
  <c r="E883" i="6" s="1"/>
  <c r="D882" i="6"/>
  <c r="E882" i="6" s="1"/>
  <c r="D881" i="6"/>
  <c r="E881" i="6" s="1"/>
  <c r="D880" i="6"/>
  <c r="E880" i="6" s="1"/>
  <c r="D879" i="6"/>
  <c r="E879" i="6" s="1"/>
  <c r="D878" i="6"/>
  <c r="E878" i="6" s="1"/>
  <c r="D877" i="6"/>
  <c r="E877" i="6" s="1"/>
  <c r="D876" i="6"/>
  <c r="E876" i="6" s="1"/>
  <c r="D875" i="6"/>
  <c r="E875" i="6" s="1"/>
  <c r="D874" i="6"/>
  <c r="E874" i="6" s="1"/>
  <c r="D873" i="6"/>
  <c r="E873" i="6" s="1"/>
  <c r="D872" i="6"/>
  <c r="E872" i="6" s="1"/>
  <c r="D871" i="6"/>
  <c r="E871" i="6" s="1"/>
  <c r="D870" i="6"/>
  <c r="E870" i="6" s="1"/>
  <c r="D869" i="6"/>
  <c r="E869" i="6" s="1"/>
  <c r="D868" i="6"/>
  <c r="E868" i="6" s="1"/>
  <c r="D867" i="6"/>
  <c r="E867" i="6" s="1"/>
  <c r="D866" i="6"/>
  <c r="E866" i="6" s="1"/>
  <c r="D865" i="6"/>
  <c r="E865" i="6" s="1"/>
  <c r="D864" i="6"/>
  <c r="E864" i="6" s="1"/>
  <c r="D863" i="6"/>
  <c r="E863" i="6" s="1"/>
  <c r="D862" i="6"/>
  <c r="E862" i="6" s="1"/>
  <c r="D861" i="6"/>
  <c r="E861" i="6" s="1"/>
  <c r="D860" i="6"/>
  <c r="E860" i="6" s="1"/>
  <c r="D859" i="6"/>
  <c r="E859" i="6" s="1"/>
  <c r="D858" i="6"/>
  <c r="E858" i="6" s="1"/>
  <c r="D857" i="6"/>
  <c r="E857" i="6" s="1"/>
  <c r="D856" i="6"/>
  <c r="E856" i="6" s="1"/>
  <c r="D855" i="6"/>
  <c r="E855" i="6" s="1"/>
  <c r="D854" i="6"/>
  <c r="E854" i="6" s="1"/>
  <c r="D853" i="6"/>
  <c r="E853" i="6" s="1"/>
  <c r="D852" i="6"/>
  <c r="E852" i="6" s="1"/>
  <c r="D851" i="6"/>
  <c r="E851" i="6" s="1"/>
  <c r="D850" i="6"/>
  <c r="E850" i="6" s="1"/>
  <c r="D849" i="6"/>
  <c r="E849" i="6" s="1"/>
  <c r="D848" i="6"/>
  <c r="E848" i="6" s="1"/>
  <c r="D847" i="6"/>
  <c r="E847" i="6" s="1"/>
  <c r="D846" i="6"/>
  <c r="E846" i="6" s="1"/>
  <c r="D845" i="6"/>
  <c r="E845" i="6" s="1"/>
  <c r="D844" i="6"/>
  <c r="E844" i="6" s="1"/>
  <c r="D843" i="6"/>
  <c r="E843" i="6" s="1"/>
  <c r="D842" i="6"/>
  <c r="E842" i="6" s="1"/>
  <c r="D841" i="6"/>
  <c r="E841" i="6" s="1"/>
  <c r="D840" i="6"/>
  <c r="E840" i="6" s="1"/>
  <c r="D839" i="6"/>
  <c r="E839" i="6" s="1"/>
  <c r="D838" i="6"/>
  <c r="E838" i="6" s="1"/>
  <c r="D837" i="6"/>
  <c r="E837" i="6" s="1"/>
  <c r="D836" i="6"/>
  <c r="E836" i="6" s="1"/>
  <c r="D835" i="6"/>
  <c r="E835" i="6" s="1"/>
  <c r="D834" i="6"/>
  <c r="E834" i="6" s="1"/>
  <c r="D833" i="6"/>
  <c r="E833" i="6" s="1"/>
  <c r="D832" i="6"/>
  <c r="E832" i="6" s="1"/>
  <c r="D831" i="6"/>
  <c r="E831" i="6" s="1"/>
  <c r="D830" i="6"/>
  <c r="E830" i="6" s="1"/>
  <c r="D829" i="6"/>
  <c r="E829" i="6" s="1"/>
  <c r="D828" i="6"/>
  <c r="E828" i="6" s="1"/>
  <c r="D827" i="6"/>
  <c r="E827" i="6" s="1"/>
  <c r="D826" i="6"/>
  <c r="E826" i="6" s="1"/>
  <c r="D825" i="6"/>
  <c r="E825" i="6" s="1"/>
  <c r="D824" i="6"/>
  <c r="E824" i="6" s="1"/>
  <c r="D823" i="6"/>
  <c r="E823" i="6" s="1"/>
  <c r="D822" i="6"/>
  <c r="E822" i="6" s="1"/>
  <c r="D821" i="6"/>
  <c r="E821" i="6" s="1"/>
  <c r="D820" i="6"/>
  <c r="E820" i="6" s="1"/>
  <c r="D819" i="6"/>
  <c r="E819" i="6" s="1"/>
  <c r="D818" i="6"/>
  <c r="E818" i="6" s="1"/>
  <c r="D817" i="6"/>
  <c r="E817" i="6" s="1"/>
  <c r="D816" i="6"/>
  <c r="E816" i="6" s="1"/>
  <c r="D815" i="6"/>
  <c r="E815" i="6" s="1"/>
  <c r="D814" i="6"/>
  <c r="E814" i="6" s="1"/>
  <c r="D813" i="6"/>
  <c r="E813" i="6" s="1"/>
  <c r="D812" i="6"/>
  <c r="E812" i="6" s="1"/>
  <c r="D811" i="6"/>
  <c r="E811" i="6" s="1"/>
  <c r="D810" i="6"/>
  <c r="E810" i="6" s="1"/>
  <c r="D809" i="6"/>
  <c r="E809" i="6" s="1"/>
  <c r="D808" i="6"/>
  <c r="E808" i="6" s="1"/>
  <c r="D807" i="6"/>
  <c r="E807" i="6" s="1"/>
  <c r="D806" i="6"/>
  <c r="E806" i="6" s="1"/>
  <c r="D805" i="6"/>
  <c r="E805" i="6" s="1"/>
  <c r="D804" i="6"/>
  <c r="E804" i="6" s="1"/>
  <c r="D803" i="6"/>
  <c r="E803" i="6" s="1"/>
  <c r="D802" i="6"/>
  <c r="E802" i="6" s="1"/>
  <c r="D801" i="6"/>
  <c r="E801" i="6" s="1"/>
  <c r="D800" i="6"/>
  <c r="E800" i="6" s="1"/>
  <c r="D799" i="6"/>
  <c r="E799" i="6" s="1"/>
  <c r="D798" i="6"/>
  <c r="E798" i="6" s="1"/>
  <c r="D797" i="6"/>
  <c r="E797" i="6" s="1"/>
  <c r="D796" i="6"/>
  <c r="E796" i="6" s="1"/>
  <c r="D795" i="6"/>
  <c r="E795" i="6" s="1"/>
  <c r="D794" i="6"/>
  <c r="E794" i="6" s="1"/>
  <c r="D793" i="6"/>
  <c r="E793" i="6" s="1"/>
  <c r="D792" i="6"/>
  <c r="E792" i="6" s="1"/>
  <c r="D791" i="6"/>
  <c r="E791" i="6" s="1"/>
  <c r="D790" i="6"/>
  <c r="E790" i="6" s="1"/>
  <c r="D789" i="6"/>
  <c r="E789" i="6" s="1"/>
  <c r="D788" i="6"/>
  <c r="E788" i="6" s="1"/>
  <c r="D787" i="6"/>
  <c r="E787" i="6" s="1"/>
  <c r="D786" i="6"/>
  <c r="E786" i="6" s="1"/>
  <c r="D785" i="6"/>
  <c r="E785" i="6" s="1"/>
  <c r="D784" i="6"/>
  <c r="E784" i="6" s="1"/>
  <c r="D783" i="6"/>
  <c r="E783" i="6" s="1"/>
  <c r="D782" i="6"/>
  <c r="E782" i="6" s="1"/>
  <c r="D781" i="6"/>
  <c r="E781" i="6" s="1"/>
  <c r="D780" i="6"/>
  <c r="E780" i="6" s="1"/>
  <c r="D779" i="6"/>
  <c r="E779" i="6" s="1"/>
  <c r="D778" i="6"/>
  <c r="E778" i="6" s="1"/>
  <c r="D777" i="6"/>
  <c r="E777" i="6" s="1"/>
  <c r="D776" i="6"/>
  <c r="E776" i="6" s="1"/>
  <c r="D775" i="6"/>
  <c r="E775" i="6" s="1"/>
  <c r="D774" i="6"/>
  <c r="E774" i="6" s="1"/>
  <c r="D773" i="6"/>
  <c r="E773" i="6" s="1"/>
  <c r="D772" i="6"/>
  <c r="E772" i="6" s="1"/>
  <c r="D771" i="6"/>
  <c r="E771" i="6" s="1"/>
  <c r="D770" i="6"/>
  <c r="E770" i="6" s="1"/>
  <c r="D769" i="6"/>
  <c r="E769" i="6" s="1"/>
  <c r="D768" i="6"/>
  <c r="E768" i="6" s="1"/>
  <c r="D767" i="6"/>
  <c r="E767" i="6" s="1"/>
  <c r="D766" i="6"/>
  <c r="E766" i="6" s="1"/>
  <c r="D765" i="6"/>
  <c r="E765" i="6" s="1"/>
  <c r="D764" i="6"/>
  <c r="E764" i="6" s="1"/>
  <c r="D763" i="6"/>
  <c r="E763" i="6" s="1"/>
  <c r="D762" i="6"/>
  <c r="E762" i="6" s="1"/>
  <c r="D761" i="6"/>
  <c r="E761" i="6" s="1"/>
  <c r="D760" i="6"/>
  <c r="E760" i="6" s="1"/>
  <c r="D759" i="6"/>
  <c r="E759" i="6" s="1"/>
  <c r="D758" i="6"/>
  <c r="E758" i="6" s="1"/>
  <c r="D757" i="6"/>
  <c r="E757" i="6" s="1"/>
  <c r="D756" i="6"/>
  <c r="E756" i="6" s="1"/>
  <c r="D755" i="6"/>
  <c r="E755" i="6" s="1"/>
  <c r="D754" i="6"/>
  <c r="E754" i="6" s="1"/>
  <c r="D753" i="6"/>
  <c r="E753" i="6" s="1"/>
  <c r="D752" i="6"/>
  <c r="E752" i="6" s="1"/>
  <c r="D751" i="6"/>
  <c r="E751" i="6" s="1"/>
  <c r="D750" i="6"/>
  <c r="E750" i="6" s="1"/>
  <c r="D749" i="6"/>
  <c r="E749" i="6" s="1"/>
  <c r="D748" i="6"/>
  <c r="E748" i="6" s="1"/>
  <c r="D747" i="6"/>
  <c r="E747" i="6" s="1"/>
  <c r="D746" i="6"/>
  <c r="E746" i="6" s="1"/>
  <c r="D745" i="6"/>
  <c r="E745" i="6" s="1"/>
  <c r="D744" i="6"/>
  <c r="E744" i="6" s="1"/>
  <c r="D743" i="6"/>
  <c r="E743" i="6" s="1"/>
  <c r="D742" i="6"/>
  <c r="E742" i="6" s="1"/>
  <c r="D741" i="6"/>
  <c r="E741" i="6" s="1"/>
  <c r="D740" i="6"/>
  <c r="E740" i="6" s="1"/>
  <c r="D739" i="6"/>
  <c r="E739" i="6" s="1"/>
  <c r="D738" i="6"/>
  <c r="E738" i="6" s="1"/>
  <c r="D737" i="6"/>
  <c r="E737" i="6" s="1"/>
  <c r="D736" i="6"/>
  <c r="E736" i="6" s="1"/>
  <c r="D735" i="6"/>
  <c r="E735" i="6" s="1"/>
  <c r="D734" i="6"/>
  <c r="E734" i="6" s="1"/>
  <c r="D733" i="6"/>
  <c r="E733" i="6" s="1"/>
  <c r="D732" i="6"/>
  <c r="E732" i="6" s="1"/>
  <c r="D731" i="6"/>
  <c r="E731" i="6" s="1"/>
  <c r="D730" i="6"/>
  <c r="E730" i="6" s="1"/>
  <c r="D729" i="6"/>
  <c r="E729" i="6" s="1"/>
  <c r="D728" i="6"/>
  <c r="E728" i="6" s="1"/>
  <c r="D727" i="6"/>
  <c r="E727" i="6" s="1"/>
  <c r="D726" i="6"/>
  <c r="E726" i="6" s="1"/>
  <c r="D725" i="6"/>
  <c r="E725" i="6" s="1"/>
  <c r="D724" i="6"/>
  <c r="E724" i="6" s="1"/>
  <c r="D723" i="6"/>
  <c r="E723" i="6" s="1"/>
  <c r="D722" i="6"/>
  <c r="E722" i="6" s="1"/>
  <c r="D721" i="6"/>
  <c r="E721" i="6" s="1"/>
  <c r="D720" i="6"/>
  <c r="E720" i="6" s="1"/>
  <c r="D719" i="6"/>
  <c r="E719" i="6" s="1"/>
  <c r="D718" i="6"/>
  <c r="E718" i="6" s="1"/>
  <c r="D717" i="6"/>
  <c r="E717" i="6" s="1"/>
  <c r="D716" i="6"/>
  <c r="E716" i="6" s="1"/>
  <c r="D715" i="6"/>
  <c r="E715" i="6" s="1"/>
  <c r="D714" i="6"/>
  <c r="E714" i="6" s="1"/>
  <c r="D713" i="6"/>
  <c r="E713" i="6" s="1"/>
  <c r="D712" i="6"/>
  <c r="E712" i="6" s="1"/>
  <c r="D711" i="6"/>
  <c r="E711" i="6" s="1"/>
  <c r="D710" i="6"/>
  <c r="E710" i="6" s="1"/>
  <c r="D709" i="6"/>
  <c r="E709" i="6" s="1"/>
  <c r="D708" i="6"/>
  <c r="E708" i="6" s="1"/>
  <c r="D707" i="6"/>
  <c r="E707" i="6" s="1"/>
  <c r="D706" i="6"/>
  <c r="E706" i="6" s="1"/>
  <c r="D705" i="6"/>
  <c r="E705" i="6" s="1"/>
  <c r="D704" i="6"/>
  <c r="E704" i="6" s="1"/>
  <c r="D703" i="6"/>
  <c r="E703" i="6" s="1"/>
  <c r="D702" i="6"/>
  <c r="E702" i="6" s="1"/>
  <c r="D701" i="6"/>
  <c r="E701" i="6" s="1"/>
  <c r="D700" i="6"/>
  <c r="E700" i="6" s="1"/>
  <c r="D699" i="6"/>
  <c r="E699" i="6" s="1"/>
  <c r="D698" i="6"/>
  <c r="E698" i="6" s="1"/>
  <c r="D697" i="6"/>
  <c r="E697" i="6" s="1"/>
  <c r="D696" i="6"/>
  <c r="E696" i="6" s="1"/>
  <c r="D695" i="6"/>
  <c r="E695" i="6" s="1"/>
  <c r="D694" i="6"/>
  <c r="E694" i="6" s="1"/>
  <c r="D693" i="6"/>
  <c r="E693" i="6" s="1"/>
  <c r="D692" i="6"/>
  <c r="E692" i="6" s="1"/>
  <c r="D691" i="6"/>
  <c r="E691" i="6" s="1"/>
  <c r="D690" i="6"/>
  <c r="E690" i="6" s="1"/>
  <c r="D689" i="6"/>
  <c r="E689" i="6" s="1"/>
  <c r="D688" i="6"/>
  <c r="E688" i="6" s="1"/>
  <c r="D687" i="6"/>
  <c r="E687" i="6" s="1"/>
  <c r="D686" i="6"/>
  <c r="E686" i="6" s="1"/>
  <c r="D685" i="6"/>
  <c r="E685" i="6" s="1"/>
  <c r="D684" i="6"/>
  <c r="E684" i="6" s="1"/>
  <c r="D683" i="6"/>
  <c r="E683" i="6" s="1"/>
  <c r="D682" i="6"/>
  <c r="E682" i="6" s="1"/>
  <c r="D681" i="6"/>
  <c r="E681" i="6" s="1"/>
  <c r="D680" i="6"/>
  <c r="E680" i="6" s="1"/>
  <c r="D679" i="6"/>
  <c r="E679" i="6" s="1"/>
  <c r="D678" i="6"/>
  <c r="E678" i="6" s="1"/>
  <c r="D677" i="6"/>
  <c r="E677" i="6" s="1"/>
  <c r="D676" i="6"/>
  <c r="E676" i="6" s="1"/>
  <c r="D675" i="6"/>
  <c r="E675" i="6" s="1"/>
  <c r="D674" i="6"/>
  <c r="E674" i="6" s="1"/>
  <c r="D673" i="6"/>
  <c r="E673" i="6" s="1"/>
  <c r="D672" i="6"/>
  <c r="E672" i="6" s="1"/>
  <c r="D671" i="6"/>
  <c r="E671" i="6" s="1"/>
  <c r="D670" i="6"/>
  <c r="E670" i="6" s="1"/>
  <c r="D669" i="6"/>
  <c r="E669" i="6" s="1"/>
  <c r="D668" i="6"/>
  <c r="E668" i="6" s="1"/>
  <c r="D667" i="6"/>
  <c r="E667" i="6" s="1"/>
  <c r="D666" i="6"/>
  <c r="E666" i="6" s="1"/>
  <c r="D665" i="6"/>
  <c r="E665" i="6" s="1"/>
  <c r="D664" i="6"/>
  <c r="E664" i="6" s="1"/>
  <c r="D663" i="6"/>
  <c r="E663" i="6" s="1"/>
  <c r="D662" i="6"/>
  <c r="E662" i="6" s="1"/>
  <c r="D661" i="6"/>
  <c r="E661" i="6" s="1"/>
  <c r="D660" i="6"/>
  <c r="E660" i="6" s="1"/>
  <c r="D659" i="6"/>
  <c r="E659" i="6" s="1"/>
  <c r="D658" i="6"/>
  <c r="E658" i="6" s="1"/>
  <c r="D657" i="6"/>
  <c r="E657" i="6" s="1"/>
  <c r="D656" i="6"/>
  <c r="E656" i="6" s="1"/>
  <c r="D655" i="6"/>
  <c r="E655" i="6" s="1"/>
  <c r="D654" i="6"/>
  <c r="E654" i="6" s="1"/>
  <c r="D653" i="6"/>
  <c r="E653" i="6" s="1"/>
  <c r="D652" i="6"/>
  <c r="E652" i="6" s="1"/>
  <c r="D651" i="6"/>
  <c r="E651" i="6" s="1"/>
  <c r="D650" i="6"/>
  <c r="E650" i="6" s="1"/>
  <c r="D649" i="6"/>
  <c r="E649" i="6" s="1"/>
  <c r="D648" i="6"/>
  <c r="E648" i="6" s="1"/>
  <c r="D647" i="6"/>
  <c r="E647" i="6" s="1"/>
  <c r="D646" i="6"/>
  <c r="E646" i="6" s="1"/>
  <c r="D645" i="6"/>
  <c r="E645" i="6" s="1"/>
  <c r="D644" i="6"/>
  <c r="E644" i="6" s="1"/>
  <c r="D643" i="6"/>
  <c r="E643" i="6" s="1"/>
  <c r="D642" i="6"/>
  <c r="E642" i="6" s="1"/>
  <c r="D641" i="6"/>
  <c r="E641" i="6" s="1"/>
  <c r="D640" i="6"/>
  <c r="E640" i="6" s="1"/>
  <c r="D639" i="6"/>
  <c r="E639" i="6" s="1"/>
  <c r="D638" i="6"/>
  <c r="E638" i="6" s="1"/>
  <c r="D637" i="6"/>
  <c r="E637" i="6" s="1"/>
  <c r="D636" i="6"/>
  <c r="E636" i="6" s="1"/>
  <c r="D635" i="6"/>
  <c r="E635" i="6" s="1"/>
  <c r="D634" i="6"/>
  <c r="E634" i="6" s="1"/>
  <c r="D633" i="6"/>
  <c r="E633" i="6" s="1"/>
  <c r="D632" i="6"/>
  <c r="E632" i="6" s="1"/>
  <c r="D631" i="6"/>
  <c r="E631" i="6" s="1"/>
  <c r="D630" i="6"/>
  <c r="E630" i="6" s="1"/>
  <c r="D629" i="6"/>
  <c r="E629" i="6" s="1"/>
  <c r="D628" i="6"/>
  <c r="E628" i="6" s="1"/>
  <c r="D627" i="6"/>
  <c r="E627" i="6" s="1"/>
  <c r="D626" i="6"/>
  <c r="E626" i="6" s="1"/>
  <c r="D625" i="6"/>
  <c r="E625" i="6" s="1"/>
  <c r="D624" i="6"/>
  <c r="E624" i="6" s="1"/>
  <c r="D623" i="6"/>
  <c r="E623" i="6" s="1"/>
  <c r="D622" i="6"/>
  <c r="E622" i="6" s="1"/>
  <c r="D621" i="6"/>
  <c r="E621" i="6" s="1"/>
  <c r="D620" i="6"/>
  <c r="E620" i="6" s="1"/>
  <c r="D619" i="6"/>
  <c r="E619" i="6" s="1"/>
  <c r="D618" i="6"/>
  <c r="E618" i="6" s="1"/>
  <c r="D617" i="6"/>
  <c r="E617" i="6" s="1"/>
  <c r="D616" i="6"/>
  <c r="E616" i="6" s="1"/>
  <c r="D615" i="6"/>
  <c r="E615" i="6" s="1"/>
  <c r="D614" i="6"/>
  <c r="E614" i="6" s="1"/>
  <c r="D613" i="6"/>
  <c r="E613" i="6" s="1"/>
  <c r="D612" i="6"/>
  <c r="E612" i="6" s="1"/>
  <c r="D611" i="6"/>
  <c r="E611" i="6" s="1"/>
  <c r="D610" i="6"/>
  <c r="E610" i="6" s="1"/>
  <c r="D609" i="6"/>
  <c r="E609" i="6" s="1"/>
  <c r="D608" i="6"/>
  <c r="E608" i="6" s="1"/>
  <c r="D607" i="6"/>
  <c r="E607" i="6" s="1"/>
  <c r="D606" i="6"/>
  <c r="E606" i="6" s="1"/>
  <c r="D605" i="6"/>
  <c r="E605" i="6" s="1"/>
  <c r="D604" i="6"/>
  <c r="E604" i="6" s="1"/>
  <c r="D603" i="6"/>
  <c r="E603" i="6" s="1"/>
  <c r="D602" i="6"/>
  <c r="E602" i="6" s="1"/>
  <c r="D601" i="6"/>
  <c r="E601" i="6" s="1"/>
  <c r="D600" i="6"/>
  <c r="E600" i="6" s="1"/>
  <c r="D599" i="6"/>
  <c r="E599" i="6" s="1"/>
  <c r="D598" i="6"/>
  <c r="E598" i="6" s="1"/>
  <c r="D597" i="6"/>
  <c r="E597" i="6" s="1"/>
  <c r="D596" i="6"/>
  <c r="E596" i="6" s="1"/>
  <c r="D595" i="6"/>
  <c r="E595" i="6" s="1"/>
  <c r="D594" i="6"/>
  <c r="E594" i="6" s="1"/>
  <c r="D593" i="6"/>
  <c r="E593" i="6" s="1"/>
  <c r="D592" i="6"/>
  <c r="E592" i="6" s="1"/>
  <c r="D591" i="6"/>
  <c r="E591" i="6" s="1"/>
  <c r="D590" i="6"/>
  <c r="E590" i="6" s="1"/>
  <c r="D589" i="6"/>
  <c r="E589" i="6" s="1"/>
  <c r="D588" i="6"/>
  <c r="E588" i="6" s="1"/>
  <c r="D587" i="6"/>
  <c r="E587" i="6" s="1"/>
  <c r="D586" i="6"/>
  <c r="E586" i="6" s="1"/>
  <c r="D585" i="6"/>
  <c r="E585" i="6" s="1"/>
  <c r="D584" i="6"/>
  <c r="E584" i="6" s="1"/>
  <c r="D583" i="6"/>
  <c r="E583" i="6" s="1"/>
  <c r="D582" i="6"/>
  <c r="E582" i="6" s="1"/>
  <c r="D581" i="6"/>
  <c r="E581" i="6" s="1"/>
  <c r="D580" i="6"/>
  <c r="E580" i="6" s="1"/>
  <c r="D579" i="6"/>
  <c r="E579" i="6" s="1"/>
  <c r="D578" i="6"/>
  <c r="E578" i="6" s="1"/>
  <c r="D577" i="6"/>
  <c r="E577" i="6" s="1"/>
  <c r="D576" i="6"/>
  <c r="E576" i="6" s="1"/>
  <c r="D575" i="6"/>
  <c r="E575" i="6" s="1"/>
  <c r="D574" i="6"/>
  <c r="E574" i="6" s="1"/>
  <c r="D573" i="6"/>
  <c r="E573" i="6" s="1"/>
  <c r="D572" i="6"/>
  <c r="E572" i="6" s="1"/>
  <c r="D571" i="6"/>
  <c r="E571" i="6" s="1"/>
  <c r="D570" i="6"/>
  <c r="E570" i="6" s="1"/>
  <c r="D569" i="6"/>
  <c r="E569" i="6" s="1"/>
  <c r="D568" i="6"/>
  <c r="E568" i="6" s="1"/>
  <c r="D567" i="6"/>
  <c r="E567" i="6" s="1"/>
  <c r="D566" i="6"/>
  <c r="E566" i="6" s="1"/>
  <c r="D565" i="6"/>
  <c r="E565" i="6" s="1"/>
  <c r="D564" i="6"/>
  <c r="E564" i="6" s="1"/>
  <c r="D563" i="6"/>
  <c r="E563" i="6" s="1"/>
  <c r="D562" i="6"/>
  <c r="E562" i="6" s="1"/>
  <c r="D561" i="6"/>
  <c r="E561" i="6" s="1"/>
  <c r="D560" i="6"/>
  <c r="E560" i="6" s="1"/>
  <c r="D559" i="6"/>
  <c r="E559" i="6" s="1"/>
  <c r="D558" i="6"/>
  <c r="E558" i="6" s="1"/>
  <c r="D557" i="6"/>
  <c r="E557" i="6" s="1"/>
  <c r="D556" i="6"/>
  <c r="E556" i="6" s="1"/>
  <c r="D555" i="6"/>
  <c r="E555" i="6" s="1"/>
  <c r="D554" i="6"/>
  <c r="E554" i="6" s="1"/>
  <c r="D553" i="6"/>
  <c r="E553" i="6" s="1"/>
  <c r="D552" i="6"/>
  <c r="E552" i="6" s="1"/>
  <c r="D551" i="6"/>
  <c r="E551" i="6" s="1"/>
  <c r="D550" i="6"/>
  <c r="E550" i="6" s="1"/>
  <c r="D549" i="6"/>
  <c r="E549" i="6" s="1"/>
  <c r="D548" i="6"/>
  <c r="E548" i="6" s="1"/>
  <c r="D547" i="6"/>
  <c r="E547" i="6" s="1"/>
  <c r="D546" i="6"/>
  <c r="E546" i="6" s="1"/>
  <c r="D545" i="6"/>
  <c r="E545" i="6" s="1"/>
  <c r="D544" i="6"/>
  <c r="E544" i="6" s="1"/>
  <c r="D543" i="6"/>
  <c r="E543" i="6" s="1"/>
  <c r="D542" i="6"/>
  <c r="E542" i="6" s="1"/>
  <c r="D541" i="6"/>
  <c r="E541" i="6" s="1"/>
  <c r="D540" i="6"/>
  <c r="E540" i="6" s="1"/>
  <c r="D539" i="6"/>
  <c r="E539" i="6" s="1"/>
  <c r="D538" i="6"/>
  <c r="E538" i="6" s="1"/>
  <c r="D537" i="6"/>
  <c r="E537" i="6" s="1"/>
  <c r="D536" i="6"/>
  <c r="E536" i="6" s="1"/>
  <c r="D535" i="6"/>
  <c r="E535" i="6" s="1"/>
  <c r="D534" i="6"/>
  <c r="E534" i="6" s="1"/>
  <c r="D533" i="6"/>
  <c r="E533" i="6" s="1"/>
  <c r="D532" i="6"/>
  <c r="E532" i="6" s="1"/>
  <c r="D531" i="6"/>
  <c r="E531" i="6" s="1"/>
  <c r="D530" i="6"/>
  <c r="E530" i="6" s="1"/>
  <c r="D529" i="6"/>
  <c r="E529" i="6" s="1"/>
  <c r="D528" i="6"/>
  <c r="E528" i="6" s="1"/>
  <c r="D527" i="6"/>
  <c r="E527" i="6" s="1"/>
  <c r="D526" i="6"/>
  <c r="E526" i="6" s="1"/>
  <c r="D525" i="6"/>
  <c r="E525" i="6" s="1"/>
  <c r="D524" i="6"/>
  <c r="E524" i="6" s="1"/>
  <c r="D523" i="6"/>
  <c r="E523" i="6" s="1"/>
  <c r="D522" i="6"/>
  <c r="E522" i="6" s="1"/>
  <c r="D521" i="6"/>
  <c r="E521" i="6" s="1"/>
  <c r="D520" i="6"/>
  <c r="E520" i="6" s="1"/>
  <c r="D519" i="6"/>
  <c r="E519" i="6" s="1"/>
  <c r="D518" i="6"/>
  <c r="E518" i="6" s="1"/>
  <c r="D517" i="6"/>
  <c r="E517" i="6" s="1"/>
  <c r="D516" i="6"/>
  <c r="E516" i="6" s="1"/>
  <c r="D515" i="6"/>
  <c r="E515" i="6" s="1"/>
  <c r="D514" i="6"/>
  <c r="E514" i="6" s="1"/>
  <c r="D513" i="6"/>
  <c r="E513" i="6" s="1"/>
  <c r="D512" i="6"/>
  <c r="E512" i="6" s="1"/>
  <c r="D511" i="6"/>
  <c r="E511" i="6" s="1"/>
  <c r="D510" i="6"/>
  <c r="E510" i="6" s="1"/>
  <c r="D509" i="6"/>
  <c r="E509" i="6" s="1"/>
  <c r="D508" i="6"/>
  <c r="E508" i="6" s="1"/>
  <c r="D507" i="6"/>
  <c r="E507" i="6" s="1"/>
  <c r="D506" i="6"/>
  <c r="E506" i="6" s="1"/>
  <c r="D505" i="6"/>
  <c r="E505" i="6" s="1"/>
  <c r="D504" i="6"/>
  <c r="E504" i="6" s="1"/>
  <c r="D503" i="6"/>
  <c r="E503" i="6" s="1"/>
  <c r="D502" i="6"/>
  <c r="E502" i="6" s="1"/>
  <c r="D501" i="6"/>
  <c r="E501" i="6" s="1"/>
  <c r="D500" i="6"/>
  <c r="E500" i="6" s="1"/>
  <c r="D499" i="6"/>
  <c r="E499" i="6" s="1"/>
  <c r="D498" i="6"/>
  <c r="E498" i="6" s="1"/>
  <c r="D497" i="6"/>
  <c r="E497" i="6" s="1"/>
  <c r="D496" i="6"/>
  <c r="E496" i="6" s="1"/>
  <c r="D495" i="6"/>
  <c r="E495" i="6" s="1"/>
  <c r="D494" i="6"/>
  <c r="E494" i="6" s="1"/>
  <c r="D493" i="6"/>
  <c r="E493" i="6" s="1"/>
  <c r="D492" i="6"/>
  <c r="E492" i="6" s="1"/>
  <c r="D491" i="6"/>
  <c r="E491" i="6" s="1"/>
  <c r="D490" i="6"/>
  <c r="E490" i="6" s="1"/>
  <c r="D489" i="6"/>
  <c r="E489" i="6" s="1"/>
  <c r="D488" i="6"/>
  <c r="E488" i="6" s="1"/>
  <c r="D487" i="6"/>
  <c r="E487" i="6" s="1"/>
  <c r="D486" i="6"/>
  <c r="E486" i="6" s="1"/>
  <c r="D485" i="6"/>
  <c r="E485" i="6" s="1"/>
  <c r="D484" i="6"/>
  <c r="E484" i="6" s="1"/>
  <c r="D483" i="6"/>
  <c r="E483" i="6" s="1"/>
  <c r="D482" i="6"/>
  <c r="E482" i="6" s="1"/>
  <c r="D481" i="6"/>
  <c r="E481" i="6" s="1"/>
  <c r="D480" i="6"/>
  <c r="E480" i="6" s="1"/>
  <c r="D479" i="6"/>
  <c r="E479" i="6" s="1"/>
  <c r="D478" i="6"/>
  <c r="E478" i="6" s="1"/>
  <c r="D477" i="6"/>
  <c r="E477" i="6" s="1"/>
  <c r="D476" i="6"/>
  <c r="E476" i="6" s="1"/>
  <c r="D475" i="6"/>
  <c r="E475" i="6" s="1"/>
  <c r="D474" i="6"/>
  <c r="E474" i="6" s="1"/>
  <c r="D473" i="6"/>
  <c r="E473" i="6" s="1"/>
  <c r="D472" i="6"/>
  <c r="E472" i="6" s="1"/>
  <c r="D471" i="6"/>
  <c r="E471" i="6" s="1"/>
  <c r="D470" i="6"/>
  <c r="E470" i="6" s="1"/>
  <c r="D469" i="6"/>
  <c r="E469" i="6" s="1"/>
  <c r="D468" i="6"/>
  <c r="E468" i="6" s="1"/>
  <c r="D467" i="6"/>
  <c r="E467" i="6" s="1"/>
  <c r="D466" i="6"/>
  <c r="E466" i="6" s="1"/>
  <c r="D465" i="6"/>
  <c r="E465" i="6" s="1"/>
  <c r="D464" i="6"/>
  <c r="E464" i="6" s="1"/>
  <c r="D463" i="6"/>
  <c r="E463" i="6" s="1"/>
  <c r="D462" i="6"/>
  <c r="E462" i="6" s="1"/>
  <c r="D461" i="6"/>
  <c r="E461" i="6" s="1"/>
  <c r="D460" i="6"/>
  <c r="E460" i="6" s="1"/>
  <c r="D459" i="6"/>
  <c r="E459" i="6" s="1"/>
  <c r="D458" i="6"/>
  <c r="E458" i="6" s="1"/>
  <c r="D457" i="6"/>
  <c r="E457" i="6" s="1"/>
  <c r="D456" i="6"/>
  <c r="E456" i="6" s="1"/>
  <c r="D455" i="6"/>
  <c r="E455" i="6" s="1"/>
  <c r="D454" i="6"/>
  <c r="E454" i="6" s="1"/>
  <c r="D453" i="6"/>
  <c r="E453" i="6" s="1"/>
  <c r="D452" i="6"/>
  <c r="E452" i="6" s="1"/>
  <c r="D451" i="6"/>
  <c r="E451" i="6" s="1"/>
  <c r="D450" i="6"/>
  <c r="E450" i="6" s="1"/>
  <c r="D449" i="6"/>
  <c r="E449" i="6" s="1"/>
  <c r="D448" i="6"/>
  <c r="E448" i="6" s="1"/>
  <c r="D447" i="6"/>
  <c r="E447" i="6" s="1"/>
  <c r="D446" i="6"/>
  <c r="E446" i="6" s="1"/>
  <c r="D445" i="6"/>
  <c r="E445" i="6" s="1"/>
  <c r="D444" i="6"/>
  <c r="E444" i="6" s="1"/>
  <c r="D443" i="6"/>
  <c r="E443" i="6" s="1"/>
  <c r="D442" i="6"/>
  <c r="E442" i="6" s="1"/>
  <c r="D441" i="6"/>
  <c r="E441" i="6" s="1"/>
  <c r="D440" i="6"/>
  <c r="E440" i="6" s="1"/>
  <c r="D439" i="6"/>
  <c r="E439" i="6" s="1"/>
  <c r="D438" i="6"/>
  <c r="E438" i="6" s="1"/>
  <c r="D437" i="6"/>
  <c r="E437" i="6" s="1"/>
  <c r="D436" i="6"/>
  <c r="E436" i="6" s="1"/>
  <c r="D435" i="6"/>
  <c r="E435" i="6" s="1"/>
  <c r="D434" i="6"/>
  <c r="E434" i="6" s="1"/>
  <c r="D433" i="6"/>
  <c r="E433" i="6" s="1"/>
  <c r="D432" i="6"/>
  <c r="E432" i="6" s="1"/>
  <c r="D431" i="6"/>
  <c r="E431" i="6" s="1"/>
  <c r="D430" i="6"/>
  <c r="E430" i="6" s="1"/>
  <c r="D429" i="6"/>
  <c r="E429" i="6" s="1"/>
  <c r="D428" i="6"/>
  <c r="E428" i="6" s="1"/>
  <c r="D427" i="6"/>
  <c r="E427" i="6" s="1"/>
  <c r="D426" i="6"/>
  <c r="E426" i="6" s="1"/>
  <c r="D425" i="6"/>
  <c r="E425" i="6" s="1"/>
  <c r="D424" i="6"/>
  <c r="E424" i="6" s="1"/>
  <c r="D423" i="6"/>
  <c r="E423" i="6" s="1"/>
  <c r="D422" i="6"/>
  <c r="E422" i="6" s="1"/>
  <c r="D421" i="6"/>
  <c r="E421" i="6" s="1"/>
  <c r="D420" i="6"/>
  <c r="E420" i="6" s="1"/>
  <c r="D419" i="6"/>
  <c r="E419" i="6" s="1"/>
  <c r="D418" i="6"/>
  <c r="E418" i="6" s="1"/>
  <c r="D417" i="6"/>
  <c r="E417" i="6" s="1"/>
  <c r="D416" i="6"/>
  <c r="E416" i="6" s="1"/>
  <c r="D415" i="6"/>
  <c r="E415" i="6" s="1"/>
  <c r="D414" i="6"/>
  <c r="E414" i="6" s="1"/>
  <c r="D413" i="6"/>
  <c r="E413" i="6" s="1"/>
  <c r="D412" i="6"/>
  <c r="E412" i="6" s="1"/>
  <c r="D411" i="6"/>
  <c r="E411" i="6" s="1"/>
  <c r="D410" i="6"/>
  <c r="E410" i="6" s="1"/>
  <c r="D409" i="6"/>
  <c r="E409" i="6" s="1"/>
  <c r="D408" i="6"/>
  <c r="E408" i="6" s="1"/>
  <c r="D407" i="6"/>
  <c r="E407" i="6" s="1"/>
  <c r="D406" i="6"/>
  <c r="E406" i="6" s="1"/>
  <c r="D405" i="6"/>
  <c r="E405" i="6" s="1"/>
  <c r="D404" i="6"/>
  <c r="E404" i="6" s="1"/>
  <c r="D403" i="6"/>
  <c r="E403" i="6" s="1"/>
  <c r="D402" i="6"/>
  <c r="E402" i="6" s="1"/>
  <c r="D401" i="6"/>
  <c r="E401" i="6" s="1"/>
  <c r="D400" i="6"/>
  <c r="E400" i="6" s="1"/>
  <c r="D399" i="6"/>
  <c r="E399" i="6" s="1"/>
  <c r="D398" i="6"/>
  <c r="E398" i="6" s="1"/>
  <c r="D397" i="6"/>
  <c r="E397" i="6" s="1"/>
  <c r="D396" i="6"/>
  <c r="E396" i="6" s="1"/>
  <c r="D395" i="6"/>
  <c r="E395" i="6" s="1"/>
  <c r="D394" i="6"/>
  <c r="E394" i="6" s="1"/>
  <c r="D393" i="6"/>
  <c r="E393" i="6" s="1"/>
  <c r="D392" i="6"/>
  <c r="E392" i="6" s="1"/>
  <c r="D391" i="6"/>
  <c r="E391" i="6" s="1"/>
  <c r="D390" i="6"/>
  <c r="E390" i="6" s="1"/>
  <c r="D389" i="6"/>
  <c r="E389" i="6" s="1"/>
  <c r="D388" i="6"/>
  <c r="E388" i="6" s="1"/>
  <c r="D387" i="6"/>
  <c r="E387" i="6" s="1"/>
  <c r="D386" i="6"/>
  <c r="E386" i="6" s="1"/>
  <c r="D385" i="6"/>
  <c r="E385" i="6" s="1"/>
  <c r="D384" i="6"/>
  <c r="E384" i="6" s="1"/>
  <c r="D383" i="6"/>
  <c r="E383" i="6" s="1"/>
  <c r="D382" i="6"/>
  <c r="E382" i="6" s="1"/>
  <c r="D381" i="6"/>
  <c r="E381" i="6" s="1"/>
  <c r="D380" i="6"/>
  <c r="E380" i="6" s="1"/>
  <c r="D379" i="6"/>
  <c r="E379" i="6" s="1"/>
  <c r="D378" i="6"/>
  <c r="E378" i="6" s="1"/>
  <c r="D377" i="6"/>
  <c r="E377" i="6" s="1"/>
  <c r="D376" i="6"/>
  <c r="E376" i="6" s="1"/>
  <c r="D375" i="6"/>
  <c r="E375" i="6" s="1"/>
  <c r="D374" i="6"/>
  <c r="E374" i="6" s="1"/>
  <c r="D373" i="6"/>
  <c r="E373" i="6" s="1"/>
  <c r="D372" i="6"/>
  <c r="E372" i="6" s="1"/>
  <c r="D371" i="6"/>
  <c r="E371" i="6" s="1"/>
  <c r="D370" i="6"/>
  <c r="E370" i="6" s="1"/>
  <c r="D369" i="6"/>
  <c r="E369" i="6" s="1"/>
  <c r="D368" i="6"/>
  <c r="E368" i="6" s="1"/>
  <c r="D367" i="6"/>
  <c r="E367" i="6" s="1"/>
  <c r="D366" i="6"/>
  <c r="E366" i="6" s="1"/>
  <c r="D365" i="6"/>
  <c r="E365" i="6" s="1"/>
  <c r="D364" i="6"/>
  <c r="E364" i="6" s="1"/>
  <c r="D363" i="6"/>
  <c r="E363" i="6" s="1"/>
  <c r="D362" i="6"/>
  <c r="E362" i="6" s="1"/>
  <c r="D361" i="6"/>
  <c r="E361" i="6" s="1"/>
  <c r="D360" i="6"/>
  <c r="E360" i="6" s="1"/>
  <c r="D359" i="6"/>
  <c r="E359" i="6" s="1"/>
  <c r="D358" i="6"/>
  <c r="E358" i="6" s="1"/>
  <c r="D357" i="6"/>
  <c r="E357" i="6" s="1"/>
  <c r="D356" i="6"/>
  <c r="E356" i="6" s="1"/>
  <c r="D355" i="6"/>
  <c r="E355" i="6" s="1"/>
  <c r="D354" i="6"/>
  <c r="E354" i="6" s="1"/>
  <c r="D353" i="6"/>
  <c r="E353" i="6" s="1"/>
  <c r="D352" i="6"/>
  <c r="E352" i="6" s="1"/>
  <c r="D351" i="6"/>
  <c r="E351" i="6" s="1"/>
  <c r="D350" i="6"/>
  <c r="E350" i="6" s="1"/>
  <c r="D349" i="6"/>
  <c r="E349" i="6" s="1"/>
  <c r="D348" i="6"/>
  <c r="E348" i="6" s="1"/>
  <c r="D347" i="6"/>
  <c r="E347" i="6" s="1"/>
  <c r="D346" i="6"/>
  <c r="E346" i="6" s="1"/>
  <c r="D345" i="6"/>
  <c r="E345" i="6" s="1"/>
  <c r="D344" i="6"/>
  <c r="E344" i="6" s="1"/>
  <c r="D343" i="6"/>
  <c r="E343" i="6" s="1"/>
  <c r="D342" i="6"/>
  <c r="E342" i="6" s="1"/>
  <c r="D341" i="6"/>
  <c r="E341" i="6" s="1"/>
  <c r="D340" i="6"/>
  <c r="E340" i="6" s="1"/>
  <c r="D339" i="6"/>
  <c r="E339" i="6" s="1"/>
  <c r="D338" i="6"/>
  <c r="E338" i="6" s="1"/>
  <c r="D337" i="6"/>
  <c r="E337" i="6" s="1"/>
  <c r="D336" i="6"/>
  <c r="E336" i="6" s="1"/>
  <c r="D335" i="6"/>
  <c r="E335" i="6" s="1"/>
  <c r="D334" i="6"/>
  <c r="E334" i="6" s="1"/>
  <c r="D333" i="6"/>
  <c r="E333" i="6" s="1"/>
  <c r="D332" i="6"/>
  <c r="E332" i="6" s="1"/>
  <c r="D331" i="6"/>
  <c r="E331" i="6" s="1"/>
  <c r="D330" i="6"/>
  <c r="E330" i="6" s="1"/>
  <c r="D329" i="6"/>
  <c r="E329" i="6" s="1"/>
  <c r="D328" i="6"/>
  <c r="E328" i="6" s="1"/>
  <c r="D327" i="6"/>
  <c r="E327" i="6" s="1"/>
  <c r="D326" i="6"/>
  <c r="E326" i="6" s="1"/>
  <c r="D325" i="6"/>
  <c r="E325" i="6" s="1"/>
  <c r="D324" i="6"/>
  <c r="E324" i="6" s="1"/>
  <c r="D323" i="6"/>
  <c r="E323" i="6" s="1"/>
  <c r="D322" i="6"/>
  <c r="E322" i="6" s="1"/>
  <c r="D321" i="6"/>
  <c r="E321" i="6" s="1"/>
  <c r="D320" i="6"/>
  <c r="E320" i="6" s="1"/>
  <c r="D319" i="6"/>
  <c r="E319" i="6" s="1"/>
  <c r="D318" i="6"/>
  <c r="E318" i="6" s="1"/>
  <c r="D317" i="6"/>
  <c r="E317" i="6" s="1"/>
  <c r="D316" i="6"/>
  <c r="E316" i="6" s="1"/>
  <c r="D315" i="6"/>
  <c r="E315" i="6" s="1"/>
  <c r="D314" i="6"/>
  <c r="E314" i="6" s="1"/>
  <c r="D313" i="6"/>
  <c r="E313" i="6" s="1"/>
  <c r="D312" i="6"/>
  <c r="E312" i="6" s="1"/>
  <c r="D311" i="6"/>
  <c r="E311" i="6" s="1"/>
  <c r="D310" i="6"/>
  <c r="E310" i="6" s="1"/>
  <c r="D309" i="6"/>
  <c r="E309" i="6" s="1"/>
  <c r="D308" i="6"/>
  <c r="E308" i="6" s="1"/>
  <c r="D307" i="6"/>
  <c r="E307" i="6" s="1"/>
  <c r="D306" i="6"/>
  <c r="E306" i="6" s="1"/>
  <c r="D305" i="6"/>
  <c r="E305" i="6" s="1"/>
  <c r="D304" i="6"/>
  <c r="E304" i="6" s="1"/>
  <c r="D303" i="6"/>
  <c r="E303" i="6" s="1"/>
  <c r="D302" i="6"/>
  <c r="E302" i="6" s="1"/>
  <c r="D301" i="6"/>
  <c r="E301" i="6" s="1"/>
  <c r="D300" i="6"/>
  <c r="E300" i="6" s="1"/>
  <c r="D299" i="6"/>
  <c r="E299" i="6" s="1"/>
  <c r="D298" i="6"/>
  <c r="E298" i="6" s="1"/>
  <c r="D297" i="6"/>
  <c r="E297" i="6" s="1"/>
  <c r="D296" i="6"/>
  <c r="E296" i="6" s="1"/>
  <c r="D295" i="6"/>
  <c r="E295" i="6" s="1"/>
  <c r="D294" i="6"/>
  <c r="E294" i="6" s="1"/>
  <c r="D293" i="6"/>
  <c r="E293" i="6" s="1"/>
  <c r="D292" i="6"/>
  <c r="E292" i="6" s="1"/>
  <c r="D291" i="6"/>
  <c r="E291" i="6" s="1"/>
  <c r="D290" i="6"/>
  <c r="E290" i="6" s="1"/>
  <c r="D289" i="6"/>
  <c r="E289" i="6" s="1"/>
  <c r="D288" i="6"/>
  <c r="E288" i="6" s="1"/>
  <c r="D287" i="6"/>
  <c r="E287" i="6" s="1"/>
  <c r="D286" i="6"/>
  <c r="E286" i="6" s="1"/>
  <c r="D285" i="6"/>
  <c r="E285" i="6" s="1"/>
  <c r="D284" i="6"/>
  <c r="E284" i="6" s="1"/>
  <c r="D283" i="6"/>
  <c r="E283" i="6" s="1"/>
  <c r="D282" i="6"/>
  <c r="E282" i="6" s="1"/>
  <c r="D281" i="6"/>
  <c r="E281" i="6" s="1"/>
  <c r="D280" i="6"/>
  <c r="E280" i="6" s="1"/>
  <c r="D279" i="6"/>
  <c r="E279" i="6" s="1"/>
  <c r="D278" i="6"/>
  <c r="E278" i="6" s="1"/>
  <c r="D277" i="6"/>
  <c r="E277" i="6" s="1"/>
  <c r="D276" i="6"/>
  <c r="E276" i="6" s="1"/>
  <c r="D275" i="6"/>
  <c r="E275" i="6" s="1"/>
  <c r="D274" i="6"/>
  <c r="E274" i="6" s="1"/>
  <c r="D273" i="6"/>
  <c r="E273" i="6" s="1"/>
  <c r="D272" i="6"/>
  <c r="E272" i="6" s="1"/>
  <c r="D271" i="6"/>
  <c r="E271" i="6" s="1"/>
  <c r="D270" i="6"/>
  <c r="E270" i="6" s="1"/>
  <c r="D269" i="6"/>
  <c r="E269" i="6" s="1"/>
  <c r="D268" i="6"/>
  <c r="E268" i="6" s="1"/>
  <c r="D267" i="6"/>
  <c r="E267" i="6" s="1"/>
  <c r="D266" i="6"/>
  <c r="E266" i="6" s="1"/>
  <c r="D265" i="6"/>
  <c r="E265" i="6" s="1"/>
  <c r="D264" i="6"/>
  <c r="E264" i="6" s="1"/>
  <c r="D263" i="6"/>
  <c r="E263" i="6" s="1"/>
  <c r="D262" i="6"/>
  <c r="E262" i="6" s="1"/>
  <c r="D261" i="6"/>
  <c r="E261" i="6" s="1"/>
  <c r="D260" i="6"/>
  <c r="E260" i="6" s="1"/>
  <c r="D259" i="6"/>
  <c r="E259" i="6" s="1"/>
  <c r="D258" i="6"/>
  <c r="E258" i="6" s="1"/>
  <c r="D257" i="6"/>
  <c r="E257" i="6" s="1"/>
  <c r="D256" i="6"/>
  <c r="E256" i="6" s="1"/>
  <c r="D255" i="6"/>
  <c r="E255" i="6" s="1"/>
  <c r="D254" i="6"/>
  <c r="E254" i="6" s="1"/>
  <c r="D253" i="6"/>
  <c r="E253" i="6" s="1"/>
  <c r="D252" i="6"/>
  <c r="E252" i="6" s="1"/>
  <c r="D251" i="6"/>
  <c r="E251" i="6" s="1"/>
  <c r="D250" i="6"/>
  <c r="E250" i="6" s="1"/>
  <c r="D249" i="6"/>
  <c r="E249" i="6" s="1"/>
  <c r="D248" i="6"/>
  <c r="E248" i="6" s="1"/>
  <c r="D247" i="6"/>
  <c r="E247" i="6" s="1"/>
  <c r="D246" i="6"/>
  <c r="E246" i="6" s="1"/>
  <c r="D245" i="6"/>
  <c r="E245" i="6" s="1"/>
  <c r="D244" i="6"/>
  <c r="E244" i="6" s="1"/>
  <c r="D243" i="6"/>
  <c r="E243" i="6" s="1"/>
  <c r="D242" i="6"/>
  <c r="E242" i="6" s="1"/>
  <c r="D241" i="6"/>
  <c r="E241" i="6" s="1"/>
  <c r="D240" i="6"/>
  <c r="E240" i="6" s="1"/>
  <c r="D239" i="6"/>
  <c r="E239" i="6" s="1"/>
  <c r="D238" i="6"/>
  <c r="E238" i="6" s="1"/>
  <c r="D237" i="6"/>
  <c r="E237" i="6" s="1"/>
  <c r="D236" i="6"/>
  <c r="E236" i="6" s="1"/>
  <c r="D235" i="6"/>
  <c r="E235" i="6" s="1"/>
  <c r="D234" i="6"/>
  <c r="E234" i="6" s="1"/>
  <c r="D233" i="6"/>
  <c r="E233" i="6" s="1"/>
  <c r="D232" i="6"/>
  <c r="E232" i="6" s="1"/>
  <c r="D231" i="6"/>
  <c r="E231" i="6" s="1"/>
  <c r="D230" i="6"/>
  <c r="E230" i="6" s="1"/>
  <c r="D229" i="6"/>
  <c r="E229" i="6" s="1"/>
  <c r="D228" i="6"/>
  <c r="E228" i="6" s="1"/>
  <c r="D227" i="6"/>
  <c r="E227" i="6" s="1"/>
  <c r="D226" i="6"/>
  <c r="E226" i="6" s="1"/>
  <c r="D225" i="6"/>
  <c r="E225" i="6" s="1"/>
  <c r="D224" i="6"/>
  <c r="E224" i="6" s="1"/>
  <c r="D223" i="6"/>
  <c r="E223" i="6" s="1"/>
  <c r="D222" i="6"/>
  <c r="E222" i="6" s="1"/>
  <c r="D221" i="6"/>
  <c r="E221" i="6" s="1"/>
  <c r="D220" i="6"/>
  <c r="E220" i="6" s="1"/>
  <c r="D219" i="6"/>
  <c r="E219" i="6" s="1"/>
  <c r="D218" i="6"/>
  <c r="E218" i="6" s="1"/>
  <c r="D217" i="6"/>
  <c r="E217" i="6" s="1"/>
  <c r="D216" i="6"/>
  <c r="E216" i="6" s="1"/>
  <c r="D215" i="6"/>
  <c r="E215" i="6" s="1"/>
  <c r="D214" i="6"/>
  <c r="E214" i="6" s="1"/>
  <c r="D213" i="6"/>
  <c r="E213" i="6" s="1"/>
  <c r="D212" i="6"/>
  <c r="E212" i="6" s="1"/>
  <c r="D211" i="6"/>
  <c r="E211" i="6" s="1"/>
  <c r="D210" i="6"/>
  <c r="E210" i="6" s="1"/>
  <c r="D209" i="6"/>
  <c r="E209" i="6" s="1"/>
  <c r="D208" i="6"/>
  <c r="E208" i="6" s="1"/>
  <c r="D207" i="6"/>
  <c r="E207" i="6" s="1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199" i="6"/>
  <c r="E199" i="6" s="1"/>
  <c r="D198" i="6"/>
  <c r="E198" i="6" s="1"/>
  <c r="D197" i="6"/>
  <c r="E197" i="6" s="1"/>
  <c r="D196" i="6"/>
  <c r="E196" i="6" s="1"/>
  <c r="D195" i="6"/>
  <c r="E195" i="6" s="1"/>
  <c r="D194" i="6"/>
  <c r="E194" i="6" s="1"/>
  <c r="D193" i="6"/>
  <c r="E193" i="6" s="1"/>
  <c r="D192" i="6"/>
  <c r="E192" i="6" s="1"/>
  <c r="D191" i="6"/>
  <c r="E191" i="6" s="1"/>
  <c r="D190" i="6"/>
  <c r="E190" i="6" s="1"/>
  <c r="D189" i="6"/>
  <c r="E189" i="6" s="1"/>
  <c r="D188" i="6"/>
  <c r="E188" i="6" s="1"/>
  <c r="D187" i="6"/>
  <c r="E187" i="6" s="1"/>
  <c r="D186" i="6"/>
  <c r="E186" i="6" s="1"/>
  <c r="D185" i="6"/>
  <c r="E185" i="6" s="1"/>
  <c r="D184" i="6"/>
  <c r="E184" i="6" s="1"/>
  <c r="D183" i="6"/>
  <c r="E183" i="6" s="1"/>
  <c r="D182" i="6"/>
  <c r="E182" i="6" s="1"/>
  <c r="D181" i="6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D175" i="6"/>
  <c r="E175" i="6" s="1"/>
  <c r="D174" i="6"/>
  <c r="E174" i="6" s="1"/>
  <c r="D173" i="6"/>
  <c r="E173" i="6" s="1"/>
  <c r="D172" i="6"/>
  <c r="E172" i="6" s="1"/>
  <c r="D171" i="6"/>
  <c r="E171" i="6" s="1"/>
  <c r="D170" i="6"/>
  <c r="E170" i="6" s="1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D163" i="6"/>
  <c r="E163" i="6" s="1"/>
  <c r="D162" i="6"/>
  <c r="E162" i="6" s="1"/>
  <c r="D161" i="6"/>
  <c r="E161" i="6" s="1"/>
  <c r="D160" i="6"/>
  <c r="E160" i="6" s="1"/>
  <c r="D159" i="6"/>
  <c r="E159" i="6" s="1"/>
  <c r="D158" i="6"/>
  <c r="E158" i="6" s="1"/>
  <c r="D157" i="6"/>
  <c r="E157" i="6" s="1"/>
  <c r="D156" i="6"/>
  <c r="E156" i="6" s="1"/>
  <c r="D155" i="6"/>
  <c r="E155" i="6" s="1"/>
  <c r="D154" i="6"/>
  <c r="E154" i="6" s="1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D143" i="6"/>
  <c r="E143" i="6" s="1"/>
  <c r="D142" i="6"/>
  <c r="E142" i="6" s="1"/>
  <c r="D141" i="6"/>
  <c r="E141" i="6" s="1"/>
  <c r="D140" i="6"/>
  <c r="E140" i="6" s="1"/>
  <c r="D139" i="6"/>
  <c r="E139" i="6" s="1"/>
  <c r="D138" i="6"/>
  <c r="E138" i="6" s="1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D131" i="6"/>
  <c r="E131" i="6" s="1"/>
  <c r="D130" i="6"/>
  <c r="E130" i="6" s="1"/>
  <c r="D129" i="6"/>
  <c r="E129" i="6" s="1"/>
  <c r="D128" i="6"/>
  <c r="E128" i="6" s="1"/>
  <c r="D127" i="6"/>
  <c r="E127" i="6" s="1"/>
  <c r="D126" i="6"/>
  <c r="E126" i="6" s="1"/>
  <c r="D125" i="6"/>
  <c r="E125" i="6" s="1"/>
  <c r="D124" i="6"/>
  <c r="E124" i="6" s="1"/>
  <c r="D123" i="6"/>
  <c r="E123" i="6" s="1"/>
  <c r="D122" i="6"/>
  <c r="E122" i="6" s="1"/>
  <c r="D121" i="6"/>
  <c r="E121" i="6" s="1"/>
  <c r="D120" i="6"/>
  <c r="E120" i="6" s="1"/>
  <c r="D119" i="6"/>
  <c r="E119" i="6" s="1"/>
  <c r="D118" i="6"/>
  <c r="E118" i="6" s="1"/>
  <c r="D117" i="6"/>
  <c r="E117" i="6" s="1"/>
  <c r="D116" i="6"/>
  <c r="E116" i="6" s="1"/>
  <c r="D115" i="6"/>
  <c r="E115" i="6" s="1"/>
  <c r="D114" i="6"/>
  <c r="E114" i="6" s="1"/>
  <c r="D113" i="6"/>
  <c r="E113" i="6" s="1"/>
  <c r="D112" i="6"/>
  <c r="E112" i="6" s="1"/>
  <c r="D111" i="6"/>
  <c r="E111" i="6" s="1"/>
  <c r="D110" i="6"/>
  <c r="E110" i="6" s="1"/>
  <c r="D109" i="6"/>
  <c r="E109" i="6" s="1"/>
  <c r="D108" i="6"/>
  <c r="E108" i="6" s="1"/>
  <c r="D107" i="6"/>
  <c r="E107" i="6" s="1"/>
  <c r="D106" i="6"/>
  <c r="E106" i="6" s="1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D79" i="6"/>
  <c r="E79" i="6" s="1"/>
  <c r="D78" i="6"/>
  <c r="E78" i="6" s="1"/>
  <c r="D77" i="6"/>
  <c r="E77" i="6" s="1"/>
  <c r="D76" i="6"/>
  <c r="E76" i="6" s="1"/>
  <c r="D75" i="6"/>
  <c r="E75" i="6" s="1"/>
  <c r="D74" i="6"/>
  <c r="E74" i="6" s="1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U2" i="6"/>
  <c r="S2" i="6"/>
  <c r="D2" i="6"/>
  <c r="E2" i="6" s="1"/>
  <c r="A16" i="1" l="1"/>
  <c r="A48" i="1"/>
  <c r="A56" i="1"/>
  <c r="A64" i="1"/>
  <c r="A72" i="1"/>
  <c r="A17" i="1"/>
  <c r="A41" i="1"/>
  <c r="A49" i="1"/>
  <c r="A57" i="1"/>
  <c r="A65" i="1"/>
  <c r="A73" i="1"/>
  <c r="A89" i="1"/>
  <c r="A18" i="1"/>
  <c r="A26" i="1"/>
  <c r="A42" i="1"/>
  <c r="A50" i="1"/>
  <c r="A58" i="1"/>
  <c r="A66" i="1"/>
  <c r="A74" i="1"/>
  <c r="A114" i="1"/>
  <c r="A122" i="1"/>
  <c r="A138" i="1"/>
  <c r="A146" i="1"/>
  <c r="A154" i="1"/>
  <c r="A162" i="1"/>
  <c r="A19" i="1"/>
  <c r="A27" i="1"/>
  <c r="A43" i="1"/>
  <c r="A51" i="1"/>
  <c r="A67" i="1"/>
  <c r="A75" i="1"/>
  <c r="A123" i="1"/>
  <c r="A139" i="1"/>
  <c r="A20" i="1"/>
  <c r="A28" i="1"/>
  <c r="A44" i="1"/>
  <c r="A68" i="1"/>
  <c r="A76" i="1"/>
  <c r="A21" i="1"/>
  <c r="A29" i="1"/>
  <c r="A45" i="1"/>
  <c r="A69" i="1"/>
  <c r="A85" i="1"/>
  <c r="A22" i="1"/>
  <c r="A30" i="1"/>
  <c r="A46" i="1"/>
  <c r="A62" i="1"/>
  <c r="A70" i="1"/>
  <c r="A86" i="1"/>
  <c r="A126" i="1"/>
  <c r="A134" i="1"/>
  <c r="A142" i="1"/>
  <c r="A150" i="1"/>
  <c r="A158" i="1"/>
  <c r="A166" i="1"/>
  <c r="A71" i="1"/>
  <c r="A113" i="1"/>
  <c r="A127" i="1"/>
  <c r="A140" i="1"/>
  <c r="A151" i="1"/>
  <c r="A161" i="1"/>
  <c r="A240" i="1"/>
  <c r="A296" i="1"/>
  <c r="A312" i="1"/>
  <c r="A416" i="1"/>
  <c r="A448" i="1"/>
  <c r="A23" i="1"/>
  <c r="A153" i="1"/>
  <c r="A164" i="1"/>
  <c r="A213" i="1"/>
  <c r="A221" i="1"/>
  <c r="A15" i="1"/>
  <c r="A128" i="1"/>
  <c r="A141" i="1"/>
  <c r="A152" i="1"/>
  <c r="A163" i="1"/>
  <c r="A220" i="1"/>
  <c r="A297" i="1"/>
  <c r="A313" i="1"/>
  <c r="A417" i="1"/>
  <c r="A449" i="1"/>
  <c r="A143" i="1"/>
  <c r="A298" i="1"/>
  <c r="A31" i="1"/>
  <c r="A87" i="1"/>
  <c r="A155" i="1"/>
  <c r="A165" i="1"/>
  <c r="A299" i="1"/>
  <c r="A395" i="1"/>
  <c r="A443" i="1"/>
  <c r="A88" i="1"/>
  <c r="A120" i="1"/>
  <c r="A133" i="1"/>
  <c r="A156" i="1"/>
  <c r="A167" i="1"/>
  <c r="A215" i="1"/>
  <c r="A300" i="1"/>
  <c r="A396" i="1"/>
  <c r="A444" i="1"/>
  <c r="A47" i="1"/>
  <c r="A121" i="1"/>
  <c r="A135" i="1"/>
  <c r="A147" i="1"/>
  <c r="A157" i="1"/>
  <c r="A168" i="1"/>
  <c r="A237" i="1"/>
  <c r="A111" i="1"/>
  <c r="A124" i="1"/>
  <c r="A136" i="1"/>
  <c r="A63" i="1"/>
  <c r="A160" i="1"/>
  <c r="A301" i="1"/>
  <c r="A399" i="1"/>
  <c r="A415" i="1"/>
  <c r="A442" i="1"/>
  <c r="A302" i="1"/>
  <c r="A112" i="1"/>
  <c r="A445" i="1"/>
  <c r="A137" i="1"/>
  <c r="A239" i="1"/>
  <c r="A450" i="1"/>
  <c r="A125" i="1"/>
  <c r="A238" i="1"/>
  <c r="A446" i="1"/>
  <c r="A310" i="1"/>
  <c r="A447" i="1"/>
  <c r="A148" i="1"/>
  <c r="A293" i="1"/>
  <c r="A311" i="1"/>
  <c r="A149" i="1"/>
  <c r="A294" i="1"/>
  <c r="A397" i="1"/>
  <c r="A413" i="1"/>
  <c r="A159" i="1"/>
  <c r="A295" i="1"/>
  <c r="A398" i="1"/>
  <c r="A414" i="1"/>
  <c r="A394" i="1"/>
  <c r="CB61" i="1"/>
  <c r="BQ61" i="1"/>
  <c r="BF61" i="1"/>
  <c r="AU61" i="1"/>
  <c r="AT61" i="1"/>
  <c r="AS61" i="1"/>
  <c r="AR61" i="1"/>
  <c r="AQ61" i="1"/>
  <c r="AP61" i="1"/>
  <c r="AO61" i="1"/>
  <c r="CB60" i="1"/>
  <c r="BQ60" i="1"/>
  <c r="BF60" i="1"/>
  <c r="AU60" i="1"/>
  <c r="AT60" i="1"/>
  <c r="AS60" i="1"/>
  <c r="AR60" i="1"/>
  <c r="AQ60" i="1"/>
  <c r="AP60" i="1"/>
  <c r="AO60" i="1"/>
  <c r="A472" i="1" l="1" a="1"/>
  <c r="AV61" i="1"/>
  <c r="AV60" i="1"/>
  <c r="A472" i="1" l="1"/>
  <c r="D478" i="1"/>
  <c r="B473" i="1"/>
  <c r="G473" i="1" s="1"/>
  <c r="B475" i="1"/>
  <c r="G475" i="1" s="1"/>
  <c r="B477" i="1"/>
  <c r="B479" i="1"/>
  <c r="G479" i="1" s="1"/>
  <c r="D479" i="1"/>
  <c r="B474" i="1"/>
  <c r="G474" i="1" s="1"/>
  <c r="B478" i="1"/>
  <c r="G478" i="1" s="1"/>
  <c r="B476" i="1"/>
  <c r="G476" i="1" s="1"/>
  <c r="BQ207" i="1"/>
  <c r="BF207" i="1"/>
  <c r="AU207" i="1"/>
  <c r="AS207" i="1"/>
  <c r="AQ207" i="1"/>
  <c r="AO207" i="1"/>
  <c r="BQ206" i="1"/>
  <c r="BF206" i="1"/>
  <c r="AU206" i="1"/>
  <c r="AS206" i="1"/>
  <c r="AQ206" i="1"/>
  <c r="AO206" i="1"/>
  <c r="CB191" i="1"/>
  <c r="BQ191" i="1"/>
  <c r="BF191" i="1"/>
  <c r="AS191" i="1"/>
  <c r="AQ191" i="1"/>
  <c r="AS183" i="1"/>
  <c r="AQ183" i="1"/>
  <c r="AO183" i="1"/>
  <c r="AS182" i="1"/>
  <c r="AQ182" i="1"/>
  <c r="AO182" i="1"/>
  <c r="AU181" i="1"/>
  <c r="AS181" i="1"/>
  <c r="AQ181" i="1"/>
  <c r="AO181" i="1"/>
  <c r="AU159" i="1"/>
  <c r="AS159" i="1"/>
  <c r="AQ159" i="1"/>
  <c r="AU160" i="1"/>
  <c r="AS160" i="1"/>
  <c r="AQ160" i="1"/>
  <c r="AU161" i="1"/>
  <c r="AS161" i="1"/>
  <c r="AQ161" i="1"/>
  <c r="AO161" i="1"/>
  <c r="AS162" i="1"/>
  <c r="AU162" i="1"/>
  <c r="AQ162" i="1"/>
  <c r="AU156" i="1"/>
  <c r="AS156" i="1"/>
  <c r="AQ156" i="1"/>
  <c r="AO156" i="1"/>
  <c r="AU155" i="1"/>
  <c r="AS155" i="1"/>
  <c r="AQ155" i="1"/>
  <c r="AU140" i="1"/>
  <c r="AS140" i="1"/>
  <c r="AQ140" i="1"/>
  <c r="AO140" i="1"/>
  <c r="AU117" i="1"/>
  <c r="AS117" i="1"/>
  <c r="AQ117" i="1"/>
  <c r="AO117" i="1"/>
  <c r="AU115" i="1"/>
  <c r="AS115" i="1"/>
  <c r="AQ115" i="1"/>
  <c r="AO115" i="1"/>
  <c r="AS112" i="1"/>
  <c r="AQ112" i="1"/>
  <c r="BQ109" i="1"/>
  <c r="BF109" i="1"/>
  <c r="AU109" i="1"/>
  <c r="AS109" i="1"/>
  <c r="AQ109" i="1"/>
  <c r="AO109" i="1"/>
  <c r="BQ108" i="1"/>
  <c r="BF108" i="1"/>
  <c r="AU108" i="1"/>
  <c r="AS108" i="1"/>
  <c r="AQ108" i="1"/>
  <c r="AO108" i="1"/>
  <c r="BQ107" i="1"/>
  <c r="BF107" i="1"/>
  <c r="AU107" i="1"/>
  <c r="AS107" i="1"/>
  <c r="AQ107" i="1"/>
  <c r="AO107" i="1"/>
  <c r="AU106" i="1"/>
  <c r="AS106" i="1"/>
  <c r="AQ106" i="1"/>
  <c r="BQ106" i="1"/>
  <c r="BF106" i="1"/>
  <c r="AO106" i="1"/>
  <c r="AS95" i="1"/>
  <c r="AQ95" i="1"/>
  <c r="AS94" i="1"/>
  <c r="AQ94" i="1"/>
  <c r="AS93" i="1"/>
  <c r="AQ93" i="1"/>
  <c r="AS92" i="1"/>
  <c r="AQ92" i="1"/>
  <c r="BQ92" i="1"/>
  <c r="BF92" i="1"/>
  <c r="AS91" i="1"/>
  <c r="AQ91" i="1"/>
  <c r="AS84" i="1"/>
  <c r="AU84" i="1"/>
  <c r="AQ84" i="1"/>
  <c r="AU71" i="1"/>
  <c r="AT71" i="1"/>
  <c r="AS71" i="1"/>
  <c r="AR71" i="1"/>
  <c r="AQ71" i="1"/>
  <c r="AP71" i="1"/>
  <c r="CB71" i="1"/>
  <c r="BQ71" i="1"/>
  <c r="BF71" i="1"/>
  <c r="AO71" i="1"/>
  <c r="BQ67" i="1"/>
  <c r="BF67" i="1"/>
  <c r="AU67" i="1"/>
  <c r="AT67" i="1"/>
  <c r="AS67" i="1"/>
  <c r="AR67" i="1"/>
  <c r="AQ67" i="1"/>
  <c r="AP67" i="1"/>
  <c r="AO67" i="1"/>
  <c r="CB55" i="1"/>
  <c r="BQ55" i="1"/>
  <c r="BF55" i="1"/>
  <c r="AU55" i="1"/>
  <c r="AT55" i="1"/>
  <c r="AS55" i="1"/>
  <c r="AR55" i="1"/>
  <c r="AQ55" i="1"/>
  <c r="AP55" i="1"/>
  <c r="AO55" i="1"/>
  <c r="CB56" i="1"/>
  <c r="BQ56" i="1"/>
  <c r="BF56" i="1"/>
  <c r="AU56" i="1"/>
  <c r="AT56" i="1"/>
  <c r="AS56" i="1"/>
  <c r="AR56" i="1"/>
  <c r="AQ56" i="1"/>
  <c r="AP56" i="1"/>
  <c r="AO56" i="1"/>
  <c r="CB57" i="1"/>
  <c r="BQ57" i="1"/>
  <c r="BF57" i="1"/>
  <c r="AU57" i="1"/>
  <c r="AT57" i="1"/>
  <c r="AS57" i="1"/>
  <c r="AR57" i="1"/>
  <c r="AQ57" i="1"/>
  <c r="AP57" i="1"/>
  <c r="AO57" i="1"/>
  <c r="CB58" i="1"/>
  <c r="BQ58" i="1"/>
  <c r="BF58" i="1"/>
  <c r="AU58" i="1"/>
  <c r="AT58" i="1"/>
  <c r="AS58" i="1"/>
  <c r="AR58" i="1"/>
  <c r="AQ58" i="1"/>
  <c r="AP58" i="1"/>
  <c r="AO58" i="1"/>
  <c r="BQ63" i="1"/>
  <c r="BF63" i="1"/>
  <c r="AU63" i="1"/>
  <c r="AT63" i="1"/>
  <c r="AS63" i="1"/>
  <c r="AR63" i="1"/>
  <c r="AQ63" i="1"/>
  <c r="AP63" i="1"/>
  <c r="AO63" i="1"/>
  <c r="BQ62" i="1"/>
  <c r="BF62" i="1"/>
  <c r="AU62" i="1"/>
  <c r="AT62" i="1"/>
  <c r="AS62" i="1"/>
  <c r="AR62" i="1"/>
  <c r="AQ62" i="1"/>
  <c r="AP62" i="1"/>
  <c r="AO62" i="1"/>
  <c r="BQ59" i="1"/>
  <c r="BF59" i="1"/>
  <c r="AU59" i="1"/>
  <c r="AT59" i="1"/>
  <c r="AS59" i="1"/>
  <c r="AR59" i="1"/>
  <c r="AQ59" i="1"/>
  <c r="AV191" i="1" l="1"/>
  <c r="AV56" i="1"/>
  <c r="AV58" i="1"/>
  <c r="AV108" i="1"/>
  <c r="AV109" i="1"/>
  <c r="AV57" i="1"/>
  <c r="AV55" i="1"/>
  <c r="AV206" i="1"/>
  <c r="AV207" i="1"/>
  <c r="AV107" i="1"/>
  <c r="AV106" i="1"/>
  <c r="AV92" i="1"/>
  <c r="AV71" i="1"/>
  <c r="AV67" i="1"/>
  <c r="AV63" i="1"/>
  <c r="AV62" i="1"/>
  <c r="AU33" i="1" l="1"/>
  <c r="AT33" i="1"/>
  <c r="AS33" i="1"/>
  <c r="AR33" i="1"/>
  <c r="AQ33" i="1"/>
  <c r="AP33" i="1"/>
  <c r="AO33" i="1"/>
  <c r="BQ32" i="1"/>
  <c r="BF32" i="1"/>
  <c r="BQ31" i="1"/>
  <c r="BF31" i="1"/>
  <c r="AU27" i="1"/>
  <c r="AT27" i="1"/>
  <c r="AS27" i="1"/>
  <c r="AR27" i="1"/>
  <c r="AQ27" i="1"/>
  <c r="AP27" i="1"/>
  <c r="AO27" i="1"/>
  <c r="AU24" i="1"/>
  <c r="AT24" i="1"/>
  <c r="AS24" i="1"/>
  <c r="AR24" i="1"/>
  <c r="AQ24" i="1"/>
  <c r="AP24" i="1"/>
  <c r="AO24" i="1"/>
  <c r="AU25" i="1"/>
  <c r="AT25" i="1"/>
  <c r="AS25" i="1"/>
  <c r="AR25" i="1"/>
  <c r="AQ25" i="1"/>
  <c r="AP25" i="1"/>
  <c r="AO25" i="1"/>
  <c r="AR23" i="1"/>
  <c r="AU22" i="1"/>
  <c r="AT22" i="1"/>
  <c r="AQ22" i="1"/>
  <c r="AS22" i="1"/>
  <c r="AR22" i="1"/>
  <c r="AP22" i="1"/>
  <c r="AO22" i="1"/>
  <c r="AP23" i="1"/>
  <c r="AU23" i="1"/>
  <c r="AT23" i="1"/>
  <c r="AO23" i="1"/>
  <c r="AU18" i="1" l="1"/>
  <c r="AT18" i="1"/>
  <c r="AS18" i="1"/>
  <c r="AR18" i="1"/>
  <c r="AQ18" i="1"/>
  <c r="AP18" i="1"/>
  <c r="AO18" i="1"/>
  <c r="AO19" i="1"/>
  <c r="AU19" i="1"/>
  <c r="AT19" i="1"/>
  <c r="AS19" i="1"/>
  <c r="AR19" i="1"/>
  <c r="AQ19" i="1"/>
  <c r="AP19" i="1"/>
  <c r="CB4" i="1"/>
  <c r="BQ4" i="1"/>
  <c r="BF4" i="1"/>
  <c r="AU4" i="1"/>
  <c r="AT4" i="1"/>
  <c r="AS4" i="1"/>
  <c r="AR4" i="1"/>
  <c r="AQ4" i="1"/>
  <c r="AP4" i="1"/>
  <c r="AO4" i="1"/>
  <c r="CB3" i="1"/>
  <c r="BQ3" i="1"/>
  <c r="BF3" i="1"/>
  <c r="AU3" i="1"/>
  <c r="AT3" i="1"/>
  <c r="AS3" i="1"/>
  <c r="AR3" i="1"/>
  <c r="AQ3" i="1"/>
  <c r="AP3" i="1"/>
  <c r="AO3" i="1"/>
  <c r="X3" i="1"/>
  <c r="AV3" i="1" l="1"/>
  <c r="AV4" i="1"/>
  <c r="AS15" i="1" l="1"/>
  <c r="AU15" i="1"/>
  <c r="AR15" i="1"/>
  <c r="BQ86" i="1" l="1"/>
  <c r="BQ87" i="1"/>
  <c r="BF87" i="1"/>
  <c r="AU87" i="1"/>
  <c r="AT87" i="1"/>
  <c r="AS87" i="1"/>
  <c r="AR87" i="1"/>
  <c r="AQ87" i="1"/>
  <c r="AP87" i="1"/>
  <c r="AO87" i="1"/>
  <c r="BF86" i="1"/>
  <c r="AU86" i="1"/>
  <c r="AT86" i="1"/>
  <c r="AS86" i="1"/>
  <c r="AR86" i="1"/>
  <c r="AQ86" i="1"/>
  <c r="AP86" i="1"/>
  <c r="AO86" i="1"/>
  <c r="BQ85" i="1"/>
  <c r="BF85" i="1"/>
  <c r="AU85" i="1"/>
  <c r="AT85" i="1"/>
  <c r="AS85" i="1"/>
  <c r="AR85" i="1"/>
  <c r="AQ85" i="1"/>
  <c r="AP85" i="1"/>
  <c r="AO85" i="1"/>
  <c r="AV86" i="1" l="1"/>
  <c r="AV87" i="1"/>
  <c r="AV85" i="1"/>
  <c r="CB304" i="1"/>
  <c r="BQ304" i="1"/>
  <c r="BF304" i="1"/>
  <c r="CB303" i="1"/>
  <c r="BQ303" i="1"/>
  <c r="BF303" i="1"/>
  <c r="CB302" i="1"/>
  <c r="BQ302" i="1"/>
  <c r="BF302" i="1"/>
  <c r="CB301" i="1"/>
  <c r="BQ301" i="1"/>
  <c r="BF301" i="1"/>
  <c r="CB300" i="1"/>
  <c r="BQ300" i="1"/>
  <c r="BF300" i="1"/>
  <c r="CB299" i="1"/>
  <c r="BQ299" i="1"/>
  <c r="BF299" i="1"/>
  <c r="CB298" i="1"/>
  <c r="BQ298" i="1"/>
  <c r="BF298" i="1"/>
  <c r="CB297" i="1"/>
  <c r="BQ297" i="1"/>
  <c r="BF297" i="1"/>
  <c r="CB296" i="1"/>
  <c r="BQ296" i="1"/>
  <c r="BF296" i="1"/>
  <c r="CB295" i="1"/>
  <c r="BQ295" i="1"/>
  <c r="BF295" i="1"/>
  <c r="CB294" i="1"/>
  <c r="BQ294" i="1"/>
  <c r="BF294" i="1"/>
  <c r="CB293" i="1"/>
  <c r="BQ293" i="1"/>
  <c r="BF293" i="1"/>
  <c r="CB292" i="1"/>
  <c r="BQ292" i="1"/>
  <c r="BF292" i="1"/>
  <c r="CB291" i="1"/>
  <c r="BQ291" i="1"/>
  <c r="BF291" i="1"/>
  <c r="CB290" i="1"/>
  <c r="BQ290" i="1"/>
  <c r="BF290" i="1"/>
  <c r="CB289" i="1"/>
  <c r="BQ289" i="1"/>
  <c r="BF289" i="1"/>
  <c r="CB288" i="1"/>
  <c r="BQ288" i="1"/>
  <c r="BF288" i="1"/>
  <c r="CB287" i="1"/>
  <c r="BQ287" i="1"/>
  <c r="BF287" i="1"/>
  <c r="CB286" i="1"/>
  <c r="BQ286" i="1"/>
  <c r="BF286" i="1"/>
  <c r="CB285" i="1"/>
  <c r="BQ285" i="1"/>
  <c r="BF285" i="1"/>
  <c r="CB284" i="1"/>
  <c r="BQ284" i="1"/>
  <c r="BF284" i="1"/>
  <c r="CB283" i="1"/>
  <c r="BQ283" i="1"/>
  <c r="BF283" i="1"/>
  <c r="CB282" i="1"/>
  <c r="BQ282" i="1"/>
  <c r="BF282" i="1"/>
  <c r="CB281" i="1"/>
  <c r="BQ281" i="1"/>
  <c r="BF281" i="1"/>
  <c r="CB280" i="1"/>
  <c r="BQ280" i="1"/>
  <c r="BF280" i="1"/>
  <c r="CB279" i="1"/>
  <c r="BQ279" i="1"/>
  <c r="BF279" i="1"/>
  <c r="CB278" i="1"/>
  <c r="BQ278" i="1"/>
  <c r="BF278" i="1"/>
  <c r="CB277" i="1"/>
  <c r="BQ277" i="1"/>
  <c r="BF277" i="1"/>
  <c r="CB276" i="1"/>
  <c r="BQ276" i="1"/>
  <c r="BF276" i="1"/>
  <c r="CB275" i="1"/>
  <c r="BQ275" i="1"/>
  <c r="BF275" i="1"/>
  <c r="CB274" i="1"/>
  <c r="BQ274" i="1"/>
  <c r="BF274" i="1"/>
  <c r="CB273" i="1"/>
  <c r="BQ273" i="1"/>
  <c r="BF273" i="1"/>
  <c r="CB272" i="1"/>
  <c r="BQ272" i="1"/>
  <c r="BF272" i="1"/>
  <c r="CB271" i="1"/>
  <c r="BQ271" i="1"/>
  <c r="BF271" i="1"/>
  <c r="CB270" i="1"/>
  <c r="BQ270" i="1"/>
  <c r="BF270" i="1"/>
  <c r="CB269" i="1"/>
  <c r="BQ269" i="1"/>
  <c r="BF269" i="1"/>
  <c r="CB268" i="1"/>
  <c r="BQ268" i="1"/>
  <c r="BF268" i="1"/>
  <c r="CB267" i="1"/>
  <c r="BQ267" i="1"/>
  <c r="BF267" i="1"/>
  <c r="CB266" i="1"/>
  <c r="BQ266" i="1"/>
  <c r="BF266" i="1"/>
  <c r="CB265" i="1"/>
  <c r="BQ265" i="1"/>
  <c r="BF265" i="1"/>
  <c r="CB264" i="1"/>
  <c r="BQ264" i="1"/>
  <c r="BF264" i="1"/>
  <c r="CB263" i="1"/>
  <c r="BQ263" i="1"/>
  <c r="BF263" i="1"/>
  <c r="CB262" i="1"/>
  <c r="BQ262" i="1"/>
  <c r="BF262" i="1"/>
  <c r="CB261" i="1"/>
  <c r="BQ261" i="1"/>
  <c r="BF261" i="1"/>
  <c r="CB260" i="1"/>
  <c r="BQ260" i="1"/>
  <c r="BF260" i="1"/>
  <c r="CB259" i="1"/>
  <c r="BQ259" i="1"/>
  <c r="BF259" i="1"/>
  <c r="CB258" i="1"/>
  <c r="BQ258" i="1"/>
  <c r="BF258" i="1"/>
  <c r="CB257" i="1"/>
  <c r="BQ257" i="1"/>
  <c r="BF257" i="1"/>
  <c r="CB256" i="1"/>
  <c r="BQ256" i="1"/>
  <c r="BF256" i="1"/>
  <c r="CB255" i="1"/>
  <c r="BQ255" i="1"/>
  <c r="BF255" i="1"/>
  <c r="CB254" i="1"/>
  <c r="BQ254" i="1"/>
  <c r="BF254" i="1"/>
  <c r="CB253" i="1"/>
  <c r="BQ253" i="1"/>
  <c r="BF253" i="1"/>
  <c r="CB252" i="1"/>
  <c r="BQ252" i="1"/>
  <c r="BF252" i="1"/>
  <c r="CB251" i="1"/>
  <c r="BQ251" i="1"/>
  <c r="BF251" i="1"/>
  <c r="CB250" i="1"/>
  <c r="BQ250" i="1"/>
  <c r="BF250" i="1"/>
  <c r="CB249" i="1"/>
  <c r="BQ249" i="1"/>
  <c r="BF249" i="1"/>
  <c r="CB248" i="1"/>
  <c r="BQ248" i="1"/>
  <c r="BF248" i="1"/>
  <c r="CB247" i="1"/>
  <c r="BQ247" i="1"/>
  <c r="BF247" i="1"/>
  <c r="CB246" i="1"/>
  <c r="BQ246" i="1"/>
  <c r="BF246" i="1"/>
  <c r="CB245" i="1"/>
  <c r="BQ245" i="1"/>
  <c r="BF245" i="1"/>
  <c r="CB244" i="1"/>
  <c r="BQ244" i="1"/>
  <c r="BF244" i="1"/>
  <c r="CB243" i="1"/>
  <c r="BQ243" i="1"/>
  <c r="BF243" i="1"/>
  <c r="CB242" i="1"/>
  <c r="BQ242" i="1"/>
  <c r="BF242" i="1"/>
  <c r="CB241" i="1"/>
  <c r="BQ241" i="1"/>
  <c r="BF241" i="1"/>
  <c r="CB240" i="1"/>
  <c r="BQ240" i="1"/>
  <c r="BF240" i="1"/>
  <c r="CB239" i="1"/>
  <c r="BQ239" i="1"/>
  <c r="BF239" i="1"/>
  <c r="CB238" i="1"/>
  <c r="BQ238" i="1"/>
  <c r="BF238" i="1"/>
  <c r="CB237" i="1"/>
  <c r="BQ237" i="1"/>
  <c r="BF237" i="1"/>
  <c r="CB236" i="1"/>
  <c r="BQ236" i="1"/>
  <c r="BF236" i="1"/>
  <c r="CB235" i="1"/>
  <c r="BQ235" i="1"/>
  <c r="BF235" i="1"/>
  <c r="CB234" i="1"/>
  <c r="BQ234" i="1"/>
  <c r="BF234" i="1"/>
  <c r="CB233" i="1"/>
  <c r="BQ233" i="1"/>
  <c r="BF233" i="1"/>
  <c r="CB232" i="1"/>
  <c r="BQ232" i="1"/>
  <c r="BF232" i="1"/>
  <c r="CB231" i="1"/>
  <c r="BQ231" i="1"/>
  <c r="BF231" i="1"/>
  <c r="CB230" i="1"/>
  <c r="BQ230" i="1"/>
  <c r="BF230" i="1"/>
  <c r="CB229" i="1"/>
  <c r="BQ229" i="1"/>
  <c r="BF229" i="1"/>
  <c r="CB228" i="1"/>
  <c r="BQ228" i="1"/>
  <c r="BF228" i="1"/>
  <c r="CB227" i="1"/>
  <c r="BQ227" i="1"/>
  <c r="BF227" i="1"/>
  <c r="CB226" i="1"/>
  <c r="BQ226" i="1"/>
  <c r="BF226" i="1"/>
  <c r="CB225" i="1"/>
  <c r="BQ225" i="1"/>
  <c r="BF225" i="1"/>
  <c r="CB224" i="1"/>
  <c r="BQ224" i="1"/>
  <c r="BF224" i="1"/>
  <c r="CB223" i="1"/>
  <c r="BQ223" i="1"/>
  <c r="BF223" i="1"/>
  <c r="CB222" i="1"/>
  <c r="BQ222" i="1"/>
  <c r="BF222" i="1"/>
  <c r="CB221" i="1"/>
  <c r="BQ221" i="1"/>
  <c r="BF221" i="1"/>
  <c r="CB220" i="1"/>
  <c r="BQ220" i="1"/>
  <c r="BF220" i="1"/>
  <c r="CB219" i="1"/>
  <c r="BQ219" i="1"/>
  <c r="BF219" i="1"/>
  <c r="CB218" i="1"/>
  <c r="BQ218" i="1"/>
  <c r="BF218" i="1"/>
  <c r="CB217" i="1"/>
  <c r="BQ217" i="1"/>
  <c r="BF217" i="1"/>
  <c r="CB216" i="1"/>
  <c r="BQ216" i="1"/>
  <c r="BF216" i="1"/>
  <c r="CB215" i="1"/>
  <c r="BQ215" i="1"/>
  <c r="BF215" i="1"/>
  <c r="CB214" i="1"/>
  <c r="BQ214" i="1"/>
  <c r="BF214" i="1"/>
  <c r="CB213" i="1"/>
  <c r="BQ213" i="1"/>
  <c r="BF213" i="1"/>
  <c r="CB212" i="1"/>
  <c r="BQ212" i="1"/>
  <c r="BF212" i="1"/>
  <c r="CB211" i="1"/>
  <c r="BQ211" i="1"/>
  <c r="BF211" i="1"/>
  <c r="CB210" i="1"/>
  <c r="BQ210" i="1"/>
  <c r="BF210" i="1"/>
  <c r="CB209" i="1"/>
  <c r="BQ209" i="1"/>
  <c r="BF209" i="1"/>
  <c r="CB208" i="1"/>
  <c r="BQ208" i="1"/>
  <c r="BF208" i="1"/>
  <c r="CB202" i="1"/>
  <c r="BQ202" i="1"/>
  <c r="BF202" i="1"/>
  <c r="CB201" i="1"/>
  <c r="BQ201" i="1"/>
  <c r="BF201" i="1"/>
  <c r="CB207" i="1"/>
  <c r="CB206" i="1"/>
  <c r="CB205" i="1"/>
  <c r="BQ205" i="1"/>
  <c r="BF205" i="1"/>
  <c r="AU205" i="1"/>
  <c r="AS205" i="1"/>
  <c r="AQ205" i="1"/>
  <c r="AO205" i="1"/>
  <c r="CB204" i="1"/>
  <c r="BQ204" i="1"/>
  <c r="BF204" i="1"/>
  <c r="AU204" i="1"/>
  <c r="AS204" i="1"/>
  <c r="AQ204" i="1"/>
  <c r="AO204" i="1"/>
  <c r="CB203" i="1"/>
  <c r="BQ203" i="1"/>
  <c r="BF203" i="1"/>
  <c r="AU203" i="1"/>
  <c r="AS203" i="1"/>
  <c r="AQ203" i="1"/>
  <c r="AO203" i="1"/>
  <c r="CB200" i="1"/>
  <c r="BQ200" i="1"/>
  <c r="BF200" i="1"/>
  <c r="AS200" i="1"/>
  <c r="AQ200" i="1"/>
  <c r="CB199" i="1"/>
  <c r="BQ199" i="1"/>
  <c r="BF199" i="1"/>
  <c r="AS199" i="1"/>
  <c r="AQ199" i="1"/>
  <c r="CB198" i="1"/>
  <c r="BQ198" i="1"/>
  <c r="BF198" i="1"/>
  <c r="AS198" i="1"/>
  <c r="AQ198" i="1"/>
  <c r="CB197" i="1"/>
  <c r="BQ197" i="1"/>
  <c r="BF197" i="1"/>
  <c r="AU197" i="1"/>
  <c r="AS197" i="1"/>
  <c r="AQ197" i="1"/>
  <c r="AO197" i="1"/>
  <c r="CB196" i="1"/>
  <c r="BQ196" i="1"/>
  <c r="BF196" i="1"/>
  <c r="AU196" i="1"/>
  <c r="AS196" i="1"/>
  <c r="AQ196" i="1"/>
  <c r="AO196" i="1"/>
  <c r="CB195" i="1"/>
  <c r="BQ195" i="1"/>
  <c r="BF195" i="1"/>
  <c r="AS195" i="1"/>
  <c r="AQ195" i="1"/>
  <c r="CB194" i="1"/>
  <c r="BQ194" i="1"/>
  <c r="BF194" i="1"/>
  <c r="AS194" i="1"/>
  <c r="AQ194" i="1"/>
  <c r="CB193" i="1"/>
  <c r="BQ193" i="1"/>
  <c r="BF193" i="1"/>
  <c r="AS193" i="1"/>
  <c r="AQ193" i="1"/>
  <c r="CB192" i="1"/>
  <c r="BQ192" i="1"/>
  <c r="BF192" i="1"/>
  <c r="AS192" i="1"/>
  <c r="AQ192" i="1"/>
  <c r="CB190" i="1"/>
  <c r="BQ190" i="1"/>
  <c r="BF190" i="1"/>
  <c r="AS190" i="1"/>
  <c r="AQ190" i="1"/>
  <c r="CB189" i="1"/>
  <c r="BQ189" i="1"/>
  <c r="BF189" i="1"/>
  <c r="AS189" i="1"/>
  <c r="AQ189" i="1"/>
  <c r="CB188" i="1"/>
  <c r="BQ188" i="1"/>
  <c r="BF188" i="1"/>
  <c r="AS188" i="1"/>
  <c r="AQ188" i="1"/>
  <c r="CB187" i="1"/>
  <c r="BQ187" i="1"/>
  <c r="BF187" i="1"/>
  <c r="AS187" i="1"/>
  <c r="AQ187" i="1"/>
  <c r="CB186" i="1"/>
  <c r="BQ186" i="1"/>
  <c r="BF186" i="1"/>
  <c r="AS186" i="1"/>
  <c r="AQ186" i="1"/>
  <c r="CB185" i="1"/>
  <c r="BQ185" i="1"/>
  <c r="BF185" i="1"/>
  <c r="AS185" i="1"/>
  <c r="AQ185" i="1"/>
  <c r="CB184" i="1"/>
  <c r="BQ184" i="1"/>
  <c r="BF184" i="1"/>
  <c r="AS184" i="1"/>
  <c r="AQ184" i="1"/>
  <c r="CB175" i="1"/>
  <c r="BQ175" i="1"/>
  <c r="BF175" i="1"/>
  <c r="AS175" i="1"/>
  <c r="AQ175" i="1"/>
  <c r="AO175" i="1"/>
  <c r="CB174" i="1"/>
  <c r="BQ174" i="1"/>
  <c r="BF174" i="1"/>
  <c r="AS174" i="1"/>
  <c r="AQ174" i="1"/>
  <c r="AO174" i="1"/>
  <c r="CB173" i="1"/>
  <c r="BQ173" i="1"/>
  <c r="BF173" i="1"/>
  <c r="AS173" i="1"/>
  <c r="AQ173" i="1"/>
  <c r="AO173" i="1"/>
  <c r="CB172" i="1"/>
  <c r="BQ172" i="1"/>
  <c r="BF172" i="1"/>
  <c r="AS172" i="1"/>
  <c r="AQ172" i="1"/>
  <c r="AO172" i="1"/>
  <c r="CB178" i="1"/>
  <c r="BQ178" i="1"/>
  <c r="BF178" i="1"/>
  <c r="AS178" i="1"/>
  <c r="AQ178" i="1"/>
  <c r="CB177" i="1"/>
  <c r="BQ177" i="1"/>
  <c r="BF177" i="1"/>
  <c r="AU177" i="1"/>
  <c r="AS177" i="1"/>
  <c r="AQ177" i="1"/>
  <c r="AO177" i="1"/>
  <c r="CB176" i="1"/>
  <c r="BQ176" i="1"/>
  <c r="BF176" i="1"/>
  <c r="AU176" i="1"/>
  <c r="AS176" i="1"/>
  <c r="AQ176" i="1"/>
  <c r="AO176" i="1"/>
  <c r="CB170" i="1"/>
  <c r="BQ170" i="1"/>
  <c r="BF170" i="1"/>
  <c r="AU170" i="1"/>
  <c r="AS170" i="1"/>
  <c r="AQ170" i="1"/>
  <c r="AO170" i="1"/>
  <c r="CB169" i="1"/>
  <c r="BQ169" i="1"/>
  <c r="BF169" i="1"/>
  <c r="AU169" i="1"/>
  <c r="AS169" i="1"/>
  <c r="AQ169" i="1"/>
  <c r="AO169" i="1"/>
  <c r="CB168" i="1"/>
  <c r="BQ168" i="1"/>
  <c r="BF168" i="1"/>
  <c r="AU168" i="1"/>
  <c r="AS168" i="1"/>
  <c r="AQ168" i="1"/>
  <c r="AO168" i="1"/>
  <c r="CB167" i="1"/>
  <c r="BQ167" i="1"/>
  <c r="BF167" i="1"/>
  <c r="AU167" i="1"/>
  <c r="AS167" i="1"/>
  <c r="AQ167" i="1"/>
  <c r="AO167" i="1"/>
  <c r="CB166" i="1"/>
  <c r="BQ166" i="1"/>
  <c r="BF166" i="1"/>
  <c r="AU166" i="1"/>
  <c r="AS166" i="1"/>
  <c r="AQ166" i="1"/>
  <c r="AO166" i="1"/>
  <c r="CB165" i="1"/>
  <c r="BQ165" i="1"/>
  <c r="BF165" i="1"/>
  <c r="AU165" i="1"/>
  <c r="AS165" i="1"/>
  <c r="AQ165" i="1"/>
  <c r="AO165" i="1"/>
  <c r="CB164" i="1"/>
  <c r="BQ164" i="1"/>
  <c r="BF164" i="1"/>
  <c r="AU164" i="1"/>
  <c r="AS164" i="1"/>
  <c r="AQ164" i="1"/>
  <c r="AO164" i="1"/>
  <c r="CB163" i="1"/>
  <c r="BQ163" i="1"/>
  <c r="BF163" i="1"/>
  <c r="AU163" i="1"/>
  <c r="AS163" i="1"/>
  <c r="AQ163" i="1"/>
  <c r="AO163" i="1"/>
  <c r="CB162" i="1"/>
  <c r="BQ162" i="1"/>
  <c r="BF162" i="1"/>
  <c r="AO162" i="1"/>
  <c r="CB161" i="1"/>
  <c r="BQ161" i="1"/>
  <c r="BF161" i="1"/>
  <c r="CB160" i="1"/>
  <c r="BQ160" i="1"/>
  <c r="BF160" i="1"/>
  <c r="AO160" i="1"/>
  <c r="CB159" i="1"/>
  <c r="BQ159" i="1"/>
  <c r="BF159" i="1"/>
  <c r="AO159" i="1"/>
  <c r="CB157" i="1"/>
  <c r="BQ157" i="1"/>
  <c r="BF157" i="1"/>
  <c r="AU157" i="1"/>
  <c r="AS157" i="1"/>
  <c r="AQ157" i="1"/>
  <c r="AO157" i="1"/>
  <c r="CB158" i="1"/>
  <c r="BQ158" i="1"/>
  <c r="BF158" i="1"/>
  <c r="AU158" i="1"/>
  <c r="AS158" i="1"/>
  <c r="AQ158" i="1"/>
  <c r="AO158" i="1"/>
  <c r="CB156" i="1"/>
  <c r="BQ156" i="1"/>
  <c r="BF156" i="1"/>
  <c r="CB155" i="1"/>
  <c r="BQ155" i="1"/>
  <c r="BF155" i="1"/>
  <c r="AO155" i="1"/>
  <c r="CB154" i="1"/>
  <c r="BQ154" i="1"/>
  <c r="BF154" i="1"/>
  <c r="AU154" i="1"/>
  <c r="AS154" i="1"/>
  <c r="AQ154" i="1"/>
  <c r="AO154" i="1"/>
  <c r="CB153" i="1"/>
  <c r="BQ153" i="1"/>
  <c r="BF153" i="1"/>
  <c r="AU153" i="1"/>
  <c r="AS153" i="1"/>
  <c r="AQ153" i="1"/>
  <c r="AO153" i="1"/>
  <c r="CB152" i="1"/>
  <c r="BQ152" i="1"/>
  <c r="BF152" i="1"/>
  <c r="AU152" i="1"/>
  <c r="AS152" i="1"/>
  <c r="AQ152" i="1"/>
  <c r="AO152" i="1"/>
  <c r="CB151" i="1"/>
  <c r="BQ151" i="1"/>
  <c r="BF151" i="1"/>
  <c r="AU151" i="1"/>
  <c r="AS151" i="1"/>
  <c r="AQ151" i="1"/>
  <c r="AO151" i="1"/>
  <c r="CB150" i="1"/>
  <c r="BQ150" i="1"/>
  <c r="BF150" i="1"/>
  <c r="AU150" i="1"/>
  <c r="AS150" i="1"/>
  <c r="AQ150" i="1"/>
  <c r="AO150" i="1"/>
  <c r="CB149" i="1"/>
  <c r="BQ149" i="1"/>
  <c r="BF149" i="1"/>
  <c r="AU149" i="1"/>
  <c r="AS149" i="1"/>
  <c r="AQ149" i="1"/>
  <c r="AO149" i="1"/>
  <c r="CB148" i="1"/>
  <c r="BQ148" i="1"/>
  <c r="BF148" i="1"/>
  <c r="AU148" i="1"/>
  <c r="AS148" i="1"/>
  <c r="AQ148" i="1"/>
  <c r="AO148" i="1"/>
  <c r="CB147" i="1"/>
  <c r="BQ147" i="1"/>
  <c r="BF147" i="1"/>
  <c r="AU147" i="1"/>
  <c r="AS147" i="1"/>
  <c r="AQ147" i="1"/>
  <c r="AO147" i="1"/>
  <c r="CB146" i="1"/>
  <c r="BQ146" i="1"/>
  <c r="BF146" i="1"/>
  <c r="AU146" i="1"/>
  <c r="AS146" i="1"/>
  <c r="AQ146" i="1"/>
  <c r="AO146" i="1"/>
  <c r="CB145" i="1"/>
  <c r="BQ145" i="1"/>
  <c r="BF145" i="1"/>
  <c r="AU145" i="1"/>
  <c r="AS145" i="1"/>
  <c r="AQ145" i="1"/>
  <c r="AO145" i="1"/>
  <c r="CB144" i="1"/>
  <c r="BQ144" i="1"/>
  <c r="BF144" i="1"/>
  <c r="AU144" i="1"/>
  <c r="AS144" i="1"/>
  <c r="AQ144" i="1"/>
  <c r="AO144" i="1"/>
  <c r="CB143" i="1"/>
  <c r="BQ143" i="1"/>
  <c r="BF143" i="1"/>
  <c r="AU143" i="1"/>
  <c r="AS143" i="1"/>
  <c r="AQ143" i="1"/>
  <c r="AO143" i="1"/>
  <c r="CB142" i="1"/>
  <c r="BQ142" i="1"/>
  <c r="BF142" i="1"/>
  <c r="AU142" i="1"/>
  <c r="AS142" i="1"/>
  <c r="AQ142" i="1"/>
  <c r="AO142" i="1"/>
  <c r="CB141" i="1"/>
  <c r="BQ141" i="1"/>
  <c r="BF141" i="1"/>
  <c r="AU141" i="1"/>
  <c r="AS141" i="1"/>
  <c r="AQ141" i="1"/>
  <c r="AO141" i="1"/>
  <c r="CB140" i="1"/>
  <c r="BQ140" i="1"/>
  <c r="BF140" i="1"/>
  <c r="CB139" i="1"/>
  <c r="BQ139" i="1"/>
  <c r="BF139" i="1"/>
  <c r="AU139" i="1"/>
  <c r="AS139" i="1"/>
  <c r="AQ139" i="1"/>
  <c r="AO139" i="1"/>
  <c r="CB138" i="1"/>
  <c r="BQ138" i="1"/>
  <c r="BF138" i="1"/>
  <c r="AU138" i="1"/>
  <c r="AS138" i="1"/>
  <c r="AQ138" i="1"/>
  <c r="AO138" i="1"/>
  <c r="CB137" i="1"/>
  <c r="BQ137" i="1"/>
  <c r="BF137" i="1"/>
  <c r="AU137" i="1"/>
  <c r="AS137" i="1"/>
  <c r="AQ137" i="1"/>
  <c r="AO137" i="1"/>
  <c r="CB136" i="1"/>
  <c r="BQ136" i="1"/>
  <c r="BF136" i="1"/>
  <c r="AU136" i="1"/>
  <c r="AS136" i="1"/>
  <c r="AQ136" i="1"/>
  <c r="AO136" i="1"/>
  <c r="CB135" i="1"/>
  <c r="BQ135" i="1"/>
  <c r="BF135" i="1"/>
  <c r="AU135" i="1"/>
  <c r="AS135" i="1"/>
  <c r="AQ135" i="1"/>
  <c r="AO135" i="1"/>
  <c r="CB134" i="1"/>
  <c r="BQ134" i="1"/>
  <c r="BF134" i="1"/>
  <c r="AU134" i="1"/>
  <c r="AS134" i="1"/>
  <c r="AQ134" i="1"/>
  <c r="AO134" i="1"/>
  <c r="CB133" i="1"/>
  <c r="BQ133" i="1"/>
  <c r="BF133" i="1"/>
  <c r="AU133" i="1"/>
  <c r="AS133" i="1"/>
  <c r="AQ133" i="1"/>
  <c r="AO133" i="1"/>
  <c r="CB132" i="1"/>
  <c r="BQ132" i="1"/>
  <c r="BF132" i="1"/>
  <c r="AU132" i="1"/>
  <c r="AS132" i="1"/>
  <c r="AQ132" i="1"/>
  <c r="AO132" i="1"/>
  <c r="CB131" i="1"/>
  <c r="BQ131" i="1"/>
  <c r="BF131" i="1"/>
  <c r="AU131" i="1"/>
  <c r="AS131" i="1"/>
  <c r="AQ131" i="1"/>
  <c r="AO131" i="1"/>
  <c r="CB130" i="1"/>
  <c r="BQ130" i="1"/>
  <c r="BF130" i="1"/>
  <c r="AU130" i="1"/>
  <c r="AS130" i="1"/>
  <c r="AQ130" i="1"/>
  <c r="AO130" i="1"/>
  <c r="CB129" i="1"/>
  <c r="BQ129" i="1"/>
  <c r="BF129" i="1"/>
  <c r="AU129" i="1"/>
  <c r="AS129" i="1"/>
  <c r="AQ129" i="1"/>
  <c r="AO129" i="1"/>
  <c r="CB128" i="1"/>
  <c r="BQ128" i="1"/>
  <c r="BF128" i="1"/>
  <c r="AU128" i="1"/>
  <c r="AS128" i="1"/>
  <c r="AQ128" i="1"/>
  <c r="AO128" i="1"/>
  <c r="CB127" i="1"/>
  <c r="BQ127" i="1"/>
  <c r="BF127" i="1"/>
  <c r="AU127" i="1"/>
  <c r="AS127" i="1"/>
  <c r="AQ127" i="1"/>
  <c r="AO127" i="1"/>
  <c r="CB126" i="1"/>
  <c r="BQ126" i="1"/>
  <c r="BF126" i="1"/>
  <c r="AU126" i="1"/>
  <c r="AS126" i="1"/>
  <c r="AQ126" i="1"/>
  <c r="AO126" i="1"/>
  <c r="CB125" i="1"/>
  <c r="BQ125" i="1"/>
  <c r="BF125" i="1"/>
  <c r="AU125" i="1"/>
  <c r="AS125" i="1"/>
  <c r="AQ125" i="1"/>
  <c r="AO125" i="1"/>
  <c r="CB124" i="1"/>
  <c r="BQ124" i="1"/>
  <c r="BF124" i="1"/>
  <c r="AU124" i="1"/>
  <c r="AS124" i="1"/>
  <c r="AQ124" i="1"/>
  <c r="AO124" i="1"/>
  <c r="CB84" i="1"/>
  <c r="BQ84" i="1"/>
  <c r="BF84" i="1"/>
  <c r="AO84" i="1"/>
  <c r="CB112" i="1"/>
  <c r="BQ112" i="1"/>
  <c r="BF112" i="1"/>
  <c r="CB111" i="1"/>
  <c r="BQ111" i="1"/>
  <c r="BF111" i="1"/>
  <c r="AS111" i="1"/>
  <c r="AQ111" i="1"/>
  <c r="CB110" i="1"/>
  <c r="BQ110" i="1"/>
  <c r="BF110" i="1"/>
  <c r="AS110" i="1"/>
  <c r="AQ110" i="1"/>
  <c r="CB105" i="1"/>
  <c r="BQ105" i="1"/>
  <c r="BF105" i="1"/>
  <c r="AU105" i="1"/>
  <c r="AS105" i="1"/>
  <c r="AQ105" i="1"/>
  <c r="CB109" i="1"/>
  <c r="CB108" i="1"/>
  <c r="CB107" i="1"/>
  <c r="CB106" i="1"/>
  <c r="CB123" i="1"/>
  <c r="BQ123" i="1"/>
  <c r="BF123" i="1"/>
  <c r="AU123" i="1"/>
  <c r="AS123" i="1"/>
  <c r="AQ123" i="1"/>
  <c r="AO123" i="1"/>
  <c r="CB122" i="1"/>
  <c r="BQ122" i="1"/>
  <c r="BF122" i="1"/>
  <c r="AU122" i="1"/>
  <c r="AS122" i="1"/>
  <c r="AQ122" i="1"/>
  <c r="AO122" i="1"/>
  <c r="CB121" i="1"/>
  <c r="BQ121" i="1"/>
  <c r="BF121" i="1"/>
  <c r="AU121" i="1"/>
  <c r="AS121" i="1"/>
  <c r="AQ121" i="1"/>
  <c r="AO121" i="1"/>
  <c r="CB120" i="1"/>
  <c r="BQ120" i="1"/>
  <c r="BF120" i="1"/>
  <c r="AU120" i="1"/>
  <c r="AS120" i="1"/>
  <c r="AQ120" i="1"/>
  <c r="AO120" i="1"/>
  <c r="CB119" i="1"/>
  <c r="BQ119" i="1"/>
  <c r="BF119" i="1"/>
  <c r="AU119" i="1"/>
  <c r="AS119" i="1"/>
  <c r="AQ119" i="1"/>
  <c r="AO119" i="1"/>
  <c r="CB118" i="1"/>
  <c r="BQ118" i="1"/>
  <c r="BF118" i="1"/>
  <c r="AU118" i="1"/>
  <c r="AS118" i="1"/>
  <c r="AQ118" i="1"/>
  <c r="AO118" i="1"/>
  <c r="CB117" i="1"/>
  <c r="BQ117" i="1"/>
  <c r="BF117" i="1"/>
  <c r="CB116" i="1"/>
  <c r="BQ116" i="1"/>
  <c r="BF116" i="1"/>
  <c r="AU116" i="1"/>
  <c r="AS116" i="1"/>
  <c r="AQ116" i="1"/>
  <c r="AO116" i="1"/>
  <c r="CB115" i="1"/>
  <c r="BQ115" i="1"/>
  <c r="BF115" i="1"/>
  <c r="CB114" i="1"/>
  <c r="BQ114" i="1"/>
  <c r="BF114" i="1"/>
  <c r="AU114" i="1"/>
  <c r="AS114" i="1"/>
  <c r="AQ114" i="1"/>
  <c r="AO114" i="1"/>
  <c r="CB113" i="1"/>
  <c r="BQ113" i="1"/>
  <c r="BF113" i="1"/>
  <c r="AU113" i="1"/>
  <c r="AS113" i="1"/>
  <c r="AQ113" i="1"/>
  <c r="AO113" i="1"/>
  <c r="AV195" i="1" l="1"/>
  <c r="AV187" i="1"/>
  <c r="AV184" i="1"/>
  <c r="AV192" i="1"/>
  <c r="AV188" i="1"/>
  <c r="AV204" i="1"/>
  <c r="AV114" i="1"/>
  <c r="AV115" i="1"/>
  <c r="AV118" i="1"/>
  <c r="AV111" i="1"/>
  <c r="AV143" i="1"/>
  <c r="AV149" i="1"/>
  <c r="AV151" i="1"/>
  <c r="AV153" i="1"/>
  <c r="AV154" i="1"/>
  <c r="AV162" i="1"/>
  <c r="AV169" i="1"/>
  <c r="AV176" i="1"/>
  <c r="AV119" i="1"/>
  <c r="AV122" i="1"/>
  <c r="AV105" i="1"/>
  <c r="AV140" i="1"/>
  <c r="AV198" i="1"/>
  <c r="AV200" i="1"/>
  <c r="AV135" i="1"/>
  <c r="AV203" i="1"/>
  <c r="AV205" i="1"/>
  <c r="AV139" i="1"/>
  <c r="AV117" i="1"/>
  <c r="AV121" i="1"/>
  <c r="AV113" i="1"/>
  <c r="AV110" i="1"/>
  <c r="AV126" i="1"/>
  <c r="AV127" i="1"/>
  <c r="AV123" i="1"/>
  <c r="AV112" i="1"/>
  <c r="AV84" i="1"/>
  <c r="AV124" i="1"/>
  <c r="AV125" i="1"/>
  <c r="AV128" i="1"/>
  <c r="AV129" i="1"/>
  <c r="AV116" i="1"/>
  <c r="AV120" i="1"/>
  <c r="AV138" i="1"/>
  <c r="AV142" i="1"/>
  <c r="AV146" i="1"/>
  <c r="AV152" i="1"/>
  <c r="AV137" i="1"/>
  <c r="AV141" i="1"/>
  <c r="AV144" i="1"/>
  <c r="AV147" i="1"/>
  <c r="AV150" i="1"/>
  <c r="AV155" i="1"/>
  <c r="AV157" i="1"/>
  <c r="AV161" i="1"/>
  <c r="AV164" i="1"/>
  <c r="AV133" i="1"/>
  <c r="AV136" i="1"/>
  <c r="AV145" i="1"/>
  <c r="AV156" i="1"/>
  <c r="AV159" i="1"/>
  <c r="AV163" i="1"/>
  <c r="AV165" i="1"/>
  <c r="AV167" i="1"/>
  <c r="AV170" i="1"/>
  <c r="AV177" i="1"/>
  <c r="AV172" i="1"/>
  <c r="AV158" i="1"/>
  <c r="AV160" i="1"/>
  <c r="AV178" i="1"/>
  <c r="AV175" i="1"/>
  <c r="AV186" i="1"/>
  <c r="AV190" i="1"/>
  <c r="AV194" i="1"/>
  <c r="AV166" i="1"/>
  <c r="AV168" i="1"/>
  <c r="AV173" i="1"/>
  <c r="AV174" i="1"/>
  <c r="AV185" i="1"/>
  <c r="AV189" i="1"/>
  <c r="AV193" i="1"/>
  <c r="AV196" i="1"/>
  <c r="AV197" i="1"/>
  <c r="AV199" i="1"/>
  <c r="AV130" i="1"/>
  <c r="AV131" i="1"/>
  <c r="AV134" i="1"/>
  <c r="AV132" i="1"/>
  <c r="AV148" i="1"/>
  <c r="H111" i="1"/>
  <c r="CB104" i="1"/>
  <c r="BQ104" i="1"/>
  <c r="BF104" i="1"/>
  <c r="CB103" i="1"/>
  <c r="BQ103" i="1"/>
  <c r="BF103" i="1"/>
  <c r="CB102" i="1"/>
  <c r="BQ102" i="1"/>
  <c r="BF102" i="1"/>
  <c r="CB101" i="1"/>
  <c r="BQ101" i="1"/>
  <c r="BF101" i="1"/>
  <c r="CB100" i="1"/>
  <c r="BQ100" i="1"/>
  <c r="BF100" i="1"/>
  <c r="CB99" i="1"/>
  <c r="BQ99" i="1"/>
  <c r="BF99" i="1"/>
  <c r="CB98" i="1"/>
  <c r="BQ98" i="1"/>
  <c r="BF98" i="1"/>
  <c r="CB97" i="1"/>
  <c r="BQ97" i="1"/>
  <c r="BF97" i="1"/>
  <c r="CB96" i="1"/>
  <c r="BQ96" i="1"/>
  <c r="BF96" i="1"/>
  <c r="CB90" i="1"/>
  <c r="BQ90" i="1"/>
  <c r="BF90" i="1"/>
  <c r="CB89" i="1"/>
  <c r="BQ89" i="1"/>
  <c r="BF89" i="1"/>
  <c r="CB88" i="1"/>
  <c r="BQ88" i="1"/>
  <c r="BF88" i="1"/>
  <c r="CB12" i="1"/>
  <c r="BQ12" i="1"/>
  <c r="BF12" i="1"/>
  <c r="AU12" i="1"/>
  <c r="AT12" i="1"/>
  <c r="AS12" i="1"/>
  <c r="AR12" i="1"/>
  <c r="AQ12" i="1"/>
  <c r="AP12" i="1"/>
  <c r="AO12" i="1"/>
  <c r="H12" i="1"/>
  <c r="Z12" i="1" l="1"/>
  <c r="AA12" i="1" s="1"/>
  <c r="Y12" i="1"/>
  <c r="Z111" i="1"/>
  <c r="AA111" i="1" s="1"/>
  <c r="Y111" i="1"/>
  <c r="CJ111" i="1"/>
  <c r="CG111" i="1"/>
  <c r="AW111" i="1"/>
  <c r="CD111" i="1"/>
  <c r="BH111" i="1"/>
  <c r="BS111" i="1"/>
  <c r="AV12" i="1"/>
  <c r="AW12" i="1" s="1"/>
  <c r="BH12" i="1"/>
  <c r="BS12" i="1"/>
  <c r="CG12" i="1"/>
  <c r="CJ12" i="1"/>
  <c r="CD12" i="1"/>
  <c r="AN226" i="1"/>
  <c r="AV226" i="1" s="1"/>
  <c r="H226" i="1"/>
  <c r="Z226" i="1" l="1"/>
  <c r="Y226" i="1"/>
  <c r="AW226" i="1"/>
  <c r="AB111" i="1"/>
  <c r="AC111" i="1" s="1"/>
  <c r="CC111" i="1" s="1"/>
  <c r="CG226" i="1"/>
  <c r="CD226" i="1"/>
  <c r="CJ226" i="1"/>
  <c r="BS226" i="1"/>
  <c r="BH226" i="1"/>
  <c r="AB12" i="1"/>
  <c r="AD12" i="1" s="1"/>
  <c r="AN228" i="1"/>
  <c r="AV228" i="1" s="1"/>
  <c r="H228" i="1"/>
  <c r="AN219" i="1"/>
  <c r="AV219" i="1" s="1"/>
  <c r="H219" i="1"/>
  <c r="AN218" i="1"/>
  <c r="AV218" i="1" s="1"/>
  <c r="H218" i="1"/>
  <c r="AN217" i="1"/>
  <c r="AV217" i="1" s="1"/>
  <c r="H217" i="1"/>
  <c r="AN216" i="1"/>
  <c r="AV216" i="1" s="1"/>
  <c r="H216" i="1"/>
  <c r="AN215" i="1"/>
  <c r="AV215" i="1" s="1"/>
  <c r="H215" i="1"/>
  <c r="AN223" i="1"/>
  <c r="AV223" i="1" s="1"/>
  <c r="H223" i="1"/>
  <c r="AN222" i="1"/>
  <c r="AV222" i="1" s="1"/>
  <c r="H222" i="1"/>
  <c r="AN221" i="1"/>
  <c r="AV221" i="1" s="1"/>
  <c r="H221" i="1"/>
  <c r="AN211" i="1"/>
  <c r="AV211" i="1" s="1"/>
  <c r="H211" i="1"/>
  <c r="AN210" i="1"/>
  <c r="AV210" i="1" s="1"/>
  <c r="H210" i="1"/>
  <c r="AN213" i="1"/>
  <c r="AV213" i="1" s="1"/>
  <c r="H213" i="1"/>
  <c r="AN212" i="1"/>
  <c r="AV212" i="1" s="1"/>
  <c r="H212" i="1"/>
  <c r="AN209" i="1"/>
  <c r="AV209" i="1" s="1"/>
  <c r="H209" i="1"/>
  <c r="H112" i="1"/>
  <c r="Z210" i="1" l="1"/>
  <c r="Y210" i="1"/>
  <c r="Z223" i="1"/>
  <c r="AA223" i="1" s="1"/>
  <c r="Y223" i="1"/>
  <c r="Z218" i="1"/>
  <c r="Y218" i="1"/>
  <c r="Z209" i="1"/>
  <c r="AA209" i="1" s="1"/>
  <c r="Y209" i="1"/>
  <c r="Z211" i="1"/>
  <c r="Y211" i="1"/>
  <c r="Z215" i="1"/>
  <c r="AA215" i="1" s="1"/>
  <c r="Y215" i="1"/>
  <c r="Z219" i="1"/>
  <c r="AA219" i="1" s="1"/>
  <c r="Y219" i="1"/>
  <c r="Z212" i="1"/>
  <c r="Y212" i="1"/>
  <c r="Z221" i="1"/>
  <c r="Y221" i="1"/>
  <c r="Z216" i="1"/>
  <c r="Y216" i="1"/>
  <c r="Z228" i="1"/>
  <c r="AA228" i="1" s="1"/>
  <c r="Y228" i="1"/>
  <c r="Z112" i="1"/>
  <c r="AB112" i="1" s="1"/>
  <c r="Y112" i="1"/>
  <c r="Z213" i="1"/>
  <c r="Y213" i="1"/>
  <c r="Z222" i="1"/>
  <c r="AA222" i="1" s="1"/>
  <c r="Y222" i="1"/>
  <c r="Z217" i="1"/>
  <c r="Y217" i="1"/>
  <c r="AW215" i="1"/>
  <c r="AW217" i="1"/>
  <c r="AW219" i="1"/>
  <c r="AW222" i="1"/>
  <c r="AW209" i="1"/>
  <c r="AW213" i="1"/>
  <c r="AW211" i="1"/>
  <c r="AE111" i="1"/>
  <c r="AD111" i="1"/>
  <c r="AW218" i="1"/>
  <c r="AW228" i="1"/>
  <c r="BR111" i="1"/>
  <c r="AF111" i="1"/>
  <c r="AG111" i="1"/>
  <c r="AI111" i="1" s="1"/>
  <c r="AA210" i="1"/>
  <c r="CJ210" i="1"/>
  <c r="CG210" i="1"/>
  <c r="BH210" i="1"/>
  <c r="BS210" i="1"/>
  <c r="CD210" i="1"/>
  <c r="CJ223" i="1"/>
  <c r="CG223" i="1"/>
  <c r="CD223" i="1"/>
  <c r="BS223" i="1"/>
  <c r="BH223" i="1"/>
  <c r="CJ216" i="1"/>
  <c r="CG216" i="1"/>
  <c r="BH216" i="1"/>
  <c r="BS216" i="1"/>
  <c r="CD216" i="1"/>
  <c r="AW212" i="1"/>
  <c r="AW221" i="1"/>
  <c r="AW216" i="1"/>
  <c r="CJ212" i="1"/>
  <c r="CG212" i="1"/>
  <c r="BH212" i="1"/>
  <c r="BS212" i="1"/>
  <c r="CD212" i="1"/>
  <c r="CJ221" i="1"/>
  <c r="BS221" i="1"/>
  <c r="CG221" i="1"/>
  <c r="CD221" i="1"/>
  <c r="BH221" i="1"/>
  <c r="AW210" i="1"/>
  <c r="AW223" i="1"/>
  <c r="CG209" i="1"/>
  <c r="CJ209" i="1"/>
  <c r="BS209" i="1"/>
  <c r="BH209" i="1"/>
  <c r="CD209" i="1"/>
  <c r="CJ213" i="1"/>
  <c r="CG213" i="1"/>
  <c r="CD213" i="1"/>
  <c r="BH213" i="1"/>
  <c r="BS213" i="1"/>
  <c r="CJ211" i="1"/>
  <c r="CG211" i="1"/>
  <c r="BS211" i="1"/>
  <c r="BH211" i="1"/>
  <c r="CD211" i="1"/>
  <c r="CJ222" i="1"/>
  <c r="CG222" i="1"/>
  <c r="BS222" i="1"/>
  <c r="BH222" i="1"/>
  <c r="CD222" i="1"/>
  <c r="CG215" i="1"/>
  <c r="CJ215" i="1"/>
  <c r="CD215" i="1"/>
  <c r="BH215" i="1"/>
  <c r="BS215" i="1"/>
  <c r="BS218" i="1"/>
  <c r="CJ218" i="1"/>
  <c r="AA218" i="1"/>
  <c r="CG218" i="1"/>
  <c r="BH218" i="1"/>
  <c r="CD218" i="1"/>
  <c r="CG228" i="1"/>
  <c r="CJ228" i="1"/>
  <c r="CD228" i="1"/>
  <c r="BH228" i="1"/>
  <c r="BS228" i="1"/>
  <c r="CJ217" i="1"/>
  <c r="BS217" i="1"/>
  <c r="CG217" i="1"/>
  <c r="BH217" i="1"/>
  <c r="CD217" i="1"/>
  <c r="CG219" i="1"/>
  <c r="CJ219" i="1"/>
  <c r="BH219" i="1"/>
  <c r="BS219" i="1"/>
  <c r="CD219" i="1"/>
  <c r="AB226" i="1"/>
  <c r="AA226" i="1"/>
  <c r="AC12" i="1"/>
  <c r="AF12" i="1" s="1"/>
  <c r="CD112" i="1"/>
  <c r="CJ112" i="1"/>
  <c r="CG112" i="1"/>
  <c r="BH112" i="1"/>
  <c r="BS112" i="1"/>
  <c r="AW112" i="1"/>
  <c r="AA112" i="1" l="1"/>
  <c r="AH111" i="1"/>
  <c r="CF111" i="1"/>
  <c r="AG12" i="1"/>
  <c r="AI12" i="1" s="1"/>
  <c r="CI111" i="1"/>
  <c r="BG111" i="1"/>
  <c r="AJ111" i="1"/>
  <c r="AL111" i="1" s="1"/>
  <c r="AB210" i="1"/>
  <c r="AD210" i="1" s="1"/>
  <c r="CC12" i="1"/>
  <c r="AB228" i="1"/>
  <c r="AC228" i="1" s="1"/>
  <c r="AB209" i="1"/>
  <c r="AD209" i="1" s="1"/>
  <c r="AB215" i="1"/>
  <c r="AC215" i="1" s="1"/>
  <c r="BR12" i="1"/>
  <c r="AB223" i="1"/>
  <c r="AC223" i="1" s="1"/>
  <c r="AE12" i="1"/>
  <c r="AC226" i="1"/>
  <c r="AD226" i="1"/>
  <c r="AB217" i="1"/>
  <c r="AA217" i="1"/>
  <c r="AB219" i="1"/>
  <c r="AB222" i="1"/>
  <c r="AB211" i="1"/>
  <c r="AA211" i="1"/>
  <c r="AB216" i="1"/>
  <c r="AA216" i="1"/>
  <c r="AB218" i="1"/>
  <c r="AB213" i="1"/>
  <c r="AA213" i="1"/>
  <c r="AB221" i="1"/>
  <c r="AA221" i="1"/>
  <c r="AB212" i="1"/>
  <c r="AA212" i="1"/>
  <c r="AC112" i="1"/>
  <c r="AD112" i="1"/>
  <c r="CI12" i="1" l="1"/>
  <c r="BG12" i="1"/>
  <c r="AD215" i="1"/>
  <c r="AJ12" i="1"/>
  <c r="CF12" i="1"/>
  <c r="AH12" i="1"/>
  <c r="AD228" i="1"/>
  <c r="AK111" i="1"/>
  <c r="AD223" i="1"/>
  <c r="AC210" i="1"/>
  <c r="AE210" i="1" s="1"/>
  <c r="AC209" i="1"/>
  <c r="BR209" i="1" s="1"/>
  <c r="AD222" i="1"/>
  <c r="AC222" i="1"/>
  <c r="CC215" i="1"/>
  <c r="AF215" i="1"/>
  <c r="AE215" i="1"/>
  <c r="BR215" i="1"/>
  <c r="AG215" i="1"/>
  <c r="AD212" i="1"/>
  <c r="AC212" i="1"/>
  <c r="AC213" i="1"/>
  <c r="AD213" i="1"/>
  <c r="AD219" i="1"/>
  <c r="AC219" i="1"/>
  <c r="BR226" i="1"/>
  <c r="CC226" i="1"/>
  <c r="AF226" i="1"/>
  <c r="AE226" i="1"/>
  <c r="AG226" i="1"/>
  <c r="AD218" i="1"/>
  <c r="AC218" i="1"/>
  <c r="AC216" i="1"/>
  <c r="AD216" i="1"/>
  <c r="AC221" i="1"/>
  <c r="AD221" i="1"/>
  <c r="CC223" i="1"/>
  <c r="BR223" i="1"/>
  <c r="AG223" i="1"/>
  <c r="AF223" i="1"/>
  <c r="AE223" i="1"/>
  <c r="AE228" i="1"/>
  <c r="AG228" i="1"/>
  <c r="CC228" i="1"/>
  <c r="BR228" i="1"/>
  <c r="AF228" i="1"/>
  <c r="AC211" i="1"/>
  <c r="AD211" i="1"/>
  <c r="AD217" i="1"/>
  <c r="AC217" i="1"/>
  <c r="AG112" i="1"/>
  <c r="AF112" i="1"/>
  <c r="AE112" i="1"/>
  <c r="BR112" i="1"/>
  <c r="CC112" i="1"/>
  <c r="AL12" i="1"/>
  <c r="AK12" i="1"/>
  <c r="AN304" i="1"/>
  <c r="AV304" i="1" s="1"/>
  <c r="H304" i="1"/>
  <c r="AN303" i="1"/>
  <c r="AV303" i="1" s="1"/>
  <c r="H303" i="1"/>
  <c r="AN302" i="1"/>
  <c r="AV302" i="1" s="1"/>
  <c r="H302" i="1"/>
  <c r="AN301" i="1"/>
  <c r="AV301" i="1" s="1"/>
  <c r="H301" i="1"/>
  <c r="AN300" i="1"/>
  <c r="AV300" i="1" s="1"/>
  <c r="H300" i="1"/>
  <c r="AN299" i="1"/>
  <c r="AV299" i="1" s="1"/>
  <c r="H299" i="1"/>
  <c r="AN298" i="1"/>
  <c r="AV298" i="1" s="1"/>
  <c r="H298" i="1"/>
  <c r="AN297" i="1"/>
  <c r="AV297" i="1" s="1"/>
  <c r="H297" i="1"/>
  <c r="AN296" i="1"/>
  <c r="AV296" i="1" s="1"/>
  <c r="H296" i="1"/>
  <c r="AN295" i="1"/>
  <c r="AV295" i="1" s="1"/>
  <c r="H295" i="1"/>
  <c r="AN294" i="1"/>
  <c r="AV294" i="1" s="1"/>
  <c r="H294" i="1"/>
  <c r="AN293" i="1"/>
  <c r="AV293" i="1" s="1"/>
  <c r="H293" i="1"/>
  <c r="AN292" i="1"/>
  <c r="AV292" i="1" s="1"/>
  <c r="H292" i="1"/>
  <c r="AN291" i="1"/>
  <c r="AV291" i="1" s="1"/>
  <c r="H291" i="1"/>
  <c r="AN290" i="1"/>
  <c r="AV290" i="1" s="1"/>
  <c r="H290" i="1"/>
  <c r="AN289" i="1"/>
  <c r="AV289" i="1" s="1"/>
  <c r="H289" i="1"/>
  <c r="AN288" i="1"/>
  <c r="AV288" i="1" s="1"/>
  <c r="H288" i="1"/>
  <c r="AN287" i="1"/>
  <c r="AV287" i="1" s="1"/>
  <c r="H287" i="1"/>
  <c r="AN286" i="1"/>
  <c r="AV286" i="1" s="1"/>
  <c r="H286" i="1"/>
  <c r="AN285" i="1"/>
  <c r="AV285" i="1" s="1"/>
  <c r="H285" i="1"/>
  <c r="AN284" i="1"/>
  <c r="AV284" i="1" s="1"/>
  <c r="H284" i="1"/>
  <c r="AN283" i="1"/>
  <c r="AV283" i="1" s="1"/>
  <c r="H283" i="1"/>
  <c r="AN282" i="1"/>
  <c r="AV282" i="1" s="1"/>
  <c r="H282" i="1"/>
  <c r="AN281" i="1"/>
  <c r="AV281" i="1" s="1"/>
  <c r="H281" i="1"/>
  <c r="AN280" i="1"/>
  <c r="AV280" i="1" s="1"/>
  <c r="H280" i="1"/>
  <c r="AN279" i="1"/>
  <c r="AV279" i="1" s="1"/>
  <c r="H279" i="1"/>
  <c r="AN278" i="1"/>
  <c r="AV278" i="1" s="1"/>
  <c r="H278" i="1"/>
  <c r="AN277" i="1"/>
  <c r="AV277" i="1" s="1"/>
  <c r="H277" i="1"/>
  <c r="AN276" i="1"/>
  <c r="AV276" i="1" s="1"/>
  <c r="H276" i="1"/>
  <c r="AN275" i="1"/>
  <c r="AV275" i="1" s="1"/>
  <c r="H275" i="1"/>
  <c r="AN274" i="1"/>
  <c r="AV274" i="1" s="1"/>
  <c r="H274" i="1"/>
  <c r="AN273" i="1"/>
  <c r="AV273" i="1" s="1"/>
  <c r="H273" i="1"/>
  <c r="AN272" i="1"/>
  <c r="AV272" i="1" s="1"/>
  <c r="H272" i="1"/>
  <c r="AN271" i="1"/>
  <c r="AV271" i="1" s="1"/>
  <c r="H271" i="1"/>
  <c r="AN270" i="1"/>
  <c r="AV270" i="1" s="1"/>
  <c r="H270" i="1"/>
  <c r="AN269" i="1"/>
  <c r="AV269" i="1" s="1"/>
  <c r="H269" i="1"/>
  <c r="AN268" i="1"/>
  <c r="AV268" i="1" s="1"/>
  <c r="H268" i="1"/>
  <c r="AN267" i="1"/>
  <c r="AV267" i="1" s="1"/>
  <c r="H267" i="1"/>
  <c r="AN266" i="1"/>
  <c r="AV266" i="1" s="1"/>
  <c r="H266" i="1"/>
  <c r="AN265" i="1"/>
  <c r="AV265" i="1" s="1"/>
  <c r="H265" i="1"/>
  <c r="AN264" i="1"/>
  <c r="AV264" i="1" s="1"/>
  <c r="H264" i="1"/>
  <c r="AN263" i="1"/>
  <c r="AV263" i="1" s="1"/>
  <c r="H263" i="1"/>
  <c r="AN258" i="1"/>
  <c r="AV258" i="1" s="1"/>
  <c r="H258" i="1"/>
  <c r="AN257" i="1"/>
  <c r="AV257" i="1" s="1"/>
  <c r="H257" i="1"/>
  <c r="AN256" i="1"/>
  <c r="AV256" i="1" s="1"/>
  <c r="H256" i="1"/>
  <c r="AN255" i="1"/>
  <c r="AV255" i="1" s="1"/>
  <c r="H255" i="1"/>
  <c r="AN254" i="1"/>
  <c r="AV254" i="1" s="1"/>
  <c r="H254" i="1"/>
  <c r="AN248" i="1"/>
  <c r="AV248" i="1" s="1"/>
  <c r="H248" i="1"/>
  <c r="AN247" i="1"/>
  <c r="AV247" i="1" s="1"/>
  <c r="H247" i="1"/>
  <c r="AN246" i="1"/>
  <c r="AV246" i="1" s="1"/>
  <c r="H246" i="1"/>
  <c r="Z248" i="1" l="1"/>
  <c r="AA248" i="1" s="1"/>
  <c r="Y248" i="1"/>
  <c r="Z257" i="1"/>
  <c r="Y257" i="1"/>
  <c r="Z265" i="1"/>
  <c r="AA265" i="1" s="1"/>
  <c r="Y265" i="1"/>
  <c r="Z269" i="1"/>
  <c r="Y269" i="1"/>
  <c r="Z273" i="1"/>
  <c r="Y273" i="1"/>
  <c r="Z277" i="1"/>
  <c r="Y277" i="1"/>
  <c r="Z281" i="1"/>
  <c r="AA281" i="1" s="1"/>
  <c r="Y281" i="1"/>
  <c r="Z285" i="1"/>
  <c r="Y285" i="1"/>
  <c r="Z289" i="1"/>
  <c r="AA289" i="1" s="1"/>
  <c r="Y289" i="1"/>
  <c r="Z293" i="1"/>
  <c r="AA293" i="1" s="1"/>
  <c r="Y293" i="1"/>
  <c r="Z297" i="1"/>
  <c r="AA297" i="1" s="1"/>
  <c r="Y297" i="1"/>
  <c r="Z301" i="1"/>
  <c r="Y301" i="1"/>
  <c r="Z254" i="1"/>
  <c r="Y254" i="1"/>
  <c r="Z258" i="1"/>
  <c r="Y258" i="1"/>
  <c r="Z266" i="1"/>
  <c r="Y266" i="1"/>
  <c r="Z270" i="1"/>
  <c r="Y270" i="1"/>
  <c r="Z274" i="1"/>
  <c r="Y274" i="1"/>
  <c r="Z278" i="1"/>
  <c r="Y278" i="1"/>
  <c r="Z282" i="1"/>
  <c r="Y282" i="1"/>
  <c r="Z286" i="1"/>
  <c r="Y286" i="1"/>
  <c r="Z290" i="1"/>
  <c r="Y290" i="1"/>
  <c r="Z294" i="1"/>
  <c r="Y294" i="1"/>
  <c r="Z298" i="1"/>
  <c r="Y298" i="1"/>
  <c r="Z302" i="1"/>
  <c r="Y302" i="1"/>
  <c r="Z246" i="1"/>
  <c r="Y246" i="1"/>
  <c r="Z255" i="1"/>
  <c r="Y255" i="1"/>
  <c r="Z263" i="1"/>
  <c r="Y263" i="1"/>
  <c r="Z267" i="1"/>
  <c r="Y267" i="1"/>
  <c r="Z271" i="1"/>
  <c r="Y271" i="1"/>
  <c r="Z275" i="1"/>
  <c r="Y275" i="1"/>
  <c r="Z279" i="1"/>
  <c r="Y279" i="1"/>
  <c r="Z283" i="1"/>
  <c r="Y283" i="1"/>
  <c r="Z287" i="1"/>
  <c r="Y287" i="1"/>
  <c r="Z291" i="1"/>
  <c r="Y291" i="1"/>
  <c r="Z295" i="1"/>
  <c r="AA295" i="1" s="1"/>
  <c r="Y295" i="1"/>
  <c r="Z299" i="1"/>
  <c r="Y299" i="1"/>
  <c r="Z303" i="1"/>
  <c r="Y303" i="1"/>
  <c r="Z247" i="1"/>
  <c r="AA247" i="1" s="1"/>
  <c r="Y247" i="1"/>
  <c r="Z256" i="1"/>
  <c r="Y256" i="1"/>
  <c r="Z264" i="1"/>
  <c r="Y264" i="1"/>
  <c r="Z268" i="1"/>
  <c r="Y268" i="1"/>
  <c r="Z272" i="1"/>
  <c r="Y272" i="1"/>
  <c r="Z276" i="1"/>
  <c r="Y276" i="1"/>
  <c r="Z280" i="1"/>
  <c r="Y280" i="1"/>
  <c r="Z284" i="1"/>
  <c r="AB284" i="1" s="1"/>
  <c r="Y284" i="1"/>
  <c r="Z288" i="1"/>
  <c r="AA288" i="1" s="1"/>
  <c r="Y288" i="1"/>
  <c r="Z292" i="1"/>
  <c r="AA292" i="1" s="1"/>
  <c r="Y292" i="1"/>
  <c r="Z296" i="1"/>
  <c r="Y296" i="1"/>
  <c r="Z300" i="1"/>
  <c r="Y300" i="1"/>
  <c r="Z304" i="1"/>
  <c r="Y304" i="1"/>
  <c r="CC210" i="1"/>
  <c r="AW278" i="1"/>
  <c r="AW292" i="1"/>
  <c r="AW294" i="1"/>
  <c r="AW296" i="1"/>
  <c r="AW298" i="1"/>
  <c r="AW300" i="1"/>
  <c r="AW304" i="1"/>
  <c r="AW256" i="1"/>
  <c r="AW258" i="1"/>
  <c r="AW264" i="1"/>
  <c r="AW266" i="1"/>
  <c r="AW268" i="1"/>
  <c r="AW270" i="1"/>
  <c r="AW272" i="1"/>
  <c r="AW274" i="1"/>
  <c r="AW276" i="1"/>
  <c r="AW247" i="1"/>
  <c r="AW254" i="1"/>
  <c r="AF210" i="1"/>
  <c r="AE209" i="1"/>
  <c r="AF209" i="1"/>
  <c r="AW302" i="1"/>
  <c r="AG209" i="1"/>
  <c r="AH209" i="1" s="1"/>
  <c r="CC209" i="1"/>
  <c r="AG210" i="1"/>
  <c r="AJ210" i="1" s="1"/>
  <c r="BR210" i="1"/>
  <c r="AW282" i="1"/>
  <c r="AW286" i="1"/>
  <c r="AW290" i="1"/>
  <c r="AW280" i="1"/>
  <c r="AW284" i="1"/>
  <c r="AW288" i="1"/>
  <c r="AW246" i="1"/>
  <c r="AW255" i="1"/>
  <c r="AW263" i="1"/>
  <c r="AW267" i="1"/>
  <c r="AW271" i="1"/>
  <c r="AW275" i="1"/>
  <c r="AW279" i="1"/>
  <c r="AW283" i="1"/>
  <c r="AW285" i="1"/>
  <c r="AW289" i="1"/>
  <c r="AW293" i="1"/>
  <c r="AW297" i="1"/>
  <c r="AW299" i="1"/>
  <c r="AW301" i="1"/>
  <c r="AW303" i="1"/>
  <c r="AW248" i="1"/>
  <c r="AW257" i="1"/>
  <c r="AW265" i="1"/>
  <c r="AW269" i="1"/>
  <c r="AW273" i="1"/>
  <c r="AW277" i="1"/>
  <c r="AW281" i="1"/>
  <c r="AW287" i="1"/>
  <c r="AW291" i="1"/>
  <c r="AW295" i="1"/>
  <c r="BG228" i="1"/>
  <c r="AJ228" i="1"/>
  <c r="CF228" i="1"/>
  <c r="CI228" i="1"/>
  <c r="AI228" i="1"/>
  <c r="AH228" i="1"/>
  <c r="AH223" i="1"/>
  <c r="AJ223" i="1"/>
  <c r="CI223" i="1"/>
  <c r="CF223" i="1"/>
  <c r="BG223" i="1"/>
  <c r="AI223" i="1"/>
  <c r="CC221" i="1"/>
  <c r="BR221" i="1"/>
  <c r="AG221" i="1"/>
  <c r="AF221" i="1"/>
  <c r="AE221" i="1"/>
  <c r="AJ226" i="1"/>
  <c r="CF226" i="1"/>
  <c r="BG226" i="1"/>
  <c r="AI226" i="1"/>
  <c r="CI226" i="1"/>
  <c r="AH226" i="1"/>
  <c r="BR212" i="1"/>
  <c r="AF212" i="1"/>
  <c r="AG212" i="1"/>
  <c r="AE212" i="1"/>
  <c r="CC212" i="1"/>
  <c r="CG246" i="1"/>
  <c r="CD246" i="1"/>
  <c r="CJ246" i="1"/>
  <c r="BH246" i="1"/>
  <c r="BS246" i="1"/>
  <c r="CJ248" i="1"/>
  <c r="CG248" i="1"/>
  <c r="BH248" i="1"/>
  <c r="BS248" i="1"/>
  <c r="CD248" i="1"/>
  <c r="CJ255" i="1"/>
  <c r="CG255" i="1"/>
  <c r="BS255" i="1"/>
  <c r="BH255" i="1"/>
  <c r="CD255" i="1"/>
  <c r="CJ257" i="1"/>
  <c r="AA257" i="1"/>
  <c r="CG257" i="1"/>
  <c r="BS257" i="1"/>
  <c r="BH257" i="1"/>
  <c r="CD257" i="1"/>
  <c r="CJ263" i="1"/>
  <c r="CG263" i="1"/>
  <c r="BH263" i="1"/>
  <c r="BS263" i="1"/>
  <c r="CD263" i="1"/>
  <c r="CG265" i="1"/>
  <c r="CD265" i="1"/>
  <c r="CJ265" i="1"/>
  <c r="BH265" i="1"/>
  <c r="BS265" i="1"/>
  <c r="CJ267" i="1"/>
  <c r="CG267" i="1"/>
  <c r="BH267" i="1"/>
  <c r="CD267" i="1"/>
  <c r="BS267" i="1"/>
  <c r="CG269" i="1"/>
  <c r="CD269" i="1"/>
  <c r="CJ269" i="1"/>
  <c r="BH269" i="1"/>
  <c r="BS269" i="1"/>
  <c r="CJ271" i="1"/>
  <c r="CG271" i="1"/>
  <c r="BH271" i="1"/>
  <c r="CD271" i="1"/>
  <c r="BS271" i="1"/>
  <c r="CJ273" i="1"/>
  <c r="CG273" i="1"/>
  <c r="AA273" i="1"/>
  <c r="BH273" i="1"/>
  <c r="BS273" i="1"/>
  <c r="CD273" i="1"/>
  <c r="CJ275" i="1"/>
  <c r="CG275" i="1"/>
  <c r="CD275" i="1"/>
  <c r="BS275" i="1"/>
  <c r="BH275" i="1"/>
  <c r="CJ277" i="1"/>
  <c r="CG277" i="1"/>
  <c r="AA277" i="1"/>
  <c r="BH277" i="1"/>
  <c r="BS277" i="1"/>
  <c r="CD277" i="1"/>
  <c r="CG279" i="1"/>
  <c r="CD279" i="1"/>
  <c r="CJ279" i="1"/>
  <c r="BS279" i="1"/>
  <c r="BH279" i="1"/>
  <c r="CJ281" i="1"/>
  <c r="BH281" i="1"/>
  <c r="CG281" i="1"/>
  <c r="BS281" i="1"/>
  <c r="CD281" i="1"/>
  <c r="CJ283" i="1"/>
  <c r="CG283" i="1"/>
  <c r="BS283" i="1"/>
  <c r="BH283" i="1"/>
  <c r="CD283" i="1"/>
  <c r="CG285" i="1"/>
  <c r="AA285" i="1"/>
  <c r="CJ285" i="1"/>
  <c r="CD285" i="1"/>
  <c r="BH285" i="1"/>
  <c r="BS285" i="1"/>
  <c r="CJ287" i="1"/>
  <c r="CG287" i="1"/>
  <c r="BH287" i="1"/>
  <c r="BS287" i="1"/>
  <c r="CD287" i="1"/>
  <c r="CG289" i="1"/>
  <c r="CJ289" i="1"/>
  <c r="BH289" i="1"/>
  <c r="BS289" i="1"/>
  <c r="CD289" i="1"/>
  <c r="CJ291" i="1"/>
  <c r="CG291" i="1"/>
  <c r="CD291" i="1"/>
  <c r="BS291" i="1"/>
  <c r="BH291" i="1"/>
  <c r="CJ293" i="1"/>
  <c r="CG293" i="1"/>
  <c r="BS293" i="1"/>
  <c r="BH293" i="1"/>
  <c r="CD293" i="1"/>
  <c r="CJ295" i="1"/>
  <c r="CG295" i="1"/>
  <c r="CD295" i="1"/>
  <c r="BS295" i="1"/>
  <c r="BH295" i="1"/>
  <c r="CJ297" i="1"/>
  <c r="CG297" i="1"/>
  <c r="BS297" i="1"/>
  <c r="BH297" i="1"/>
  <c r="CD297" i="1"/>
  <c r="CJ299" i="1"/>
  <c r="AA299" i="1"/>
  <c r="CG299" i="1"/>
  <c r="CD299" i="1"/>
  <c r="BS299" i="1"/>
  <c r="BH299" i="1"/>
  <c r="CG301" i="1"/>
  <c r="AA301" i="1"/>
  <c r="CJ301" i="1"/>
  <c r="BH301" i="1"/>
  <c r="BS301" i="1"/>
  <c r="CD301" i="1"/>
  <c r="CJ303" i="1"/>
  <c r="CG303" i="1"/>
  <c r="CD303" i="1"/>
  <c r="BS303" i="1"/>
  <c r="BH303" i="1"/>
  <c r="CC211" i="1"/>
  <c r="AG211" i="1"/>
  <c r="AF211" i="1"/>
  <c r="AE211" i="1"/>
  <c r="BR211" i="1"/>
  <c r="CC219" i="1"/>
  <c r="BR219" i="1"/>
  <c r="AG219" i="1"/>
  <c r="AF219" i="1"/>
  <c r="AE219" i="1"/>
  <c r="CC222" i="1"/>
  <c r="AE222" i="1"/>
  <c r="BR222" i="1"/>
  <c r="AG222" i="1"/>
  <c r="AF222" i="1"/>
  <c r="BR216" i="1"/>
  <c r="AF216" i="1"/>
  <c r="AE216" i="1"/>
  <c r="CC216" i="1"/>
  <c r="AG216" i="1"/>
  <c r="CJ247" i="1"/>
  <c r="BS247" i="1"/>
  <c r="CG247" i="1"/>
  <c r="CD247" i="1"/>
  <c r="BH247" i="1"/>
  <c r="CJ254" i="1"/>
  <c r="CG254" i="1"/>
  <c r="BH254" i="1"/>
  <c r="BS254" i="1"/>
  <c r="CD254" i="1"/>
  <c r="CJ256" i="1"/>
  <c r="CG256" i="1"/>
  <c r="CD256" i="1"/>
  <c r="BH256" i="1"/>
  <c r="BS256" i="1"/>
  <c r="CJ258" i="1"/>
  <c r="CG258" i="1"/>
  <c r="CD258" i="1"/>
  <c r="BS258" i="1"/>
  <c r="BH258" i="1"/>
  <c r="CG264" i="1"/>
  <c r="CJ264" i="1"/>
  <c r="BH264" i="1"/>
  <c r="CD264" i="1"/>
  <c r="BS264" i="1"/>
  <c r="CG266" i="1"/>
  <c r="CJ266" i="1"/>
  <c r="BS266" i="1"/>
  <c r="CD266" i="1"/>
  <c r="BH266" i="1"/>
  <c r="CJ268" i="1"/>
  <c r="CG268" i="1"/>
  <c r="CD268" i="1"/>
  <c r="BH268" i="1"/>
  <c r="BS268" i="1"/>
  <c r="CG270" i="1"/>
  <c r="CJ270" i="1"/>
  <c r="BS270" i="1"/>
  <c r="BH270" i="1"/>
  <c r="CD270" i="1"/>
  <c r="CJ272" i="1"/>
  <c r="CG272" i="1"/>
  <c r="CD272" i="1"/>
  <c r="BH272" i="1"/>
  <c r="BS272" i="1"/>
  <c r="CJ274" i="1"/>
  <c r="CG274" i="1"/>
  <c r="CD274" i="1"/>
  <c r="BH274" i="1"/>
  <c r="BS274" i="1"/>
  <c r="CG276" i="1"/>
  <c r="CJ276" i="1"/>
  <c r="CD276" i="1"/>
  <c r="BH276" i="1"/>
  <c r="BS276" i="1"/>
  <c r="CJ278" i="1"/>
  <c r="CG278" i="1"/>
  <c r="BH278" i="1"/>
  <c r="BS278" i="1"/>
  <c r="CD278" i="1"/>
  <c r="CJ280" i="1"/>
  <c r="CG280" i="1"/>
  <c r="BS280" i="1"/>
  <c r="CD280" i="1"/>
  <c r="BH280" i="1"/>
  <c r="CG282" i="1"/>
  <c r="CJ282" i="1"/>
  <c r="BH282" i="1"/>
  <c r="CD282" i="1"/>
  <c r="BS282" i="1"/>
  <c r="CJ284" i="1"/>
  <c r="BS284" i="1"/>
  <c r="CG284" i="1"/>
  <c r="CD284" i="1"/>
  <c r="BH284" i="1"/>
  <c r="CJ286" i="1"/>
  <c r="AA286" i="1"/>
  <c r="CG286" i="1"/>
  <c r="CD286" i="1"/>
  <c r="BH286" i="1"/>
  <c r="BS286" i="1"/>
  <c r="CJ288" i="1"/>
  <c r="CG288" i="1"/>
  <c r="BS288" i="1"/>
  <c r="BH288" i="1"/>
  <c r="CD288" i="1"/>
  <c r="CJ290" i="1"/>
  <c r="CG290" i="1"/>
  <c r="CD290" i="1"/>
  <c r="BH290" i="1"/>
  <c r="BS290" i="1"/>
  <c r="CJ292" i="1"/>
  <c r="CG292" i="1"/>
  <c r="BH292" i="1"/>
  <c r="CD292" i="1"/>
  <c r="BS292" i="1"/>
  <c r="CJ294" i="1"/>
  <c r="CG294" i="1"/>
  <c r="CD294" i="1"/>
  <c r="BH294" i="1"/>
  <c r="BS294" i="1"/>
  <c r="CJ296" i="1"/>
  <c r="CG296" i="1"/>
  <c r="AA296" i="1"/>
  <c r="CD296" i="1"/>
  <c r="BH296" i="1"/>
  <c r="BS296" i="1"/>
  <c r="CJ298" i="1"/>
  <c r="CG298" i="1"/>
  <c r="BS298" i="1"/>
  <c r="BH298" i="1"/>
  <c r="CD298" i="1"/>
  <c r="CJ300" i="1"/>
  <c r="CG300" i="1"/>
  <c r="BS300" i="1"/>
  <c r="CD300" i="1"/>
  <c r="BH300" i="1"/>
  <c r="CG302" i="1"/>
  <c r="CJ302" i="1"/>
  <c r="BH302" i="1"/>
  <c r="CD302" i="1"/>
  <c r="BS302" i="1"/>
  <c r="CJ304" i="1"/>
  <c r="CG304" i="1"/>
  <c r="BH304" i="1"/>
  <c r="CD304" i="1"/>
  <c r="BS304" i="1"/>
  <c r="CC217" i="1"/>
  <c r="AF217" i="1"/>
  <c r="AE217" i="1"/>
  <c r="BR217" i="1"/>
  <c r="AG217" i="1"/>
  <c r="CC218" i="1"/>
  <c r="AE218" i="1"/>
  <c r="BR218" i="1"/>
  <c r="AF218" i="1"/>
  <c r="AG218" i="1"/>
  <c r="CC213" i="1"/>
  <c r="AG213" i="1"/>
  <c r="AE213" i="1"/>
  <c r="BR213" i="1"/>
  <c r="AF213" i="1"/>
  <c r="CF215" i="1"/>
  <c r="BG215" i="1"/>
  <c r="AI215" i="1"/>
  <c r="AH215" i="1"/>
  <c r="AJ215" i="1"/>
  <c r="CI215" i="1"/>
  <c r="AI112" i="1"/>
  <c r="AJ112" i="1"/>
  <c r="CI112" i="1"/>
  <c r="BG112" i="1"/>
  <c r="AH112" i="1"/>
  <c r="CF112" i="1"/>
  <c r="AA284" i="1" l="1"/>
  <c r="AI210" i="1"/>
  <c r="CI210" i="1"/>
  <c r="BG210" i="1"/>
  <c r="CF210" i="1"/>
  <c r="AH210" i="1"/>
  <c r="CF209" i="1"/>
  <c r="CI209" i="1"/>
  <c r="AI209" i="1"/>
  <c r="AJ209" i="1"/>
  <c r="AK209" i="1" s="1"/>
  <c r="BG209" i="1"/>
  <c r="AB295" i="1"/>
  <c r="AC295" i="1" s="1"/>
  <c r="AB265" i="1"/>
  <c r="AD265" i="1" s="1"/>
  <c r="AB288" i="1"/>
  <c r="AD288" i="1" s="1"/>
  <c r="AB277" i="1"/>
  <c r="AD277" i="1" s="1"/>
  <c r="AB285" i="1"/>
  <c r="AD285" i="1" s="1"/>
  <c r="AB273" i="1"/>
  <c r="AC273" i="1" s="1"/>
  <c r="AB247" i="1"/>
  <c r="AD247" i="1" s="1"/>
  <c r="AB280" i="1"/>
  <c r="AA280" i="1"/>
  <c r="AB276" i="1"/>
  <c r="AA276" i="1"/>
  <c r="AB272" i="1"/>
  <c r="AA272" i="1"/>
  <c r="AB256" i="1"/>
  <c r="AA256" i="1"/>
  <c r="AI222" i="1"/>
  <c r="AH222" i="1"/>
  <c r="CF222" i="1"/>
  <c r="CI222" i="1"/>
  <c r="BG222" i="1"/>
  <c r="AJ222" i="1"/>
  <c r="AB301" i="1"/>
  <c r="AB291" i="1"/>
  <c r="AA291" i="1"/>
  <c r="AB283" i="1"/>
  <c r="AA283" i="1"/>
  <c r="AB279" i="1"/>
  <c r="AA279" i="1"/>
  <c r="AB267" i="1"/>
  <c r="AA267" i="1"/>
  <c r="AB248" i="1"/>
  <c r="AK226" i="1"/>
  <c r="AL226" i="1"/>
  <c r="AL228" i="1"/>
  <c r="AK228" i="1"/>
  <c r="CF217" i="1"/>
  <c r="AH217" i="1"/>
  <c r="AI217" i="1"/>
  <c r="CI217" i="1"/>
  <c r="BG217" i="1"/>
  <c r="AJ217" i="1"/>
  <c r="AB282" i="1"/>
  <c r="AA282" i="1"/>
  <c r="AB266" i="1"/>
  <c r="AA266" i="1"/>
  <c r="AJ216" i="1"/>
  <c r="AH216" i="1"/>
  <c r="CF216" i="1"/>
  <c r="BG216" i="1"/>
  <c r="CI216" i="1"/>
  <c r="AI216" i="1"/>
  <c r="AB275" i="1"/>
  <c r="AA275" i="1"/>
  <c r="AB255" i="1"/>
  <c r="AA255" i="1"/>
  <c r="CF213" i="1"/>
  <c r="BG213" i="1"/>
  <c r="AI213" i="1"/>
  <c r="AH213" i="1"/>
  <c r="CI213" i="1"/>
  <c r="AJ213" i="1"/>
  <c r="CF218" i="1"/>
  <c r="CI218" i="1"/>
  <c r="BG218" i="1"/>
  <c r="AJ218" i="1"/>
  <c r="AI218" i="1"/>
  <c r="AH218" i="1"/>
  <c r="AB302" i="1"/>
  <c r="AA302" i="1"/>
  <c r="AB298" i="1"/>
  <c r="AA298" i="1"/>
  <c r="AB296" i="1"/>
  <c r="AB292" i="1"/>
  <c r="AB290" i="1"/>
  <c r="AA290" i="1"/>
  <c r="AB286" i="1"/>
  <c r="AB264" i="1"/>
  <c r="AA264" i="1"/>
  <c r="AB303" i="1"/>
  <c r="AA303" i="1"/>
  <c r="AB293" i="1"/>
  <c r="AB289" i="1"/>
  <c r="AB287" i="1"/>
  <c r="AA287" i="1"/>
  <c r="AB281" i="1"/>
  <c r="AB271" i="1"/>
  <c r="AA271" i="1"/>
  <c r="AB263" i="1"/>
  <c r="AA263" i="1"/>
  <c r="AL210" i="1"/>
  <c r="AK210" i="1"/>
  <c r="AL223" i="1"/>
  <c r="AK223" i="1"/>
  <c r="AK215" i="1"/>
  <c r="AL215" i="1"/>
  <c r="AB304" i="1"/>
  <c r="AA304" i="1"/>
  <c r="AB300" i="1"/>
  <c r="AA300" i="1"/>
  <c r="AB294" i="1"/>
  <c r="AA294" i="1"/>
  <c r="AC284" i="1"/>
  <c r="AD284" i="1"/>
  <c r="AB278" i="1"/>
  <c r="AA278" i="1"/>
  <c r="AB274" i="1"/>
  <c r="AA274" i="1"/>
  <c r="AB270" i="1"/>
  <c r="AA270" i="1"/>
  <c r="AB268" i="1"/>
  <c r="AA268" i="1"/>
  <c r="AB258" i="1"/>
  <c r="AA258" i="1"/>
  <c r="AB254" i="1"/>
  <c r="AA254" i="1"/>
  <c r="CF219" i="1"/>
  <c r="BG219" i="1"/>
  <c r="AI219" i="1"/>
  <c r="AH219" i="1"/>
  <c r="AJ219" i="1"/>
  <c r="CI219" i="1"/>
  <c r="AJ211" i="1"/>
  <c r="CF211" i="1"/>
  <c r="AH211" i="1"/>
  <c r="AI211" i="1"/>
  <c r="BG211" i="1"/>
  <c r="CI211" i="1"/>
  <c r="AB299" i="1"/>
  <c r="AB297" i="1"/>
  <c r="AB269" i="1"/>
  <c r="AA269" i="1"/>
  <c r="AB257" i="1"/>
  <c r="AB246" i="1"/>
  <c r="AA246" i="1"/>
  <c r="BG212" i="1"/>
  <c r="AJ212" i="1"/>
  <c r="CI212" i="1"/>
  <c r="AH212" i="1"/>
  <c r="AI212" i="1"/>
  <c r="CF212" i="1"/>
  <c r="CI221" i="1"/>
  <c r="BG221" i="1"/>
  <c r="AJ221" i="1"/>
  <c r="CF221" i="1"/>
  <c r="AH221" i="1"/>
  <c r="AI221" i="1"/>
  <c r="AL112" i="1"/>
  <c r="AK112" i="1"/>
  <c r="AD295" i="1" l="1"/>
  <c r="AC265" i="1"/>
  <c r="BR265" i="1" s="1"/>
  <c r="AL209" i="1"/>
  <c r="AC288" i="1"/>
  <c r="AE288" i="1" s="1"/>
  <c r="AC247" i="1"/>
  <c r="BR247" i="1" s="1"/>
  <c r="AD273" i="1"/>
  <c r="AC277" i="1"/>
  <c r="AG277" i="1" s="1"/>
  <c r="AC285" i="1"/>
  <c r="AF285" i="1" s="1"/>
  <c r="AK221" i="1"/>
  <c r="AL221" i="1"/>
  <c r="AC257" i="1"/>
  <c r="AD257" i="1"/>
  <c r="AC299" i="1"/>
  <c r="AD299" i="1"/>
  <c r="AL219" i="1"/>
  <c r="AK219" i="1"/>
  <c r="AD258" i="1"/>
  <c r="AC258" i="1"/>
  <c r="AD270" i="1"/>
  <c r="AC270" i="1"/>
  <c r="AD278" i="1"/>
  <c r="AC278" i="1"/>
  <c r="AD294" i="1"/>
  <c r="AC294" i="1"/>
  <c r="AC304" i="1"/>
  <c r="AD304" i="1"/>
  <c r="AD281" i="1"/>
  <c r="AC281" i="1"/>
  <c r="AD293" i="1"/>
  <c r="AC293" i="1"/>
  <c r="AC286" i="1"/>
  <c r="AD286" i="1"/>
  <c r="AD296" i="1"/>
  <c r="AC296" i="1"/>
  <c r="AD302" i="1"/>
  <c r="AC302" i="1"/>
  <c r="AK213" i="1"/>
  <c r="AL213" i="1"/>
  <c r="AL217" i="1"/>
  <c r="AK217" i="1"/>
  <c r="AC267" i="1"/>
  <c r="AD267" i="1"/>
  <c r="AD283" i="1"/>
  <c r="AC283" i="1"/>
  <c r="AC291" i="1"/>
  <c r="AD291" i="1"/>
  <c r="AL222" i="1"/>
  <c r="AK222" i="1"/>
  <c r="AC246" i="1"/>
  <c r="AD246" i="1"/>
  <c r="AL212" i="1"/>
  <c r="AK212" i="1"/>
  <c r="AC263" i="1"/>
  <c r="AD263" i="1"/>
  <c r="AC271" i="1"/>
  <c r="AD271" i="1"/>
  <c r="AC255" i="1"/>
  <c r="AD255" i="1"/>
  <c r="AC275" i="1"/>
  <c r="AD275" i="1"/>
  <c r="AD266" i="1"/>
  <c r="AC266" i="1"/>
  <c r="AD256" i="1"/>
  <c r="AC256" i="1"/>
  <c r="AC276" i="1"/>
  <c r="AD276" i="1"/>
  <c r="AC269" i="1"/>
  <c r="AD269" i="1"/>
  <c r="AK211" i="1"/>
  <c r="AL211" i="1"/>
  <c r="AD254" i="1"/>
  <c r="AC254" i="1"/>
  <c r="AD268" i="1"/>
  <c r="AC268" i="1"/>
  <c r="AD274" i="1"/>
  <c r="AC274" i="1"/>
  <c r="BR284" i="1"/>
  <c r="AF284" i="1"/>
  <c r="AG284" i="1"/>
  <c r="AE284" i="1"/>
  <c r="CC284" i="1"/>
  <c r="AD300" i="1"/>
  <c r="AC300" i="1"/>
  <c r="AD287" i="1"/>
  <c r="AC287" i="1"/>
  <c r="AC303" i="1"/>
  <c r="AD303" i="1"/>
  <c r="AC290" i="1"/>
  <c r="AD290" i="1"/>
  <c r="AD298" i="1"/>
  <c r="AC298" i="1"/>
  <c r="AF273" i="1"/>
  <c r="AE273" i="1"/>
  <c r="BR273" i="1"/>
  <c r="CC273" i="1"/>
  <c r="AG273" i="1"/>
  <c r="AL216" i="1"/>
  <c r="AK216" i="1"/>
  <c r="AD248" i="1"/>
  <c r="AC248" i="1"/>
  <c r="AC279" i="1"/>
  <c r="AD279" i="1"/>
  <c r="AG295" i="1"/>
  <c r="CC295" i="1"/>
  <c r="AE295" i="1"/>
  <c r="BR295" i="1"/>
  <c r="AF295" i="1"/>
  <c r="AC297" i="1"/>
  <c r="AD297" i="1"/>
  <c r="AD289" i="1"/>
  <c r="AC289" i="1"/>
  <c r="AD264" i="1"/>
  <c r="AC264" i="1"/>
  <c r="AD292" i="1"/>
  <c r="AC292" i="1"/>
  <c r="AL218" i="1"/>
  <c r="AK218" i="1"/>
  <c r="AD282" i="1"/>
  <c r="AC282" i="1"/>
  <c r="AD301" i="1"/>
  <c r="AC301" i="1"/>
  <c r="AD272" i="1"/>
  <c r="AC272" i="1"/>
  <c r="AD280" i="1"/>
  <c r="AC280" i="1"/>
  <c r="AF265" i="1" l="1"/>
  <c r="CC265" i="1"/>
  <c r="AG265" i="1"/>
  <c r="AI265" i="1" s="1"/>
  <c r="AF247" i="1"/>
  <c r="AE265" i="1"/>
  <c r="AG288" i="1"/>
  <c r="AH288" i="1" s="1"/>
  <c r="BR288" i="1"/>
  <c r="AE247" i="1"/>
  <c r="AF288" i="1"/>
  <c r="CC288" i="1"/>
  <c r="AG247" i="1"/>
  <c r="CI247" i="1" s="1"/>
  <c r="CC247" i="1"/>
  <c r="BR277" i="1"/>
  <c r="AE277" i="1"/>
  <c r="AF277" i="1"/>
  <c r="CC277" i="1"/>
  <c r="BR285" i="1"/>
  <c r="AG285" i="1"/>
  <c r="AI285" i="1" s="1"/>
  <c r="AE285" i="1"/>
  <c r="CC285" i="1"/>
  <c r="CC301" i="1"/>
  <c r="AE301" i="1"/>
  <c r="AF301" i="1"/>
  <c r="BR301" i="1"/>
  <c r="AG301" i="1"/>
  <c r="BR282" i="1"/>
  <c r="AE282" i="1"/>
  <c r="CC282" i="1"/>
  <c r="AG282" i="1"/>
  <c r="AF282" i="1"/>
  <c r="AF292" i="1"/>
  <c r="AE292" i="1"/>
  <c r="BR292" i="1"/>
  <c r="CC292" i="1"/>
  <c r="AG292" i="1"/>
  <c r="AF298" i="1"/>
  <c r="AE298" i="1"/>
  <c r="AG298" i="1"/>
  <c r="CC298" i="1"/>
  <c r="BR298" i="1"/>
  <c r="BR300" i="1"/>
  <c r="AG300" i="1"/>
  <c r="AE300" i="1"/>
  <c r="CC300" i="1"/>
  <c r="AF300" i="1"/>
  <c r="AJ284" i="1"/>
  <c r="BG284" i="1"/>
  <c r="CI284" i="1"/>
  <c r="AH284" i="1"/>
  <c r="CF284" i="1"/>
  <c r="AI284" i="1"/>
  <c r="CC255" i="1"/>
  <c r="AG255" i="1"/>
  <c r="AE255" i="1"/>
  <c r="BR255" i="1"/>
  <c r="AF255" i="1"/>
  <c r="CC263" i="1"/>
  <c r="AG263" i="1"/>
  <c r="AE263" i="1"/>
  <c r="BR263" i="1"/>
  <c r="AF263" i="1"/>
  <c r="AF246" i="1"/>
  <c r="BR246" i="1"/>
  <c r="AE246" i="1"/>
  <c r="CC246" i="1"/>
  <c r="AG246" i="1"/>
  <c r="BR283" i="1"/>
  <c r="AG283" i="1"/>
  <c r="AE283" i="1"/>
  <c r="CC283" i="1"/>
  <c r="AF283" i="1"/>
  <c r="AF281" i="1"/>
  <c r="AE281" i="1"/>
  <c r="CC281" i="1"/>
  <c r="BR281" i="1"/>
  <c r="AG281" i="1"/>
  <c r="BR278" i="1"/>
  <c r="CC278" i="1"/>
  <c r="AG278" i="1"/>
  <c r="AF278" i="1"/>
  <c r="AE278" i="1"/>
  <c r="AF258" i="1"/>
  <c r="AG258" i="1"/>
  <c r="CC258" i="1"/>
  <c r="AE258" i="1"/>
  <c r="BR258" i="1"/>
  <c r="CC279" i="1"/>
  <c r="AF279" i="1"/>
  <c r="AE279" i="1"/>
  <c r="BR279" i="1"/>
  <c r="AG279" i="1"/>
  <c r="BR303" i="1"/>
  <c r="AF303" i="1"/>
  <c r="AE303" i="1"/>
  <c r="CC303" i="1"/>
  <c r="AG303" i="1"/>
  <c r="AJ277" i="1"/>
  <c r="CI277" i="1"/>
  <c r="CF277" i="1"/>
  <c r="BG277" i="1"/>
  <c r="AI277" i="1"/>
  <c r="AH277" i="1"/>
  <c r="BR268" i="1"/>
  <c r="CC268" i="1"/>
  <c r="AF268" i="1"/>
  <c r="AG268" i="1"/>
  <c r="AE268" i="1"/>
  <c r="CC269" i="1"/>
  <c r="AG269" i="1"/>
  <c r="BR269" i="1"/>
  <c r="AF269" i="1"/>
  <c r="AE269" i="1"/>
  <c r="AE276" i="1"/>
  <c r="CC276" i="1"/>
  <c r="AG276" i="1"/>
  <c r="AF276" i="1"/>
  <c r="BR276" i="1"/>
  <c r="BG285" i="1"/>
  <c r="CF285" i="1"/>
  <c r="AG302" i="1"/>
  <c r="AE302" i="1"/>
  <c r="AF302" i="1"/>
  <c r="CC302" i="1"/>
  <c r="BR302" i="1"/>
  <c r="BR304" i="1"/>
  <c r="AE304" i="1"/>
  <c r="CC304" i="1"/>
  <c r="AG304" i="1"/>
  <c r="AF304" i="1"/>
  <c r="BR257" i="1"/>
  <c r="AG257" i="1"/>
  <c r="CC257" i="1"/>
  <c r="AF257" i="1"/>
  <c r="AE257" i="1"/>
  <c r="BR280" i="1"/>
  <c r="AE280" i="1"/>
  <c r="CC280" i="1"/>
  <c r="AG280" i="1"/>
  <c r="AF280" i="1"/>
  <c r="AF264" i="1"/>
  <c r="BR264" i="1"/>
  <c r="AG264" i="1"/>
  <c r="CC264" i="1"/>
  <c r="AE264" i="1"/>
  <c r="BR297" i="1"/>
  <c r="CC297" i="1"/>
  <c r="AG297" i="1"/>
  <c r="AE297" i="1"/>
  <c r="AF297" i="1"/>
  <c r="CC248" i="1"/>
  <c r="AG248" i="1"/>
  <c r="AF248" i="1"/>
  <c r="BR248" i="1"/>
  <c r="AE248" i="1"/>
  <c r="AE287" i="1"/>
  <c r="AG287" i="1"/>
  <c r="AF287" i="1"/>
  <c r="BR287" i="1"/>
  <c r="CC287" i="1"/>
  <c r="AF256" i="1"/>
  <c r="BR256" i="1"/>
  <c r="CC256" i="1"/>
  <c r="AE256" i="1"/>
  <c r="AG256" i="1"/>
  <c r="AF266" i="1"/>
  <c r="AE266" i="1"/>
  <c r="AG266" i="1"/>
  <c r="BR266" i="1"/>
  <c r="CC266" i="1"/>
  <c r="CC275" i="1"/>
  <c r="AF275" i="1"/>
  <c r="AE275" i="1"/>
  <c r="BR275" i="1"/>
  <c r="AG275" i="1"/>
  <c r="CC271" i="1"/>
  <c r="AG271" i="1"/>
  <c r="AE271" i="1"/>
  <c r="BR271" i="1"/>
  <c r="AF271" i="1"/>
  <c r="BR286" i="1"/>
  <c r="AF286" i="1"/>
  <c r="AE286" i="1"/>
  <c r="AG286" i="1"/>
  <c r="CC286" i="1"/>
  <c r="AE293" i="1"/>
  <c r="AG293" i="1"/>
  <c r="AF293" i="1"/>
  <c r="CC293" i="1"/>
  <c r="BR293" i="1"/>
  <c r="CC294" i="1"/>
  <c r="AG294" i="1"/>
  <c r="AF294" i="1"/>
  <c r="AE294" i="1"/>
  <c r="BR294" i="1"/>
  <c r="BR270" i="1"/>
  <c r="AE270" i="1"/>
  <c r="AF270" i="1"/>
  <c r="AG270" i="1"/>
  <c r="CC270" i="1"/>
  <c r="CC272" i="1"/>
  <c r="BR272" i="1"/>
  <c r="AF272" i="1"/>
  <c r="AG272" i="1"/>
  <c r="AE272" i="1"/>
  <c r="AE289" i="1"/>
  <c r="BR289" i="1"/>
  <c r="AF289" i="1"/>
  <c r="AG289" i="1"/>
  <c r="CC289" i="1"/>
  <c r="AH295" i="1"/>
  <c r="AI295" i="1"/>
  <c r="AJ295" i="1"/>
  <c r="CF295" i="1"/>
  <c r="BG295" i="1"/>
  <c r="CI295" i="1"/>
  <c r="AJ273" i="1"/>
  <c r="CI273" i="1"/>
  <c r="CF273" i="1"/>
  <c r="BG273" i="1"/>
  <c r="AI273" i="1"/>
  <c r="AH273" i="1"/>
  <c r="CC290" i="1"/>
  <c r="BR290" i="1"/>
  <c r="AG290" i="1"/>
  <c r="AF290" i="1"/>
  <c r="AE290" i="1"/>
  <c r="BR274" i="1"/>
  <c r="CC274" i="1"/>
  <c r="AG274" i="1"/>
  <c r="AF274" i="1"/>
  <c r="AE274" i="1"/>
  <c r="BR254" i="1"/>
  <c r="AE254" i="1"/>
  <c r="CC254" i="1"/>
  <c r="AF254" i="1"/>
  <c r="AG254" i="1"/>
  <c r="AE291" i="1"/>
  <c r="CC291" i="1"/>
  <c r="AG291" i="1"/>
  <c r="BR291" i="1"/>
  <c r="AF291" i="1"/>
  <c r="CC267" i="1"/>
  <c r="AG267" i="1"/>
  <c r="AE267" i="1"/>
  <c r="AF267" i="1"/>
  <c r="BR267" i="1"/>
  <c r="AF296" i="1"/>
  <c r="CC296" i="1"/>
  <c r="BR296" i="1"/>
  <c r="AE296" i="1"/>
  <c r="AG296" i="1"/>
  <c r="BR299" i="1"/>
  <c r="CC299" i="1"/>
  <c r="AE299" i="1"/>
  <c r="AG299" i="1"/>
  <c r="AF299" i="1"/>
  <c r="AJ265" i="1" l="1"/>
  <c r="AK265" i="1" s="1"/>
  <c r="CF288" i="1"/>
  <c r="BG265" i="1"/>
  <c r="AH265" i="1"/>
  <c r="CF265" i="1"/>
  <c r="CI265" i="1"/>
  <c r="AJ285" i="1"/>
  <c r="AK285" i="1" s="1"/>
  <c r="AH285" i="1"/>
  <c r="AI288" i="1"/>
  <c r="CI288" i="1"/>
  <c r="BG288" i="1"/>
  <c r="CI285" i="1"/>
  <c r="AJ288" i="1"/>
  <c r="AK288" i="1" s="1"/>
  <c r="AJ247" i="1"/>
  <c r="AK247" i="1" s="1"/>
  <c r="BG247" i="1"/>
  <c r="CF247" i="1"/>
  <c r="AI247" i="1"/>
  <c r="AH247" i="1"/>
  <c r="AI289" i="1"/>
  <c r="AH289" i="1"/>
  <c r="CF289" i="1"/>
  <c r="CI289" i="1"/>
  <c r="BG289" i="1"/>
  <c r="AJ289" i="1"/>
  <c r="AI286" i="1"/>
  <c r="CI286" i="1"/>
  <c r="AJ286" i="1"/>
  <c r="CF286" i="1"/>
  <c r="AH286" i="1"/>
  <c r="BG286" i="1"/>
  <c r="BG266" i="1"/>
  <c r="AJ266" i="1"/>
  <c r="CI266" i="1"/>
  <c r="AH266" i="1"/>
  <c r="AI266" i="1"/>
  <c r="CF266" i="1"/>
  <c r="BG257" i="1"/>
  <c r="CF257" i="1"/>
  <c r="AH257" i="1"/>
  <c r="AI257" i="1"/>
  <c r="CI257" i="1"/>
  <c r="AJ257" i="1"/>
  <c r="CF302" i="1"/>
  <c r="AJ302" i="1"/>
  <c r="CI302" i="1"/>
  <c r="BG302" i="1"/>
  <c r="AI302" i="1"/>
  <c r="AH302" i="1"/>
  <c r="AH268" i="1"/>
  <c r="CI268" i="1"/>
  <c r="AJ268" i="1"/>
  <c r="AI268" i="1"/>
  <c r="CF268" i="1"/>
  <c r="BG268" i="1"/>
  <c r="BG258" i="1"/>
  <c r="AJ258" i="1"/>
  <c r="CI258" i="1"/>
  <c r="AH258" i="1"/>
  <c r="AI258" i="1"/>
  <c r="CF258" i="1"/>
  <c r="AJ278" i="1"/>
  <c r="AH278" i="1"/>
  <c r="CF278" i="1"/>
  <c r="BG278" i="1"/>
  <c r="CI278" i="1"/>
  <c r="AI278" i="1"/>
  <c r="AJ246" i="1"/>
  <c r="CF246" i="1"/>
  <c r="AH246" i="1"/>
  <c r="AI246" i="1"/>
  <c r="CI246" i="1"/>
  <c r="BG246" i="1"/>
  <c r="AI263" i="1"/>
  <c r="AJ263" i="1"/>
  <c r="CI263" i="1"/>
  <c r="AH263" i="1"/>
  <c r="CF263" i="1"/>
  <c r="BG263" i="1"/>
  <c r="AK273" i="1"/>
  <c r="AL273" i="1"/>
  <c r="AI294" i="1"/>
  <c r="AH294" i="1"/>
  <c r="AJ294" i="1"/>
  <c r="CI294" i="1"/>
  <c r="CF294" i="1"/>
  <c r="BG294" i="1"/>
  <c r="CI271" i="1"/>
  <c r="AJ271" i="1"/>
  <c r="CF271" i="1"/>
  <c r="BG271" i="1"/>
  <c r="AI271" i="1"/>
  <c r="AH271" i="1"/>
  <c r="AJ256" i="1"/>
  <c r="CF256" i="1"/>
  <c r="BG256" i="1"/>
  <c r="CI256" i="1"/>
  <c r="AH256" i="1"/>
  <c r="AI256" i="1"/>
  <c r="CF287" i="1"/>
  <c r="CI287" i="1"/>
  <c r="AI287" i="1"/>
  <c r="AJ287" i="1"/>
  <c r="BG287" i="1"/>
  <c r="AH287" i="1"/>
  <c r="AH280" i="1"/>
  <c r="CF280" i="1"/>
  <c r="CI280" i="1"/>
  <c r="BG280" i="1"/>
  <c r="AJ280" i="1"/>
  <c r="AI280" i="1"/>
  <c r="AL285" i="1"/>
  <c r="CF269" i="1"/>
  <c r="AJ269" i="1"/>
  <c r="AI269" i="1"/>
  <c r="BG269" i="1"/>
  <c r="CI269" i="1"/>
  <c r="AH269" i="1"/>
  <c r="AK277" i="1"/>
  <c r="AL277" i="1"/>
  <c r="CI279" i="1"/>
  <c r="BG279" i="1"/>
  <c r="AJ279" i="1"/>
  <c r="CF279" i="1"/>
  <c r="AH279" i="1"/>
  <c r="AI279" i="1"/>
  <c r="CI283" i="1"/>
  <c r="AJ283" i="1"/>
  <c r="BG283" i="1"/>
  <c r="AH283" i="1"/>
  <c r="AI283" i="1"/>
  <c r="CF283" i="1"/>
  <c r="CI255" i="1"/>
  <c r="AH255" i="1"/>
  <c r="CF255" i="1"/>
  <c r="BG255" i="1"/>
  <c r="AI255" i="1"/>
  <c r="AJ255" i="1"/>
  <c r="CI282" i="1"/>
  <c r="AI282" i="1"/>
  <c r="AJ282" i="1"/>
  <c r="AH282" i="1"/>
  <c r="CF282" i="1"/>
  <c r="BG282" i="1"/>
  <c r="AI301" i="1"/>
  <c r="AH301" i="1"/>
  <c r="AJ301" i="1"/>
  <c r="CI301" i="1"/>
  <c r="BG301" i="1"/>
  <c r="CF301" i="1"/>
  <c r="AI290" i="1"/>
  <c r="AH290" i="1"/>
  <c r="AJ290" i="1"/>
  <c r="CI290" i="1"/>
  <c r="CF290" i="1"/>
  <c r="BG290" i="1"/>
  <c r="BG299" i="1"/>
  <c r="AI299" i="1"/>
  <c r="CI299" i="1"/>
  <c r="AJ299" i="1"/>
  <c r="CF299" i="1"/>
  <c r="AH299" i="1"/>
  <c r="CI296" i="1"/>
  <c r="AJ296" i="1"/>
  <c r="BG296" i="1"/>
  <c r="AH296" i="1"/>
  <c r="AI296" i="1"/>
  <c r="CF296" i="1"/>
  <c r="CI267" i="1"/>
  <c r="AH267" i="1"/>
  <c r="CF267" i="1"/>
  <c r="BG267" i="1"/>
  <c r="AI267" i="1"/>
  <c r="AJ267" i="1"/>
  <c r="CI291" i="1"/>
  <c r="AI291" i="1"/>
  <c r="AJ291" i="1"/>
  <c r="AH291" i="1"/>
  <c r="CF291" i="1"/>
  <c r="BG291" i="1"/>
  <c r="BG274" i="1"/>
  <c r="CI274" i="1"/>
  <c r="AI274" i="1"/>
  <c r="AJ274" i="1"/>
  <c r="AH274" i="1"/>
  <c r="CF274" i="1"/>
  <c r="AH270" i="1"/>
  <c r="BG270" i="1"/>
  <c r="AI270" i="1"/>
  <c r="CF270" i="1"/>
  <c r="AJ270" i="1"/>
  <c r="CI270" i="1"/>
  <c r="BG248" i="1"/>
  <c r="AI248" i="1"/>
  <c r="AJ248" i="1"/>
  <c r="AH248" i="1"/>
  <c r="CF248" i="1"/>
  <c r="CI248" i="1"/>
  <c r="BG297" i="1"/>
  <c r="AJ297" i="1"/>
  <c r="CI297" i="1"/>
  <c r="AH297" i="1"/>
  <c r="CF297" i="1"/>
  <c r="AI297" i="1"/>
  <c r="BG303" i="1"/>
  <c r="AI303" i="1"/>
  <c r="CI303" i="1"/>
  <c r="AJ303" i="1"/>
  <c r="AH303" i="1"/>
  <c r="CF303" i="1"/>
  <c r="AK284" i="1"/>
  <c r="AL284" i="1"/>
  <c r="AH300" i="1"/>
  <c r="CF300" i="1"/>
  <c r="CI300" i="1"/>
  <c r="BG300" i="1"/>
  <c r="AJ300" i="1"/>
  <c r="AI300" i="1"/>
  <c r="AH298" i="1"/>
  <c r="BG298" i="1"/>
  <c r="AJ298" i="1"/>
  <c r="AI298" i="1"/>
  <c r="CF298" i="1"/>
  <c r="CI298" i="1"/>
  <c r="AH254" i="1"/>
  <c r="BG254" i="1"/>
  <c r="CI254" i="1"/>
  <c r="AI254" i="1"/>
  <c r="AJ254" i="1"/>
  <c r="CF254" i="1"/>
  <c r="AK295" i="1"/>
  <c r="AL295" i="1"/>
  <c r="AJ272" i="1"/>
  <c r="CF272" i="1"/>
  <c r="AH272" i="1"/>
  <c r="BG272" i="1"/>
  <c r="CI272" i="1"/>
  <c r="AI272" i="1"/>
  <c r="BG293" i="1"/>
  <c r="AJ293" i="1"/>
  <c r="AI293" i="1"/>
  <c r="AH293" i="1"/>
  <c r="CF293" i="1"/>
  <c r="CI293" i="1"/>
  <c r="CF275" i="1"/>
  <c r="AH275" i="1"/>
  <c r="AI275" i="1"/>
  <c r="CI275" i="1"/>
  <c r="BG275" i="1"/>
  <c r="AJ275" i="1"/>
  <c r="CI264" i="1"/>
  <c r="AH264" i="1"/>
  <c r="AI264" i="1"/>
  <c r="AJ264" i="1"/>
  <c r="CF264" i="1"/>
  <c r="BG264" i="1"/>
  <c r="AH304" i="1"/>
  <c r="AI304" i="1"/>
  <c r="CI304" i="1"/>
  <c r="CF304" i="1"/>
  <c r="AJ304" i="1"/>
  <c r="BG304" i="1"/>
  <c r="CF276" i="1"/>
  <c r="CI276" i="1"/>
  <c r="BG276" i="1"/>
  <c r="AJ276" i="1"/>
  <c r="AI276" i="1"/>
  <c r="AH276" i="1"/>
  <c r="AI281" i="1"/>
  <c r="AH281" i="1"/>
  <c r="AJ281" i="1"/>
  <c r="CI281" i="1"/>
  <c r="CF281" i="1"/>
  <c r="BG281" i="1"/>
  <c r="AH292" i="1"/>
  <c r="AI292" i="1"/>
  <c r="CI292" i="1"/>
  <c r="BG292" i="1"/>
  <c r="AJ292" i="1"/>
  <c r="CF292" i="1"/>
  <c r="AN235" i="1"/>
  <c r="AV235" i="1" s="1"/>
  <c r="H235" i="1"/>
  <c r="AN234" i="1"/>
  <c r="AV234" i="1" s="1"/>
  <c r="H234" i="1"/>
  <c r="AN233" i="1"/>
  <c r="AV233" i="1" s="1"/>
  <c r="H233" i="1"/>
  <c r="AL247" i="1" l="1"/>
  <c r="Z233" i="1"/>
  <c r="AA233" i="1" s="1"/>
  <c r="Y233" i="1"/>
  <c r="Z234" i="1"/>
  <c r="Y234" i="1"/>
  <c r="Z235" i="1"/>
  <c r="AA235" i="1" s="1"/>
  <c r="Y235" i="1"/>
  <c r="AL265" i="1"/>
  <c r="AL288" i="1"/>
  <c r="AW233" i="1"/>
  <c r="AW235" i="1"/>
  <c r="AW234" i="1"/>
  <c r="CJ233" i="1"/>
  <c r="BH233" i="1"/>
  <c r="CG233" i="1"/>
  <c r="BS233" i="1"/>
  <c r="CD233" i="1"/>
  <c r="CJ235" i="1"/>
  <c r="BS235" i="1"/>
  <c r="CG235" i="1"/>
  <c r="CD235" i="1"/>
  <c r="BH235" i="1"/>
  <c r="AL275" i="1"/>
  <c r="AK275" i="1"/>
  <c r="AL297" i="1"/>
  <c r="AK297" i="1"/>
  <c r="AK274" i="1"/>
  <c r="AL274" i="1"/>
  <c r="AL296" i="1"/>
  <c r="AK296" i="1"/>
  <c r="AK299" i="1"/>
  <c r="AL299" i="1"/>
  <c r="AK255" i="1"/>
  <c r="AL255" i="1"/>
  <c r="AL266" i="1"/>
  <c r="AK266" i="1"/>
  <c r="AL281" i="1"/>
  <c r="AK281" i="1"/>
  <c r="AL272" i="1"/>
  <c r="AK272" i="1"/>
  <c r="AK254" i="1"/>
  <c r="AL254" i="1"/>
  <c r="AL298" i="1"/>
  <c r="AK298" i="1"/>
  <c r="AK300" i="1"/>
  <c r="AL300" i="1"/>
  <c r="AL248" i="1"/>
  <c r="AK248" i="1"/>
  <c r="AK282" i="1"/>
  <c r="AL282" i="1"/>
  <c r="AK279" i="1"/>
  <c r="AL279" i="1"/>
  <c r="AK294" i="1"/>
  <c r="AL294" i="1"/>
  <c r="AL246" i="1"/>
  <c r="AK246" i="1"/>
  <c r="AL278" i="1"/>
  <c r="AK278" i="1"/>
  <c r="CG234" i="1"/>
  <c r="CD234" i="1"/>
  <c r="CJ234" i="1"/>
  <c r="BH234" i="1"/>
  <c r="BS234" i="1"/>
  <c r="AL276" i="1"/>
  <c r="AK276" i="1"/>
  <c r="AL264" i="1"/>
  <c r="AK264" i="1"/>
  <c r="AL293" i="1"/>
  <c r="AK293" i="1"/>
  <c r="AK303" i="1"/>
  <c r="AL303" i="1"/>
  <c r="AL267" i="1"/>
  <c r="AK267" i="1"/>
  <c r="AK283" i="1"/>
  <c r="AL283" i="1"/>
  <c r="AK269" i="1"/>
  <c r="AL269" i="1"/>
  <c r="AK287" i="1"/>
  <c r="AL287" i="1"/>
  <c r="AL271" i="1"/>
  <c r="AK271" i="1"/>
  <c r="AL263" i="1"/>
  <c r="AK263" i="1"/>
  <c r="AL258" i="1"/>
  <c r="AK258" i="1"/>
  <c r="AK302" i="1"/>
  <c r="AL302" i="1"/>
  <c r="AL257" i="1"/>
  <c r="AK257" i="1"/>
  <c r="AK289" i="1"/>
  <c r="AL289" i="1"/>
  <c r="AK292" i="1"/>
  <c r="AL292" i="1"/>
  <c r="AL304" i="1"/>
  <c r="AK304" i="1"/>
  <c r="AK270" i="1"/>
  <c r="AL270" i="1"/>
  <c r="AK291" i="1"/>
  <c r="AL291" i="1"/>
  <c r="AK290" i="1"/>
  <c r="AL290" i="1"/>
  <c r="AL301" i="1"/>
  <c r="AK301" i="1"/>
  <c r="AL280" i="1"/>
  <c r="AK280" i="1"/>
  <c r="AK256" i="1"/>
  <c r="AL256" i="1"/>
  <c r="AK268" i="1"/>
  <c r="AL268" i="1"/>
  <c r="AK286" i="1"/>
  <c r="AL286" i="1"/>
  <c r="AN232" i="1"/>
  <c r="AV232" i="1" s="1"/>
  <c r="H232" i="1"/>
  <c r="AN231" i="1"/>
  <c r="AV231" i="1" s="1"/>
  <c r="H231" i="1"/>
  <c r="AN230" i="1"/>
  <c r="AV230" i="1" s="1"/>
  <c r="H230" i="1"/>
  <c r="AN229" i="1"/>
  <c r="AV229" i="1" s="1"/>
  <c r="H229" i="1"/>
  <c r="AN227" i="1"/>
  <c r="AV227" i="1" s="1"/>
  <c r="H227" i="1"/>
  <c r="AN225" i="1"/>
  <c r="AV225" i="1" s="1"/>
  <c r="H225" i="1"/>
  <c r="AN224" i="1"/>
  <c r="AV224" i="1" s="1"/>
  <c r="H224" i="1"/>
  <c r="AB235" i="1" l="1"/>
  <c r="AC235" i="1" s="1"/>
  <c r="Z224" i="1"/>
  <c r="Y224" i="1"/>
  <c r="Z230" i="1"/>
  <c r="Y230" i="1"/>
  <c r="Z225" i="1"/>
  <c r="Y225" i="1"/>
  <c r="Z231" i="1"/>
  <c r="AA231" i="1" s="1"/>
  <c r="Y231" i="1"/>
  <c r="Z227" i="1"/>
  <c r="Y227" i="1"/>
  <c r="D477" i="1" s="1"/>
  <c r="G477" i="1" s="1"/>
  <c r="Z232" i="1"/>
  <c r="Y232" i="1"/>
  <c r="Z229" i="1"/>
  <c r="AA229" i="1" s="1"/>
  <c r="Y229" i="1"/>
  <c r="AW224" i="1"/>
  <c r="AW227" i="1"/>
  <c r="AW230" i="1"/>
  <c r="AW232" i="1"/>
  <c r="AW225" i="1"/>
  <c r="AW231" i="1"/>
  <c r="AW229" i="1"/>
  <c r="CJ225" i="1"/>
  <c r="CG225" i="1"/>
  <c r="BS225" i="1"/>
  <c r="BH225" i="1"/>
  <c r="CD225" i="1"/>
  <c r="CJ229" i="1"/>
  <c r="CG229" i="1"/>
  <c r="BS229" i="1"/>
  <c r="BH229" i="1"/>
  <c r="CD229" i="1"/>
  <c r="CG231" i="1"/>
  <c r="BH231" i="1"/>
  <c r="CJ231" i="1"/>
  <c r="BS231" i="1"/>
  <c r="CD231" i="1"/>
  <c r="AB234" i="1"/>
  <c r="AA234" i="1"/>
  <c r="AB233" i="1"/>
  <c r="CG224" i="1"/>
  <c r="CJ224" i="1"/>
  <c r="BH224" i="1"/>
  <c r="CD224" i="1"/>
  <c r="BS224" i="1"/>
  <c r="CJ227" i="1"/>
  <c r="CG227" i="1"/>
  <c r="BH227" i="1"/>
  <c r="AA227" i="1"/>
  <c r="BS227" i="1"/>
  <c r="CD227" i="1"/>
  <c r="CG230" i="1"/>
  <c r="CD230" i="1"/>
  <c r="CJ230" i="1"/>
  <c r="BH230" i="1"/>
  <c r="BS230" i="1"/>
  <c r="CG232" i="1"/>
  <c r="AA232" i="1"/>
  <c r="CJ232" i="1"/>
  <c r="BH232" i="1"/>
  <c r="CD232" i="1"/>
  <c r="BS232" i="1"/>
  <c r="AN220" i="1"/>
  <c r="AV220" i="1" s="1"/>
  <c r="H220" i="1"/>
  <c r="AN214" i="1"/>
  <c r="AV214" i="1" s="1"/>
  <c r="H214" i="1"/>
  <c r="AN208" i="1"/>
  <c r="AV208" i="1" s="1"/>
  <c r="H208" i="1"/>
  <c r="H207" i="1"/>
  <c r="Y207" i="1" s="1"/>
  <c r="H206" i="1"/>
  <c r="Y206" i="1" s="1"/>
  <c r="H205" i="1"/>
  <c r="H204" i="1"/>
  <c r="H203" i="1"/>
  <c r="AD235" i="1" l="1"/>
  <c r="Z214" i="1"/>
  <c r="Y214" i="1"/>
  <c r="Z203" i="1"/>
  <c r="Y203" i="1"/>
  <c r="Z220" i="1"/>
  <c r="Y220" i="1"/>
  <c r="Z204" i="1"/>
  <c r="Y204" i="1"/>
  <c r="Z205" i="1"/>
  <c r="Y205" i="1"/>
  <c r="Z208" i="1"/>
  <c r="Y208" i="1"/>
  <c r="Z206" i="1"/>
  <c r="BH206" i="1"/>
  <c r="BS206" i="1"/>
  <c r="AW206" i="1"/>
  <c r="Z207" i="1"/>
  <c r="BS207" i="1"/>
  <c r="BH207" i="1"/>
  <c r="AW207" i="1"/>
  <c r="AW214" i="1"/>
  <c r="AW208" i="1"/>
  <c r="AB229" i="1"/>
  <c r="AD229" i="1" s="1"/>
  <c r="AW220" i="1"/>
  <c r="AB227" i="1"/>
  <c r="CG204" i="1"/>
  <c r="CJ204" i="1"/>
  <c r="BH204" i="1"/>
  <c r="CD204" i="1"/>
  <c r="BS204" i="1"/>
  <c r="AW204" i="1"/>
  <c r="CG206" i="1"/>
  <c r="CJ206" i="1"/>
  <c r="CD206" i="1"/>
  <c r="CG208" i="1"/>
  <c r="CD208" i="1"/>
  <c r="CJ208" i="1"/>
  <c r="BS208" i="1"/>
  <c r="BH208" i="1"/>
  <c r="CJ220" i="1"/>
  <c r="CG220" i="1"/>
  <c r="CD220" i="1"/>
  <c r="BH220" i="1"/>
  <c r="BS220" i="1"/>
  <c r="AC233" i="1"/>
  <c r="AD233" i="1"/>
  <c r="AD234" i="1"/>
  <c r="AC234" i="1"/>
  <c r="AB232" i="1"/>
  <c r="AB230" i="1"/>
  <c r="AA230" i="1"/>
  <c r="AB224" i="1"/>
  <c r="AA224" i="1"/>
  <c r="AG235" i="1"/>
  <c r="AF235" i="1"/>
  <c r="AE235" i="1"/>
  <c r="CC235" i="1"/>
  <c r="BR235" i="1"/>
  <c r="AB231" i="1"/>
  <c r="CJ203" i="1"/>
  <c r="CG203" i="1"/>
  <c r="BH203" i="1"/>
  <c r="CD203" i="1"/>
  <c r="BS203" i="1"/>
  <c r="AW203" i="1"/>
  <c r="CJ205" i="1"/>
  <c r="CG205" i="1"/>
  <c r="BS205" i="1"/>
  <c r="CD205" i="1"/>
  <c r="BH205" i="1"/>
  <c r="AW205" i="1"/>
  <c r="CJ207" i="1"/>
  <c r="CG207" i="1"/>
  <c r="CD207" i="1"/>
  <c r="BS214" i="1"/>
  <c r="CJ214" i="1"/>
  <c r="CG214" i="1"/>
  <c r="CD214" i="1"/>
  <c r="BH214" i="1"/>
  <c r="AB225" i="1"/>
  <c r="AA225" i="1"/>
  <c r="AN202" i="1"/>
  <c r="AV202" i="1" s="1"/>
  <c r="H202" i="1"/>
  <c r="AN201" i="1"/>
  <c r="AV201" i="1" s="1"/>
  <c r="H201" i="1"/>
  <c r="H200" i="1"/>
  <c r="H199" i="1"/>
  <c r="H198" i="1"/>
  <c r="H197" i="1"/>
  <c r="H196" i="1"/>
  <c r="H195" i="1"/>
  <c r="H194" i="1"/>
  <c r="H193" i="1"/>
  <c r="H192" i="1"/>
  <c r="H191" i="1"/>
  <c r="Y191" i="1" s="1"/>
  <c r="H190" i="1"/>
  <c r="H189" i="1"/>
  <c r="H188" i="1"/>
  <c r="H187" i="1"/>
  <c r="H184" i="1"/>
  <c r="H185" i="1"/>
  <c r="H186" i="1"/>
  <c r="H176" i="1"/>
  <c r="H175" i="1"/>
  <c r="H174" i="1"/>
  <c r="H173" i="1"/>
  <c r="H172" i="1"/>
  <c r="CB171" i="1"/>
  <c r="BQ171" i="1"/>
  <c r="BF171" i="1"/>
  <c r="AS171" i="1"/>
  <c r="AQ171" i="1"/>
  <c r="AO171" i="1"/>
  <c r="H171" i="1"/>
  <c r="H170" i="1"/>
  <c r="H169" i="1"/>
  <c r="H168" i="1"/>
  <c r="H167" i="1"/>
  <c r="H166" i="1"/>
  <c r="H157" i="1"/>
  <c r="H158" i="1"/>
  <c r="H156" i="1"/>
  <c r="H155" i="1"/>
  <c r="H154" i="1"/>
  <c r="H139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0" i="1"/>
  <c r="H109" i="1"/>
  <c r="Y109" i="1" s="1"/>
  <c r="H108" i="1"/>
  <c r="Y108" i="1" s="1"/>
  <c r="H107" i="1"/>
  <c r="Y107" i="1" s="1"/>
  <c r="H106" i="1"/>
  <c r="Y106" i="1" s="1"/>
  <c r="CB63" i="1"/>
  <c r="H63" i="1"/>
  <c r="Y63" i="1" s="1"/>
  <c r="CB62" i="1"/>
  <c r="H62" i="1"/>
  <c r="Y62" i="1" s="1"/>
  <c r="H105" i="1"/>
  <c r="AN104" i="1"/>
  <c r="AV104" i="1" s="1"/>
  <c r="H104" i="1"/>
  <c r="AN103" i="1"/>
  <c r="AV103" i="1" s="1"/>
  <c r="H103" i="1"/>
  <c r="AN102" i="1"/>
  <c r="AV102" i="1" s="1"/>
  <c r="H102" i="1"/>
  <c r="AN101" i="1"/>
  <c r="AV101" i="1" s="1"/>
  <c r="H101" i="1"/>
  <c r="AN100" i="1"/>
  <c r="AV100" i="1" s="1"/>
  <c r="H100" i="1"/>
  <c r="AN99" i="1"/>
  <c r="AV99" i="1" s="1"/>
  <c r="H99" i="1"/>
  <c r="AN98" i="1"/>
  <c r="AV98" i="1" s="1"/>
  <c r="H98" i="1"/>
  <c r="AN97" i="1"/>
  <c r="AV97" i="1" s="1"/>
  <c r="H97" i="1"/>
  <c r="AN96" i="1"/>
  <c r="AV96" i="1" s="1"/>
  <c r="H96" i="1"/>
  <c r="AN90" i="1"/>
  <c r="AV90" i="1" s="1"/>
  <c r="H90" i="1"/>
  <c r="AN89" i="1"/>
  <c r="AV89" i="1" s="1"/>
  <c r="H89" i="1"/>
  <c r="AN88" i="1"/>
  <c r="AV88" i="1" s="1"/>
  <c r="H88" i="1"/>
  <c r="CB87" i="1"/>
  <c r="H87" i="1"/>
  <c r="Y87" i="1" s="1"/>
  <c r="CB86" i="1"/>
  <c r="H86" i="1"/>
  <c r="Y86" i="1" s="1"/>
  <c r="CB85" i="1"/>
  <c r="H85" i="1"/>
  <c r="Y85" i="1" s="1"/>
  <c r="H84" i="1"/>
  <c r="CB83" i="1"/>
  <c r="BQ83" i="1"/>
  <c r="BF83" i="1"/>
  <c r="AU83" i="1"/>
  <c r="AT83" i="1"/>
  <c r="AS83" i="1"/>
  <c r="AR83" i="1"/>
  <c r="AQ83" i="1"/>
  <c r="AP83" i="1"/>
  <c r="AO83" i="1"/>
  <c r="H83" i="1"/>
  <c r="CB82" i="1"/>
  <c r="BQ82" i="1"/>
  <c r="BF82" i="1"/>
  <c r="AU82" i="1"/>
  <c r="AT82" i="1"/>
  <c r="AS82" i="1"/>
  <c r="AR82" i="1"/>
  <c r="AQ82" i="1"/>
  <c r="AP82" i="1"/>
  <c r="AO82" i="1"/>
  <c r="H82" i="1"/>
  <c r="CB81" i="1"/>
  <c r="BQ81" i="1"/>
  <c r="BF81" i="1"/>
  <c r="AU81" i="1"/>
  <c r="AT81" i="1"/>
  <c r="AS81" i="1"/>
  <c r="AR81" i="1"/>
  <c r="AQ81" i="1"/>
  <c r="AP81" i="1"/>
  <c r="AO81" i="1"/>
  <c r="H81" i="1"/>
  <c r="CB80" i="1"/>
  <c r="BQ80" i="1"/>
  <c r="BF80" i="1"/>
  <c r="AU80" i="1"/>
  <c r="AT80" i="1"/>
  <c r="AS80" i="1"/>
  <c r="AR80" i="1"/>
  <c r="AQ80" i="1"/>
  <c r="AP80" i="1"/>
  <c r="AO80" i="1"/>
  <c r="H80" i="1"/>
  <c r="CB75" i="1"/>
  <c r="BQ75" i="1"/>
  <c r="BF75" i="1"/>
  <c r="AU75" i="1"/>
  <c r="AT75" i="1"/>
  <c r="AS75" i="1"/>
  <c r="AR75" i="1"/>
  <c r="AQ75" i="1"/>
  <c r="AP75" i="1"/>
  <c r="AO75" i="1"/>
  <c r="H75" i="1"/>
  <c r="H61" i="1"/>
  <c r="Y61" i="1" s="1"/>
  <c r="H60" i="1"/>
  <c r="Y60" i="1" s="1"/>
  <c r="H56" i="1"/>
  <c r="Y56" i="1" s="1"/>
  <c r="H55" i="1"/>
  <c r="Y55" i="1" s="1"/>
  <c r="CB54" i="1"/>
  <c r="BQ54" i="1"/>
  <c r="BF54" i="1"/>
  <c r="AU54" i="1"/>
  <c r="AT54" i="1"/>
  <c r="AS54" i="1"/>
  <c r="AR54" i="1"/>
  <c r="AQ54" i="1"/>
  <c r="AP54" i="1"/>
  <c r="AO54" i="1"/>
  <c r="H54" i="1"/>
  <c r="CB53" i="1"/>
  <c r="BQ53" i="1"/>
  <c r="BF53" i="1"/>
  <c r="AU53" i="1"/>
  <c r="AT53" i="1"/>
  <c r="AS53" i="1"/>
  <c r="AR53" i="1"/>
  <c r="AQ53" i="1"/>
  <c r="AP53" i="1"/>
  <c r="AO53" i="1"/>
  <c r="H53" i="1"/>
  <c r="CB52" i="1"/>
  <c r="BQ52" i="1"/>
  <c r="BF52" i="1"/>
  <c r="AU52" i="1"/>
  <c r="AT52" i="1"/>
  <c r="AS52" i="1"/>
  <c r="AR52" i="1"/>
  <c r="AQ52" i="1"/>
  <c r="AP52" i="1"/>
  <c r="AO52" i="1"/>
  <c r="H52" i="1"/>
  <c r="CB51" i="1"/>
  <c r="BQ51" i="1"/>
  <c r="BF51" i="1"/>
  <c r="AU51" i="1"/>
  <c r="AT51" i="1"/>
  <c r="AS51" i="1"/>
  <c r="AR51" i="1"/>
  <c r="AQ51" i="1"/>
  <c r="AP51" i="1"/>
  <c r="AO51" i="1"/>
  <c r="H51" i="1"/>
  <c r="CB50" i="1"/>
  <c r="BQ50" i="1"/>
  <c r="BF50" i="1"/>
  <c r="AU50" i="1"/>
  <c r="AT50" i="1"/>
  <c r="AS50" i="1"/>
  <c r="AR50" i="1"/>
  <c r="AQ50" i="1"/>
  <c r="AP50" i="1"/>
  <c r="AO50" i="1"/>
  <c r="H50" i="1"/>
  <c r="CB49" i="1"/>
  <c r="BQ49" i="1"/>
  <c r="BF49" i="1"/>
  <c r="AU49" i="1"/>
  <c r="AT49" i="1"/>
  <c r="AS49" i="1"/>
  <c r="AR49" i="1"/>
  <c r="AQ49" i="1"/>
  <c r="AP49" i="1"/>
  <c r="AO49" i="1"/>
  <c r="H49" i="1"/>
  <c r="CB48" i="1"/>
  <c r="BQ48" i="1"/>
  <c r="BF48" i="1"/>
  <c r="AU48" i="1"/>
  <c r="AT48" i="1"/>
  <c r="AS48" i="1"/>
  <c r="AR48" i="1"/>
  <c r="AQ48" i="1"/>
  <c r="AP48" i="1"/>
  <c r="AO48" i="1"/>
  <c r="H48" i="1"/>
  <c r="CB47" i="1"/>
  <c r="BQ47" i="1"/>
  <c r="BF47" i="1"/>
  <c r="AU47" i="1"/>
  <c r="AT47" i="1"/>
  <c r="AS47" i="1"/>
  <c r="AR47" i="1"/>
  <c r="AQ47" i="1"/>
  <c r="AP47" i="1"/>
  <c r="AO47" i="1"/>
  <c r="H47" i="1"/>
  <c r="CB46" i="1"/>
  <c r="BQ46" i="1"/>
  <c r="BF46" i="1"/>
  <c r="AU46" i="1"/>
  <c r="AT46" i="1"/>
  <c r="AS46" i="1"/>
  <c r="AR46" i="1"/>
  <c r="AQ46" i="1"/>
  <c r="AP46" i="1"/>
  <c r="AO46" i="1"/>
  <c r="H46" i="1"/>
  <c r="CB45" i="1"/>
  <c r="BQ45" i="1"/>
  <c r="BF45" i="1"/>
  <c r="AU45" i="1"/>
  <c r="AT45" i="1"/>
  <c r="AS45" i="1"/>
  <c r="AR45" i="1"/>
  <c r="AQ45" i="1"/>
  <c r="AP45" i="1"/>
  <c r="AO45" i="1"/>
  <c r="H45" i="1"/>
  <c r="CB44" i="1"/>
  <c r="BQ44" i="1"/>
  <c r="BF44" i="1"/>
  <c r="AU44" i="1"/>
  <c r="AT44" i="1"/>
  <c r="AS44" i="1"/>
  <c r="AR44" i="1"/>
  <c r="AQ44" i="1"/>
  <c r="AP44" i="1"/>
  <c r="AO44" i="1"/>
  <c r="H44" i="1"/>
  <c r="CB43" i="1"/>
  <c r="BQ43" i="1"/>
  <c r="BF43" i="1"/>
  <c r="AU43" i="1"/>
  <c r="AT43" i="1"/>
  <c r="AS43" i="1"/>
  <c r="AR43" i="1"/>
  <c r="AQ43" i="1"/>
  <c r="AP43" i="1"/>
  <c r="AO43" i="1"/>
  <c r="H43" i="1"/>
  <c r="CB42" i="1"/>
  <c r="BQ42" i="1"/>
  <c r="BF42" i="1"/>
  <c r="AU42" i="1"/>
  <c r="AT42" i="1"/>
  <c r="AS42" i="1"/>
  <c r="AR42" i="1"/>
  <c r="AQ42" i="1"/>
  <c r="AP42" i="1"/>
  <c r="AO42" i="1"/>
  <c r="H42" i="1"/>
  <c r="CB41" i="1"/>
  <c r="BQ41" i="1"/>
  <c r="BF41" i="1"/>
  <c r="AU41" i="1"/>
  <c r="AT41" i="1"/>
  <c r="AS41" i="1"/>
  <c r="AR41" i="1"/>
  <c r="AQ41" i="1"/>
  <c r="AP41" i="1"/>
  <c r="AO41" i="1"/>
  <c r="H41" i="1"/>
  <c r="CB36" i="1"/>
  <c r="BQ36" i="1"/>
  <c r="BF36" i="1"/>
  <c r="AU36" i="1"/>
  <c r="AT36" i="1"/>
  <c r="AS36" i="1"/>
  <c r="AR36" i="1"/>
  <c r="AQ36" i="1"/>
  <c r="AP36" i="1"/>
  <c r="AO36" i="1"/>
  <c r="H36" i="1"/>
  <c r="Y36" i="1" s="1"/>
  <c r="CB35" i="1"/>
  <c r="BQ35" i="1"/>
  <c r="BF35" i="1"/>
  <c r="AU35" i="1"/>
  <c r="AT35" i="1"/>
  <c r="AS35" i="1"/>
  <c r="AR35" i="1"/>
  <c r="AQ35" i="1"/>
  <c r="AP35" i="1"/>
  <c r="AO35" i="1"/>
  <c r="H35" i="1"/>
  <c r="CB34" i="1"/>
  <c r="BQ34" i="1"/>
  <c r="BF34" i="1"/>
  <c r="AU34" i="1"/>
  <c r="AT34" i="1"/>
  <c r="AS34" i="1"/>
  <c r="AR34" i="1"/>
  <c r="AQ34" i="1"/>
  <c r="AP34" i="1"/>
  <c r="AO34" i="1"/>
  <c r="H34" i="1"/>
  <c r="H76" i="1"/>
  <c r="AO76" i="1"/>
  <c r="AP76" i="1"/>
  <c r="AQ76" i="1"/>
  <c r="AR76" i="1"/>
  <c r="AS76" i="1"/>
  <c r="AT76" i="1"/>
  <c r="AU76" i="1"/>
  <c r="BF76" i="1"/>
  <c r="BQ76" i="1"/>
  <c r="CB76" i="1"/>
  <c r="CB32" i="1"/>
  <c r="AU32" i="1"/>
  <c r="AT32" i="1"/>
  <c r="AS32" i="1"/>
  <c r="AR32" i="1"/>
  <c r="AQ32" i="1"/>
  <c r="AP32" i="1"/>
  <c r="AO32" i="1"/>
  <c r="H32" i="1"/>
  <c r="Y32" i="1" s="1"/>
  <c r="CB31" i="1"/>
  <c r="AU31" i="1"/>
  <c r="AT31" i="1"/>
  <c r="AS31" i="1"/>
  <c r="AR31" i="1"/>
  <c r="AQ31" i="1"/>
  <c r="AP31" i="1"/>
  <c r="AO31" i="1"/>
  <c r="H31" i="1"/>
  <c r="Y31" i="1" s="1"/>
  <c r="CB30" i="1"/>
  <c r="BQ30" i="1"/>
  <c r="BF30" i="1"/>
  <c r="AU30" i="1"/>
  <c r="AT30" i="1"/>
  <c r="AS30" i="1"/>
  <c r="AR30" i="1"/>
  <c r="AQ30" i="1"/>
  <c r="AP30" i="1"/>
  <c r="AO30" i="1"/>
  <c r="H30" i="1"/>
  <c r="H77" i="1"/>
  <c r="AO77" i="1"/>
  <c r="AP77" i="1"/>
  <c r="AQ77" i="1"/>
  <c r="AR77" i="1"/>
  <c r="AS77" i="1"/>
  <c r="AT77" i="1"/>
  <c r="AU77" i="1"/>
  <c r="BF77" i="1"/>
  <c r="BQ77" i="1"/>
  <c r="CB77" i="1"/>
  <c r="CB26" i="1"/>
  <c r="BQ26" i="1"/>
  <c r="BF26" i="1"/>
  <c r="AU26" i="1"/>
  <c r="AT26" i="1"/>
  <c r="AS26" i="1"/>
  <c r="AR26" i="1"/>
  <c r="AQ26" i="1"/>
  <c r="AP26" i="1"/>
  <c r="AO26" i="1"/>
  <c r="H26" i="1"/>
  <c r="Y26" i="1" s="1"/>
  <c r="CB25" i="1"/>
  <c r="BQ25" i="1"/>
  <c r="BF25" i="1"/>
  <c r="H25" i="1"/>
  <c r="CB24" i="1"/>
  <c r="BQ24" i="1"/>
  <c r="BF24" i="1"/>
  <c r="H24" i="1"/>
  <c r="CB21" i="1"/>
  <c r="BQ21" i="1"/>
  <c r="BF21" i="1"/>
  <c r="AU21" i="1"/>
  <c r="AT21" i="1"/>
  <c r="AS21" i="1"/>
  <c r="AR21" i="1"/>
  <c r="AQ21" i="1"/>
  <c r="AP21" i="1"/>
  <c r="AO21" i="1"/>
  <c r="H21" i="1"/>
  <c r="Y21" i="1" s="1"/>
  <c r="CB20" i="1"/>
  <c r="BQ20" i="1"/>
  <c r="BF20" i="1"/>
  <c r="AU20" i="1"/>
  <c r="AT20" i="1"/>
  <c r="AS20" i="1"/>
  <c r="AR20" i="1"/>
  <c r="AQ20" i="1"/>
  <c r="AP20" i="1"/>
  <c r="AO20" i="1"/>
  <c r="H20" i="1"/>
  <c r="CB19" i="1"/>
  <c r="BQ19" i="1"/>
  <c r="BF19" i="1"/>
  <c r="H19" i="1"/>
  <c r="CB18" i="1"/>
  <c r="BQ18" i="1"/>
  <c r="BF18" i="1"/>
  <c r="H18" i="1"/>
  <c r="CB14" i="1"/>
  <c r="BQ14" i="1"/>
  <c r="BF14" i="1"/>
  <c r="AU14" i="1"/>
  <c r="AT14" i="1"/>
  <c r="AS14" i="1"/>
  <c r="AR14" i="1"/>
  <c r="AQ14" i="1"/>
  <c r="AP14" i="1"/>
  <c r="AO14" i="1"/>
  <c r="H14" i="1"/>
  <c r="CB13" i="1"/>
  <c r="BQ13" i="1"/>
  <c r="BF13" i="1"/>
  <c r="AU13" i="1"/>
  <c r="AT13" i="1"/>
  <c r="AS13" i="1"/>
  <c r="AR13" i="1"/>
  <c r="AQ13" i="1"/>
  <c r="AP13" i="1"/>
  <c r="AO13" i="1"/>
  <c r="H13" i="1"/>
  <c r="CB11" i="1"/>
  <c r="BQ11" i="1"/>
  <c r="BF11" i="1"/>
  <c r="AU11" i="1"/>
  <c r="AT11" i="1"/>
  <c r="AS11" i="1"/>
  <c r="AR11" i="1"/>
  <c r="AQ11" i="1"/>
  <c r="AP11" i="1"/>
  <c r="AO11" i="1"/>
  <c r="H11" i="1"/>
  <c r="CB7" i="1"/>
  <c r="BQ7" i="1"/>
  <c r="BF7" i="1"/>
  <c r="AU7" i="1"/>
  <c r="AT7" i="1"/>
  <c r="AS7" i="1"/>
  <c r="AR7" i="1"/>
  <c r="AQ7" i="1"/>
  <c r="AP7" i="1"/>
  <c r="AO7" i="1"/>
  <c r="H7" i="1"/>
  <c r="CB6" i="1"/>
  <c r="BQ6" i="1"/>
  <c r="BF6" i="1"/>
  <c r="AU6" i="1"/>
  <c r="AT6" i="1"/>
  <c r="AS6" i="1"/>
  <c r="AR6" i="1"/>
  <c r="AQ6" i="1"/>
  <c r="AP6" i="1"/>
  <c r="AO6" i="1"/>
  <c r="H6" i="1"/>
  <c r="CB5" i="1"/>
  <c r="BQ5" i="1"/>
  <c r="BF5" i="1"/>
  <c r="AU5" i="1"/>
  <c r="AT5" i="1"/>
  <c r="AS5" i="1"/>
  <c r="AR5" i="1"/>
  <c r="AQ5" i="1"/>
  <c r="AP5" i="1"/>
  <c r="AO5" i="1"/>
  <c r="H5" i="1"/>
  <c r="Z75" i="1" l="1"/>
  <c r="AA75" i="1" s="1"/>
  <c r="Y75" i="1"/>
  <c r="Z102" i="1"/>
  <c r="AA102" i="1" s="1"/>
  <c r="Y102" i="1"/>
  <c r="Z190" i="1"/>
  <c r="AA190" i="1" s="1"/>
  <c r="Y190" i="1"/>
  <c r="Z7" i="1"/>
  <c r="AA7" i="1" s="1"/>
  <c r="Y7" i="1"/>
  <c r="Z19" i="1"/>
  <c r="AA19" i="1" s="1"/>
  <c r="Y19" i="1"/>
  <c r="Z30" i="1"/>
  <c r="AA30" i="1" s="1"/>
  <c r="Y30" i="1"/>
  <c r="Z34" i="1"/>
  <c r="AA34" i="1" s="1"/>
  <c r="Y34" i="1"/>
  <c r="Z46" i="1"/>
  <c r="AA46" i="1" s="1"/>
  <c r="Y46" i="1"/>
  <c r="Z54" i="1"/>
  <c r="Y54" i="1"/>
  <c r="Z82" i="1"/>
  <c r="AA82" i="1" s="1"/>
  <c r="Y82" i="1"/>
  <c r="Z114" i="1"/>
  <c r="Y114" i="1"/>
  <c r="Z122" i="1"/>
  <c r="AA122" i="1" s="1"/>
  <c r="Y122" i="1"/>
  <c r="Z130" i="1"/>
  <c r="Y130" i="1"/>
  <c r="Z166" i="1"/>
  <c r="Y166" i="1"/>
  <c r="Z176" i="1"/>
  <c r="AA176" i="1" s="1"/>
  <c r="Y176" i="1"/>
  <c r="Z199" i="1"/>
  <c r="AA199" i="1" s="1"/>
  <c r="Y199" i="1"/>
  <c r="Z77" i="1"/>
  <c r="Y77" i="1"/>
  <c r="Z43" i="1"/>
  <c r="Y43" i="1"/>
  <c r="Z98" i="1"/>
  <c r="AA98" i="1" s="1"/>
  <c r="Y98" i="1"/>
  <c r="Z14" i="1"/>
  <c r="AA14" i="1" s="1"/>
  <c r="Y14" i="1"/>
  <c r="Z41" i="1"/>
  <c r="Y41" i="1"/>
  <c r="Z49" i="1"/>
  <c r="AA49" i="1" s="1"/>
  <c r="Y49" i="1"/>
  <c r="Z90" i="1"/>
  <c r="Y90" i="1"/>
  <c r="Z99" i="1"/>
  <c r="Y99" i="1"/>
  <c r="Z103" i="1"/>
  <c r="Y103" i="1"/>
  <c r="Z115" i="1"/>
  <c r="Y115" i="1"/>
  <c r="Z123" i="1"/>
  <c r="Y123" i="1"/>
  <c r="Z131" i="1"/>
  <c r="AA131" i="1" s="1"/>
  <c r="Y131" i="1"/>
  <c r="Z167" i="1"/>
  <c r="Y167" i="1"/>
  <c r="Z186" i="1"/>
  <c r="AB186" i="1" s="1"/>
  <c r="Y186" i="1"/>
  <c r="Z192" i="1"/>
  <c r="Y192" i="1"/>
  <c r="Z200" i="1"/>
  <c r="AA200" i="1" s="1"/>
  <c r="Y200" i="1"/>
  <c r="Z76" i="1"/>
  <c r="AA76" i="1" s="1"/>
  <c r="Y76" i="1"/>
  <c r="Z51" i="1"/>
  <c r="AA51" i="1" s="1"/>
  <c r="Y51" i="1"/>
  <c r="Z5" i="1"/>
  <c r="Y5" i="1"/>
  <c r="Z24" i="1"/>
  <c r="Y24" i="1"/>
  <c r="Z44" i="1"/>
  <c r="Y44" i="1"/>
  <c r="Z52" i="1"/>
  <c r="AA52" i="1" s="1"/>
  <c r="Y52" i="1"/>
  <c r="Z80" i="1"/>
  <c r="Y80" i="1"/>
  <c r="Z116" i="1"/>
  <c r="AA116" i="1" s="1"/>
  <c r="Y116" i="1"/>
  <c r="Z124" i="1"/>
  <c r="Y124" i="1"/>
  <c r="Z139" i="1"/>
  <c r="Y139" i="1"/>
  <c r="Z168" i="1"/>
  <c r="Y168" i="1"/>
  <c r="Z185" i="1"/>
  <c r="Y185" i="1"/>
  <c r="Z193" i="1"/>
  <c r="Y193" i="1"/>
  <c r="Z201" i="1"/>
  <c r="AA201" i="1" s="1"/>
  <c r="Y201" i="1"/>
  <c r="Z89" i="1"/>
  <c r="Y89" i="1"/>
  <c r="Z157" i="1"/>
  <c r="Y157" i="1"/>
  <c r="Z175" i="1"/>
  <c r="Y175" i="1"/>
  <c r="Z198" i="1"/>
  <c r="AB198" i="1" s="1"/>
  <c r="Y198" i="1"/>
  <c r="Z11" i="1"/>
  <c r="AA11" i="1" s="1"/>
  <c r="Y11" i="1"/>
  <c r="Z35" i="1"/>
  <c r="AB35" i="1" s="1"/>
  <c r="Y35" i="1"/>
  <c r="Z47" i="1"/>
  <c r="AA47" i="1" s="1"/>
  <c r="Y47" i="1"/>
  <c r="Z83" i="1"/>
  <c r="AA83" i="1" s="1"/>
  <c r="Y83" i="1"/>
  <c r="Z96" i="1"/>
  <c r="Y96" i="1"/>
  <c r="Z100" i="1"/>
  <c r="Y100" i="1"/>
  <c r="Z104" i="1"/>
  <c r="Y104" i="1"/>
  <c r="Z117" i="1"/>
  <c r="Y117" i="1"/>
  <c r="Z125" i="1"/>
  <c r="Y125" i="1"/>
  <c r="Z154" i="1"/>
  <c r="AA154" i="1" s="1"/>
  <c r="Y154" i="1"/>
  <c r="Z169" i="1"/>
  <c r="Y169" i="1"/>
  <c r="Z184" i="1"/>
  <c r="AA184" i="1" s="1"/>
  <c r="Y184" i="1"/>
  <c r="Z194" i="1"/>
  <c r="AB194" i="1" s="1"/>
  <c r="Y194" i="1"/>
  <c r="Z121" i="1"/>
  <c r="Y121" i="1"/>
  <c r="Z18" i="1"/>
  <c r="AA18" i="1" s="1"/>
  <c r="Y18" i="1"/>
  <c r="Z20" i="1"/>
  <c r="AA20" i="1" s="1"/>
  <c r="Y20" i="1"/>
  <c r="Z42" i="1"/>
  <c r="Y42" i="1"/>
  <c r="Z50" i="1"/>
  <c r="Y50" i="1"/>
  <c r="Z118" i="1"/>
  <c r="Y118" i="1"/>
  <c r="Z126" i="1"/>
  <c r="AA126" i="1" s="1"/>
  <c r="Y126" i="1"/>
  <c r="Z155" i="1"/>
  <c r="Y155" i="1"/>
  <c r="Z170" i="1"/>
  <c r="Y170" i="1"/>
  <c r="Z172" i="1"/>
  <c r="Y172" i="1"/>
  <c r="Z187" i="1"/>
  <c r="Y187" i="1"/>
  <c r="Z195" i="1"/>
  <c r="Y195" i="1"/>
  <c r="Z202" i="1"/>
  <c r="Y202" i="1"/>
  <c r="Z129" i="1"/>
  <c r="Y129" i="1"/>
  <c r="Z6" i="1"/>
  <c r="AA6" i="1" s="1"/>
  <c r="Y6" i="1"/>
  <c r="Z45" i="1"/>
  <c r="Y45" i="1"/>
  <c r="Z53" i="1"/>
  <c r="AA53" i="1" s="1"/>
  <c r="Y53" i="1"/>
  <c r="Z81" i="1"/>
  <c r="AB81" i="1" s="1"/>
  <c r="Y81" i="1"/>
  <c r="Z88" i="1"/>
  <c r="Y88" i="1"/>
  <c r="Z97" i="1"/>
  <c r="AA97" i="1" s="1"/>
  <c r="Y97" i="1"/>
  <c r="Z101" i="1"/>
  <c r="AB101" i="1" s="1"/>
  <c r="Y101" i="1"/>
  <c r="Z105" i="1"/>
  <c r="AA105" i="1" s="1"/>
  <c r="Y105" i="1"/>
  <c r="Z119" i="1"/>
  <c r="Y119" i="1"/>
  <c r="Z127" i="1"/>
  <c r="Y127" i="1"/>
  <c r="Z156" i="1"/>
  <c r="AA156" i="1" s="1"/>
  <c r="Y156" i="1"/>
  <c r="Z171" i="1"/>
  <c r="AA171" i="1" s="1"/>
  <c r="Y171" i="1"/>
  <c r="Z173" i="1"/>
  <c r="AA173" i="1" s="1"/>
  <c r="Y173" i="1"/>
  <c r="Z188" i="1"/>
  <c r="AA188" i="1" s="1"/>
  <c r="Y188" i="1"/>
  <c r="Z196" i="1"/>
  <c r="AA196" i="1" s="1"/>
  <c r="Y196" i="1"/>
  <c r="Z113" i="1"/>
  <c r="Y113" i="1"/>
  <c r="Z13" i="1"/>
  <c r="AA13" i="1" s="1"/>
  <c r="Y13" i="1"/>
  <c r="Z25" i="1"/>
  <c r="Y25" i="1"/>
  <c r="Z48" i="1"/>
  <c r="AA48" i="1" s="1"/>
  <c r="Y48" i="1"/>
  <c r="Z84" i="1"/>
  <c r="Y84" i="1"/>
  <c r="Z110" i="1"/>
  <c r="AA110" i="1" s="1"/>
  <c r="Y110" i="1"/>
  <c r="Z120" i="1"/>
  <c r="Y120" i="1"/>
  <c r="Z128" i="1"/>
  <c r="AA128" i="1" s="1"/>
  <c r="Y128" i="1"/>
  <c r="Z158" i="1"/>
  <c r="Y158" i="1"/>
  <c r="Z174" i="1"/>
  <c r="Y174" i="1"/>
  <c r="Z189" i="1"/>
  <c r="AA189" i="1" s="1"/>
  <c r="Y189" i="1"/>
  <c r="Z197" i="1"/>
  <c r="Y197" i="1"/>
  <c r="Z107" i="1"/>
  <c r="BS107" i="1"/>
  <c r="BH107" i="1"/>
  <c r="AW107" i="1"/>
  <c r="AB207" i="1"/>
  <c r="AA207" i="1"/>
  <c r="Z106" i="1"/>
  <c r="AA106" i="1" s="1"/>
  <c r="BH106" i="1"/>
  <c r="BS106" i="1"/>
  <c r="AW106" i="1"/>
  <c r="Z108" i="1"/>
  <c r="BS108" i="1"/>
  <c r="BH108" i="1"/>
  <c r="AW108" i="1"/>
  <c r="Z60" i="1"/>
  <c r="BH60" i="1"/>
  <c r="BS60" i="1"/>
  <c r="CD60" i="1"/>
  <c r="AW60" i="1"/>
  <c r="Z109" i="1"/>
  <c r="BS109" i="1"/>
  <c r="BH109" i="1"/>
  <c r="AW109" i="1"/>
  <c r="Z61" i="1"/>
  <c r="CD61" i="1"/>
  <c r="BH61" i="1"/>
  <c r="BS61" i="1"/>
  <c r="AW61" i="1"/>
  <c r="Z191" i="1"/>
  <c r="BH191" i="1"/>
  <c r="BS191" i="1"/>
  <c r="AW191" i="1"/>
  <c r="CD191" i="1"/>
  <c r="AB206" i="1"/>
  <c r="AA206" i="1"/>
  <c r="Z62" i="1"/>
  <c r="BH62" i="1"/>
  <c r="BS62" i="1"/>
  <c r="AW62" i="1"/>
  <c r="Z56" i="1"/>
  <c r="BS56" i="1"/>
  <c r="CD56" i="1"/>
  <c r="BH56" i="1"/>
  <c r="AW56" i="1"/>
  <c r="Z55" i="1"/>
  <c r="AW55" i="1"/>
  <c r="BH55" i="1"/>
  <c r="CD55" i="1"/>
  <c r="BS55" i="1"/>
  <c r="BH63" i="1"/>
  <c r="Z63" i="1"/>
  <c r="BS63" i="1"/>
  <c r="AW63" i="1"/>
  <c r="AW202" i="1"/>
  <c r="AW89" i="1"/>
  <c r="AW96" i="1"/>
  <c r="AW98" i="1"/>
  <c r="AW100" i="1"/>
  <c r="AW102" i="1"/>
  <c r="AW104" i="1"/>
  <c r="AW201" i="1"/>
  <c r="AW88" i="1"/>
  <c r="AW90" i="1"/>
  <c r="AW97" i="1"/>
  <c r="AW99" i="1"/>
  <c r="AW101" i="1"/>
  <c r="AW103" i="1"/>
  <c r="AC229" i="1"/>
  <c r="AF229" i="1" s="1"/>
  <c r="CJ21" i="1"/>
  <c r="Z21" i="1"/>
  <c r="AA21" i="1" s="1"/>
  <c r="BS32" i="1"/>
  <c r="BH32" i="1"/>
  <c r="Z32" i="1"/>
  <c r="Z85" i="1"/>
  <c r="AA85" i="1" s="1"/>
  <c r="BS85" i="1"/>
  <c r="BH85" i="1"/>
  <c r="AW85" i="1"/>
  <c r="Z86" i="1"/>
  <c r="AA86" i="1" s="1"/>
  <c r="BS86" i="1"/>
  <c r="BH86" i="1"/>
  <c r="AW86" i="1"/>
  <c r="BS87" i="1"/>
  <c r="Z87" i="1"/>
  <c r="AA87" i="1" s="1"/>
  <c r="BH87" i="1"/>
  <c r="AW87" i="1"/>
  <c r="BS31" i="1"/>
  <c r="BH31" i="1"/>
  <c r="Z31" i="1"/>
  <c r="AA31" i="1" s="1"/>
  <c r="CJ26" i="1"/>
  <c r="Z26" i="1"/>
  <c r="AA26" i="1" s="1"/>
  <c r="CJ36" i="1"/>
  <c r="Z36" i="1"/>
  <c r="AB36" i="1" s="1"/>
  <c r="AD225" i="1"/>
  <c r="AC225" i="1"/>
  <c r="AC231" i="1"/>
  <c r="AD231" i="1"/>
  <c r="AG233" i="1"/>
  <c r="AE233" i="1"/>
  <c r="BR233" i="1"/>
  <c r="CC233" i="1"/>
  <c r="AF233" i="1"/>
  <c r="CG202" i="1"/>
  <c r="CD202" i="1"/>
  <c r="CJ202" i="1"/>
  <c r="BH202" i="1"/>
  <c r="BS202" i="1"/>
  <c r="AB214" i="1"/>
  <c r="AA214" i="1"/>
  <c r="AI235" i="1"/>
  <c r="BG235" i="1"/>
  <c r="AH235" i="1"/>
  <c r="CI235" i="1"/>
  <c r="CF235" i="1"/>
  <c r="AJ235" i="1"/>
  <c r="AC230" i="1"/>
  <c r="AD230" i="1"/>
  <c r="CC234" i="1"/>
  <c r="BR234" i="1"/>
  <c r="AG234" i="1"/>
  <c r="AF234" i="1"/>
  <c r="AE234" i="1"/>
  <c r="AD232" i="1"/>
  <c r="AC232" i="1"/>
  <c r="AB208" i="1"/>
  <c r="AA208" i="1"/>
  <c r="AB204" i="1"/>
  <c r="AA204" i="1"/>
  <c r="CG201" i="1"/>
  <c r="CJ201" i="1"/>
  <c r="CD201" i="1"/>
  <c r="BH201" i="1"/>
  <c r="BS201" i="1"/>
  <c r="AB205" i="1"/>
  <c r="AA205" i="1"/>
  <c r="AB203" i="1"/>
  <c r="AA203" i="1"/>
  <c r="AC224" i="1"/>
  <c r="AD224" i="1"/>
  <c r="AB220" i="1"/>
  <c r="AA220" i="1"/>
  <c r="AD227" i="1"/>
  <c r="AC227" i="1"/>
  <c r="CJ173" i="1"/>
  <c r="CG173" i="1"/>
  <c r="CD173" i="1"/>
  <c r="BH173" i="1"/>
  <c r="BS173" i="1"/>
  <c r="AW173" i="1"/>
  <c r="CG175" i="1"/>
  <c r="CJ175" i="1"/>
  <c r="CD175" i="1"/>
  <c r="BH175" i="1"/>
  <c r="BS175" i="1"/>
  <c r="AW175" i="1"/>
  <c r="CJ188" i="1"/>
  <c r="CG188" i="1"/>
  <c r="AW188" i="1"/>
  <c r="CD188" i="1"/>
  <c r="BH188" i="1"/>
  <c r="BS188" i="1"/>
  <c r="CD190" i="1"/>
  <c r="CJ190" i="1"/>
  <c r="CG190" i="1"/>
  <c r="BH190" i="1"/>
  <c r="AB190" i="1"/>
  <c r="BS190" i="1"/>
  <c r="AW190" i="1"/>
  <c r="CJ192" i="1"/>
  <c r="AA192" i="1"/>
  <c r="CG192" i="1"/>
  <c r="CD192" i="1"/>
  <c r="AW192" i="1"/>
  <c r="BH192" i="1"/>
  <c r="BS192" i="1"/>
  <c r="CD194" i="1"/>
  <c r="CJ194" i="1"/>
  <c r="AA194" i="1"/>
  <c r="CG194" i="1"/>
  <c r="BH194" i="1"/>
  <c r="BS194" i="1"/>
  <c r="AW194" i="1"/>
  <c r="CG196" i="1"/>
  <c r="CJ196" i="1"/>
  <c r="BS196" i="1"/>
  <c r="CD196" i="1"/>
  <c r="BH196" i="1"/>
  <c r="AW196" i="1"/>
  <c r="CJ198" i="1"/>
  <c r="CG198" i="1"/>
  <c r="AW198" i="1"/>
  <c r="CD198" i="1"/>
  <c r="BH198" i="1"/>
  <c r="BS198" i="1"/>
  <c r="CJ200" i="1"/>
  <c r="CG200" i="1"/>
  <c r="CD200" i="1"/>
  <c r="BS200" i="1"/>
  <c r="AW200" i="1"/>
  <c r="BH200" i="1"/>
  <c r="CG107" i="1"/>
  <c r="CJ107" i="1"/>
  <c r="CD107" i="1"/>
  <c r="CJ109" i="1"/>
  <c r="CG109" i="1"/>
  <c r="CD109" i="1"/>
  <c r="CG113" i="1"/>
  <c r="CJ113" i="1"/>
  <c r="BS113" i="1"/>
  <c r="BH113" i="1"/>
  <c r="CD113" i="1"/>
  <c r="AW113" i="1"/>
  <c r="CG115" i="1"/>
  <c r="CD115" i="1"/>
  <c r="CJ115" i="1"/>
  <c r="BS115" i="1"/>
  <c r="BH115" i="1"/>
  <c r="AW115" i="1"/>
  <c r="CJ117" i="1"/>
  <c r="BS117" i="1"/>
  <c r="CG117" i="1"/>
  <c r="CD117" i="1"/>
  <c r="BH117" i="1"/>
  <c r="AW117" i="1"/>
  <c r="CG119" i="1"/>
  <c r="CD119" i="1"/>
  <c r="CJ119" i="1"/>
  <c r="BS119" i="1"/>
  <c r="AW119" i="1"/>
  <c r="BH119" i="1"/>
  <c r="CJ121" i="1"/>
  <c r="BS121" i="1"/>
  <c r="CG121" i="1"/>
  <c r="CD121" i="1"/>
  <c r="BH121" i="1"/>
  <c r="AW121" i="1"/>
  <c r="CG123" i="1"/>
  <c r="CJ123" i="1"/>
  <c r="BS123" i="1"/>
  <c r="BH123" i="1"/>
  <c r="CD123" i="1"/>
  <c r="AW123" i="1"/>
  <c r="CG125" i="1"/>
  <c r="BH125" i="1"/>
  <c r="BS125" i="1"/>
  <c r="CJ125" i="1"/>
  <c r="CD125" i="1"/>
  <c r="AW125" i="1"/>
  <c r="BS127" i="1"/>
  <c r="CJ127" i="1"/>
  <c r="CG127" i="1"/>
  <c r="BH127" i="1"/>
  <c r="CD127" i="1"/>
  <c r="AW127" i="1"/>
  <c r="CG129" i="1"/>
  <c r="BH129" i="1"/>
  <c r="BS129" i="1"/>
  <c r="AA129" i="1"/>
  <c r="CJ129" i="1"/>
  <c r="CD129" i="1"/>
  <c r="AB129" i="1"/>
  <c r="AW129" i="1"/>
  <c r="CJ131" i="1"/>
  <c r="CG131" i="1"/>
  <c r="BS131" i="1"/>
  <c r="BH131" i="1"/>
  <c r="CD131" i="1"/>
  <c r="AW131" i="1"/>
  <c r="CG154" i="1"/>
  <c r="CJ154" i="1"/>
  <c r="CD154" i="1"/>
  <c r="BS154" i="1"/>
  <c r="AW154" i="1"/>
  <c r="BH154" i="1"/>
  <c r="CJ156" i="1"/>
  <c r="CG156" i="1"/>
  <c r="CD156" i="1"/>
  <c r="BH156" i="1"/>
  <c r="BS156" i="1"/>
  <c r="AW156" i="1"/>
  <c r="CD157" i="1"/>
  <c r="CJ157" i="1"/>
  <c r="CG157" i="1"/>
  <c r="BH157" i="1"/>
  <c r="BS157" i="1"/>
  <c r="AW157" i="1"/>
  <c r="CJ167" i="1"/>
  <c r="CG167" i="1"/>
  <c r="CD167" i="1"/>
  <c r="BH167" i="1"/>
  <c r="BS167" i="1"/>
  <c r="AW167" i="1"/>
  <c r="CG169" i="1"/>
  <c r="CJ169" i="1"/>
  <c r="AA169" i="1"/>
  <c r="AW169" i="1"/>
  <c r="BS169" i="1"/>
  <c r="CD169" i="1"/>
  <c r="BH169" i="1"/>
  <c r="CD186" i="1"/>
  <c r="CJ186" i="1"/>
  <c r="AA186" i="1"/>
  <c r="CG186" i="1"/>
  <c r="BH186" i="1"/>
  <c r="BS186" i="1"/>
  <c r="AW186" i="1"/>
  <c r="CJ184" i="1"/>
  <c r="CG184" i="1"/>
  <c r="CD184" i="1"/>
  <c r="AW184" i="1"/>
  <c r="BH184" i="1"/>
  <c r="BS184" i="1"/>
  <c r="CJ84" i="1"/>
  <c r="CG84" i="1"/>
  <c r="BS84" i="1"/>
  <c r="BH84" i="1"/>
  <c r="CD84" i="1"/>
  <c r="AW84" i="1"/>
  <c r="CJ172" i="1"/>
  <c r="BS172" i="1"/>
  <c r="CG172" i="1"/>
  <c r="AA172" i="1"/>
  <c r="CD172" i="1"/>
  <c r="BH172" i="1"/>
  <c r="AW172" i="1"/>
  <c r="CJ174" i="1"/>
  <c r="CG174" i="1"/>
  <c r="BH174" i="1"/>
  <c r="BS174" i="1"/>
  <c r="CD174" i="1"/>
  <c r="AW174" i="1"/>
  <c r="CG176" i="1"/>
  <c r="CJ176" i="1"/>
  <c r="BH176" i="1"/>
  <c r="BS176" i="1"/>
  <c r="AW176" i="1"/>
  <c r="CD176" i="1"/>
  <c r="CG187" i="1"/>
  <c r="CJ187" i="1"/>
  <c r="AA187" i="1"/>
  <c r="AW187" i="1"/>
  <c r="CD187" i="1"/>
  <c r="BH187" i="1"/>
  <c r="BS187" i="1"/>
  <c r="CJ189" i="1"/>
  <c r="CG189" i="1"/>
  <c r="CD189" i="1"/>
  <c r="BH189" i="1"/>
  <c r="BS189" i="1"/>
  <c r="AW189" i="1"/>
  <c r="CG191" i="1"/>
  <c r="CJ191" i="1"/>
  <c r="CJ193" i="1"/>
  <c r="AA193" i="1"/>
  <c r="CG193" i="1"/>
  <c r="CD193" i="1"/>
  <c r="BH193" i="1"/>
  <c r="BS193" i="1"/>
  <c r="AW193" i="1"/>
  <c r="CJ195" i="1"/>
  <c r="CG195" i="1"/>
  <c r="AA195" i="1"/>
  <c r="AW195" i="1"/>
  <c r="CD195" i="1"/>
  <c r="BH195" i="1"/>
  <c r="AB195" i="1"/>
  <c r="BS195" i="1"/>
  <c r="CJ197" i="1"/>
  <c r="BH197" i="1"/>
  <c r="CG197" i="1"/>
  <c r="BS197" i="1"/>
  <c r="CD197" i="1"/>
  <c r="AW197" i="1"/>
  <c r="CJ199" i="1"/>
  <c r="CG199" i="1"/>
  <c r="BH199" i="1"/>
  <c r="CD199" i="1"/>
  <c r="BS199" i="1"/>
  <c r="AW199" i="1"/>
  <c r="CJ105" i="1"/>
  <c r="CG105" i="1"/>
  <c r="BH105" i="1"/>
  <c r="AW105" i="1"/>
  <c r="CD105" i="1"/>
  <c r="BS105" i="1"/>
  <c r="CJ106" i="1"/>
  <c r="CG106" i="1"/>
  <c r="CD106" i="1"/>
  <c r="CJ108" i="1"/>
  <c r="CG108" i="1"/>
  <c r="CD108" i="1"/>
  <c r="CG110" i="1"/>
  <c r="CD110" i="1"/>
  <c r="CJ110" i="1"/>
  <c r="BH110" i="1"/>
  <c r="BS110" i="1"/>
  <c r="AW110" i="1"/>
  <c r="CJ114" i="1"/>
  <c r="CG114" i="1"/>
  <c r="CD114" i="1"/>
  <c r="AW114" i="1"/>
  <c r="BS114" i="1"/>
  <c r="BH114" i="1"/>
  <c r="CG116" i="1"/>
  <c r="CJ116" i="1"/>
  <c r="BH116" i="1"/>
  <c r="CD116" i="1"/>
  <c r="BS116" i="1"/>
  <c r="AW116" i="1"/>
  <c r="AA118" i="1"/>
  <c r="CJ118" i="1"/>
  <c r="CG118" i="1"/>
  <c r="BS118" i="1"/>
  <c r="BH118" i="1"/>
  <c r="AW118" i="1"/>
  <c r="CD118" i="1"/>
  <c r="CG120" i="1"/>
  <c r="AA120" i="1"/>
  <c r="CJ120" i="1"/>
  <c r="BS120" i="1"/>
  <c r="BH120" i="1"/>
  <c r="CD120" i="1"/>
  <c r="AW120" i="1"/>
  <c r="CJ122" i="1"/>
  <c r="CG122" i="1"/>
  <c r="BH122" i="1"/>
  <c r="CD122" i="1"/>
  <c r="AW122" i="1"/>
  <c r="BS122" i="1"/>
  <c r="CJ124" i="1"/>
  <c r="CG124" i="1"/>
  <c r="CD124" i="1"/>
  <c r="AA124" i="1"/>
  <c r="BS124" i="1"/>
  <c r="BH124" i="1"/>
  <c r="AW124" i="1"/>
  <c r="CD126" i="1"/>
  <c r="CJ126" i="1"/>
  <c r="CG126" i="1"/>
  <c r="BS126" i="1"/>
  <c r="BH126" i="1"/>
  <c r="AW126" i="1"/>
  <c r="CJ128" i="1"/>
  <c r="CG128" i="1"/>
  <c r="CD128" i="1"/>
  <c r="BH128" i="1"/>
  <c r="BS128" i="1"/>
  <c r="AW128" i="1"/>
  <c r="CJ130" i="1"/>
  <c r="CG130" i="1"/>
  <c r="CD130" i="1"/>
  <c r="BH130" i="1"/>
  <c r="BS130" i="1"/>
  <c r="AW130" i="1"/>
  <c r="CJ139" i="1"/>
  <c r="CG139" i="1"/>
  <c r="BS139" i="1"/>
  <c r="AW139" i="1"/>
  <c r="BH139" i="1"/>
  <c r="CD139" i="1"/>
  <c r="CJ155" i="1"/>
  <c r="CG155" i="1"/>
  <c r="BH155" i="1"/>
  <c r="BS155" i="1"/>
  <c r="CD155" i="1"/>
  <c r="AW155" i="1"/>
  <c r="CJ158" i="1"/>
  <c r="CG158" i="1"/>
  <c r="BS158" i="1"/>
  <c r="CD158" i="1"/>
  <c r="BH158" i="1"/>
  <c r="AW158" i="1"/>
  <c r="CG166" i="1"/>
  <c r="BH166" i="1"/>
  <c r="CJ166" i="1"/>
  <c r="BS166" i="1"/>
  <c r="CD166" i="1"/>
  <c r="AW166" i="1"/>
  <c r="BS168" i="1"/>
  <c r="CJ168" i="1"/>
  <c r="CG168" i="1"/>
  <c r="BH168" i="1"/>
  <c r="CD168" i="1"/>
  <c r="AW168" i="1"/>
  <c r="CJ170" i="1"/>
  <c r="CG170" i="1"/>
  <c r="CD170" i="1"/>
  <c r="BS170" i="1"/>
  <c r="BH170" i="1"/>
  <c r="AW170" i="1"/>
  <c r="CJ185" i="1"/>
  <c r="AA185" i="1"/>
  <c r="CG185" i="1"/>
  <c r="CD185" i="1"/>
  <c r="BH185" i="1"/>
  <c r="BS185" i="1"/>
  <c r="AW185" i="1"/>
  <c r="CJ89" i="1"/>
  <c r="CG89" i="1"/>
  <c r="AA89" i="1"/>
  <c r="BH89" i="1"/>
  <c r="BS89" i="1"/>
  <c r="CD89" i="1"/>
  <c r="CJ96" i="1"/>
  <c r="BS96" i="1"/>
  <c r="CG96" i="1"/>
  <c r="CD96" i="1"/>
  <c r="BH96" i="1"/>
  <c r="CJ98" i="1"/>
  <c r="BH98" i="1"/>
  <c r="CG98" i="1"/>
  <c r="BS98" i="1"/>
  <c r="CD98" i="1"/>
  <c r="CJ100" i="1"/>
  <c r="BS100" i="1"/>
  <c r="CD100" i="1"/>
  <c r="CG100" i="1"/>
  <c r="BH100" i="1"/>
  <c r="CJ102" i="1"/>
  <c r="BH102" i="1"/>
  <c r="CG102" i="1"/>
  <c r="BS102" i="1"/>
  <c r="CD102" i="1"/>
  <c r="CJ104" i="1"/>
  <c r="CG104" i="1"/>
  <c r="CD104" i="1"/>
  <c r="BH104" i="1"/>
  <c r="BS104" i="1"/>
  <c r="CJ88" i="1"/>
  <c r="BH88" i="1"/>
  <c r="AA88" i="1"/>
  <c r="CG88" i="1"/>
  <c r="BS88" i="1"/>
  <c r="CD88" i="1"/>
  <c r="CG90" i="1"/>
  <c r="CD90" i="1"/>
  <c r="CJ90" i="1"/>
  <c r="BH90" i="1"/>
  <c r="BS90" i="1"/>
  <c r="BS97" i="1"/>
  <c r="CJ97" i="1"/>
  <c r="CG97" i="1"/>
  <c r="BH97" i="1"/>
  <c r="CD97" i="1"/>
  <c r="CG99" i="1"/>
  <c r="CD99" i="1"/>
  <c r="CJ99" i="1"/>
  <c r="BH99" i="1"/>
  <c r="BS99" i="1"/>
  <c r="BS101" i="1"/>
  <c r="CJ101" i="1"/>
  <c r="CG101" i="1"/>
  <c r="BH101" i="1"/>
  <c r="CD101" i="1"/>
  <c r="CJ103" i="1"/>
  <c r="CG103" i="1"/>
  <c r="CD103" i="1"/>
  <c r="BH103" i="1"/>
  <c r="BS103" i="1"/>
  <c r="AV171" i="1"/>
  <c r="AW171" i="1" s="1"/>
  <c r="BS171" i="1"/>
  <c r="BH171" i="1"/>
  <c r="CG171" i="1"/>
  <c r="CD171" i="1"/>
  <c r="CJ171" i="1"/>
  <c r="CJ62" i="1"/>
  <c r="CG62" i="1"/>
  <c r="CD63" i="1"/>
  <c r="CD62" i="1"/>
  <c r="CJ63" i="1"/>
  <c r="CG63" i="1"/>
  <c r="AV82" i="1"/>
  <c r="AW82" i="1" s="1"/>
  <c r="CD87" i="1"/>
  <c r="CJ87" i="1"/>
  <c r="CG87" i="1"/>
  <c r="CD85" i="1"/>
  <c r="CJ85" i="1"/>
  <c r="CG85" i="1"/>
  <c r="CJ86" i="1"/>
  <c r="CG86" i="1"/>
  <c r="CD86" i="1"/>
  <c r="AV83" i="1"/>
  <c r="AW83" i="1" s="1"/>
  <c r="AV80" i="1"/>
  <c r="AW80" i="1" s="1"/>
  <c r="AV81" i="1"/>
  <c r="AW81" i="1" s="1"/>
  <c r="CJ82" i="1"/>
  <c r="CG82" i="1"/>
  <c r="CD83" i="1"/>
  <c r="BH82" i="1"/>
  <c r="CD82" i="1"/>
  <c r="CJ83" i="1"/>
  <c r="CG83" i="1"/>
  <c r="BH83" i="1"/>
  <c r="BS82" i="1"/>
  <c r="BS83" i="1"/>
  <c r="CJ81" i="1"/>
  <c r="CG81" i="1"/>
  <c r="BH81" i="1"/>
  <c r="BS81" i="1"/>
  <c r="CD81" i="1"/>
  <c r="CJ80" i="1"/>
  <c r="CG80" i="1"/>
  <c r="AA80" i="1"/>
  <c r="BH80" i="1"/>
  <c r="CD80" i="1"/>
  <c r="BS80" i="1"/>
  <c r="AV75" i="1"/>
  <c r="AW75" i="1" s="1"/>
  <c r="CJ75" i="1"/>
  <c r="CG75" i="1"/>
  <c r="CD75" i="1"/>
  <c r="BH75" i="1"/>
  <c r="BS75" i="1"/>
  <c r="CJ60" i="1"/>
  <c r="CG60" i="1"/>
  <c r="CJ61" i="1"/>
  <c r="CG61" i="1"/>
  <c r="AV42" i="1"/>
  <c r="AW42" i="1" s="1"/>
  <c r="AV50" i="1"/>
  <c r="AW50" i="1" s="1"/>
  <c r="AV54" i="1"/>
  <c r="AW54" i="1" s="1"/>
  <c r="AV41" i="1"/>
  <c r="AW41" i="1" s="1"/>
  <c r="AV49" i="1"/>
  <c r="AW49" i="1" s="1"/>
  <c r="AV35" i="1"/>
  <c r="AW35" i="1" s="1"/>
  <c r="AV46" i="1"/>
  <c r="AW46" i="1" s="1"/>
  <c r="AV43" i="1"/>
  <c r="AW43" i="1" s="1"/>
  <c r="AV51" i="1"/>
  <c r="AW51" i="1" s="1"/>
  <c r="AV48" i="1"/>
  <c r="AW48" i="1" s="1"/>
  <c r="AV45" i="1"/>
  <c r="AW45" i="1" s="1"/>
  <c r="AV53" i="1"/>
  <c r="AW53" i="1" s="1"/>
  <c r="AV47" i="1"/>
  <c r="AW47" i="1" s="1"/>
  <c r="AV44" i="1"/>
  <c r="AW44" i="1" s="1"/>
  <c r="AV52" i="1"/>
  <c r="AW52" i="1" s="1"/>
  <c r="BH54" i="1"/>
  <c r="CJ54" i="1"/>
  <c r="CG54" i="1"/>
  <c r="AB54" i="1"/>
  <c r="BS54" i="1"/>
  <c r="CJ56" i="1"/>
  <c r="CG56" i="1"/>
  <c r="CD54" i="1"/>
  <c r="CJ55" i="1"/>
  <c r="CG55" i="1"/>
  <c r="CD51" i="1"/>
  <c r="CJ52" i="1"/>
  <c r="CG52" i="1"/>
  <c r="BH52" i="1"/>
  <c r="CJ49" i="1"/>
  <c r="CG49" i="1"/>
  <c r="BH49" i="1"/>
  <c r="CD50" i="1"/>
  <c r="CJ51" i="1"/>
  <c r="CG51" i="1"/>
  <c r="BH51" i="1"/>
  <c r="CD52" i="1"/>
  <c r="CD49" i="1"/>
  <c r="CJ53" i="1"/>
  <c r="CG53" i="1"/>
  <c r="BH53" i="1"/>
  <c r="CD53" i="1"/>
  <c r="CJ50" i="1"/>
  <c r="CG50" i="1"/>
  <c r="BH50" i="1"/>
  <c r="AA50" i="1"/>
  <c r="BS49" i="1"/>
  <c r="BS50" i="1"/>
  <c r="BS51" i="1"/>
  <c r="BS52" i="1"/>
  <c r="BS53" i="1"/>
  <c r="CD46" i="1"/>
  <c r="CJ47" i="1"/>
  <c r="CG47" i="1"/>
  <c r="BH47" i="1"/>
  <c r="CD48" i="1"/>
  <c r="CJ46" i="1"/>
  <c r="CG46" i="1"/>
  <c r="BH46" i="1"/>
  <c r="CD47" i="1"/>
  <c r="CJ48" i="1"/>
  <c r="CG48" i="1"/>
  <c r="BH48" i="1"/>
  <c r="BS46" i="1"/>
  <c r="BS47" i="1"/>
  <c r="BS48" i="1"/>
  <c r="CD43" i="1"/>
  <c r="CJ44" i="1"/>
  <c r="CG44" i="1"/>
  <c r="BH44" i="1"/>
  <c r="AA44" i="1"/>
  <c r="CJ41" i="1"/>
  <c r="CG41" i="1"/>
  <c r="BH41" i="1"/>
  <c r="AA41" i="1"/>
  <c r="CD45" i="1"/>
  <c r="CD42" i="1"/>
  <c r="CJ43" i="1"/>
  <c r="CG43" i="1"/>
  <c r="BH43" i="1"/>
  <c r="AA43" i="1"/>
  <c r="CD44" i="1"/>
  <c r="CD41" i="1"/>
  <c r="CJ45" i="1"/>
  <c r="CG45" i="1"/>
  <c r="BH45" i="1"/>
  <c r="AA45" i="1"/>
  <c r="CJ42" i="1"/>
  <c r="CG42" i="1"/>
  <c r="BH42" i="1"/>
  <c r="AA42" i="1"/>
  <c r="BS41" i="1"/>
  <c r="BS42" i="1"/>
  <c r="BS43" i="1"/>
  <c r="BS44" i="1"/>
  <c r="BS45" i="1"/>
  <c r="AV34" i="1"/>
  <c r="AW34" i="1" s="1"/>
  <c r="AV36" i="1"/>
  <c r="AW36" i="1" s="1"/>
  <c r="BS36" i="1"/>
  <c r="CD36" i="1"/>
  <c r="BH36" i="1"/>
  <c r="CG36" i="1"/>
  <c r="CD35" i="1"/>
  <c r="CJ35" i="1"/>
  <c r="CG35" i="1"/>
  <c r="BH35" i="1"/>
  <c r="BS35" i="1"/>
  <c r="BH34" i="1"/>
  <c r="CJ34" i="1"/>
  <c r="CG34" i="1"/>
  <c r="CD34" i="1"/>
  <c r="BS34" i="1"/>
  <c r="CD76" i="1"/>
  <c r="AV76" i="1"/>
  <c r="AW76" i="1" s="1"/>
  <c r="BS76" i="1"/>
  <c r="BH76" i="1"/>
  <c r="CG76" i="1"/>
  <c r="CJ76" i="1"/>
  <c r="AV31" i="1"/>
  <c r="AW31" i="1" s="1"/>
  <c r="AV26" i="1"/>
  <c r="AW26" i="1" s="1"/>
  <c r="AV32" i="1"/>
  <c r="AW32" i="1" s="1"/>
  <c r="AV30" i="1"/>
  <c r="AW30" i="1" s="1"/>
  <c r="CD31" i="1"/>
  <c r="CD30" i="1"/>
  <c r="CJ31" i="1"/>
  <c r="CG31" i="1"/>
  <c r="CD32" i="1"/>
  <c r="CJ30" i="1"/>
  <c r="CG30" i="1"/>
  <c r="BH30" i="1"/>
  <c r="CJ32" i="1"/>
  <c r="CG32" i="1"/>
  <c r="AA32" i="1"/>
  <c r="BS30" i="1"/>
  <c r="AV77" i="1"/>
  <c r="AW77" i="1" s="1"/>
  <c r="AA77" i="1"/>
  <c r="BH77" i="1"/>
  <c r="CG77" i="1"/>
  <c r="CJ77" i="1"/>
  <c r="CD77" i="1"/>
  <c r="BS77" i="1"/>
  <c r="AV25" i="1"/>
  <c r="AW25" i="1" s="1"/>
  <c r="AV24" i="1"/>
  <c r="AW24" i="1" s="1"/>
  <c r="AV21" i="1"/>
  <c r="AW21" i="1" s="1"/>
  <c r="CD26" i="1"/>
  <c r="BS26" i="1"/>
  <c r="BH26" i="1"/>
  <c r="CG26" i="1"/>
  <c r="CD24" i="1"/>
  <c r="CG24" i="1"/>
  <c r="AA24" i="1"/>
  <c r="CJ24" i="1"/>
  <c r="BS25" i="1"/>
  <c r="BH24" i="1"/>
  <c r="BS24" i="1"/>
  <c r="CG25" i="1"/>
  <c r="AA25" i="1"/>
  <c r="CD25" i="1"/>
  <c r="CJ25" i="1"/>
  <c r="BH25" i="1"/>
  <c r="AV20" i="1"/>
  <c r="AW20" i="1" s="1"/>
  <c r="AV14" i="1"/>
  <c r="AW14" i="1" s="1"/>
  <c r="AV19" i="1"/>
  <c r="AW19" i="1" s="1"/>
  <c r="BH21" i="1"/>
  <c r="AV18" i="1"/>
  <c r="AW18" i="1" s="1"/>
  <c r="AV11" i="1"/>
  <c r="AW11" i="1" s="1"/>
  <c r="CD21" i="1"/>
  <c r="CG21" i="1"/>
  <c r="BS21" i="1"/>
  <c r="BH20" i="1"/>
  <c r="CD19" i="1"/>
  <c r="CJ18" i="1"/>
  <c r="CG18" i="1"/>
  <c r="CD18" i="1"/>
  <c r="CJ19" i="1"/>
  <c r="CG19" i="1"/>
  <c r="CD20" i="1"/>
  <c r="BH19" i="1"/>
  <c r="BH18" i="1"/>
  <c r="CJ20" i="1"/>
  <c r="CG20" i="1"/>
  <c r="BS18" i="1"/>
  <c r="BS19" i="1"/>
  <c r="BS20" i="1"/>
  <c r="AV13" i="1"/>
  <c r="AW13" i="1" s="1"/>
  <c r="AV7" i="1"/>
  <c r="AW7" i="1" s="1"/>
  <c r="CD14" i="1"/>
  <c r="CJ13" i="1"/>
  <c r="CG13" i="1"/>
  <c r="BH13" i="1"/>
  <c r="CJ11" i="1"/>
  <c r="CG11" i="1"/>
  <c r="BH11" i="1"/>
  <c r="CD13" i="1"/>
  <c r="CJ14" i="1"/>
  <c r="CG14" i="1"/>
  <c r="BH14" i="1"/>
  <c r="CD11" i="1"/>
  <c r="BS11" i="1"/>
  <c r="BS13" i="1"/>
  <c r="BS14" i="1"/>
  <c r="AV6" i="1"/>
  <c r="AW6" i="1" s="1"/>
  <c r="AV5" i="1"/>
  <c r="AW5" i="1" s="1"/>
  <c r="CD5" i="1"/>
  <c r="CD7" i="1"/>
  <c r="CJ7" i="1"/>
  <c r="CG7" i="1"/>
  <c r="BH7" i="1"/>
  <c r="CJ6" i="1"/>
  <c r="CG6" i="1"/>
  <c r="BH6" i="1"/>
  <c r="CJ5" i="1"/>
  <c r="CG5" i="1"/>
  <c r="BH5" i="1"/>
  <c r="AA5" i="1"/>
  <c r="BS5" i="1"/>
  <c r="BS6" i="1"/>
  <c r="BS7" i="1"/>
  <c r="CD6" i="1"/>
  <c r="AN236" i="1"/>
  <c r="AV236" i="1" s="1"/>
  <c r="AN237" i="1"/>
  <c r="AV237" i="1" s="1"/>
  <c r="AN238" i="1"/>
  <c r="AV238" i="1" s="1"/>
  <c r="AN239" i="1"/>
  <c r="AV239" i="1" s="1"/>
  <c r="AN240" i="1"/>
  <c r="AV240" i="1" s="1"/>
  <c r="AN241" i="1"/>
  <c r="AV241" i="1" s="1"/>
  <c r="AN242" i="1"/>
  <c r="AV242" i="1" s="1"/>
  <c r="AN243" i="1"/>
  <c r="AV243" i="1" s="1"/>
  <c r="AN244" i="1"/>
  <c r="AV244" i="1" s="1"/>
  <c r="AN245" i="1"/>
  <c r="AV245" i="1" s="1"/>
  <c r="AN249" i="1"/>
  <c r="AV249" i="1" s="1"/>
  <c r="AN250" i="1"/>
  <c r="AV250" i="1" s="1"/>
  <c r="AN251" i="1"/>
  <c r="AV251" i="1" s="1"/>
  <c r="AN252" i="1"/>
  <c r="AV252" i="1" s="1"/>
  <c r="AN253" i="1"/>
  <c r="AV253" i="1" s="1"/>
  <c r="AN259" i="1"/>
  <c r="AV259" i="1" s="1"/>
  <c r="AN260" i="1"/>
  <c r="AV260" i="1" s="1"/>
  <c r="AN261" i="1"/>
  <c r="AV261" i="1" s="1"/>
  <c r="AN262" i="1"/>
  <c r="AV262" i="1" s="1"/>
  <c r="H262" i="1"/>
  <c r="H261" i="1"/>
  <c r="H260" i="1"/>
  <c r="H259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6" i="1"/>
  <c r="H138" i="1"/>
  <c r="H137" i="1"/>
  <c r="H136" i="1"/>
  <c r="H135" i="1"/>
  <c r="H134" i="1"/>
  <c r="H133" i="1"/>
  <c r="H132" i="1"/>
  <c r="H181" i="1"/>
  <c r="H180" i="1"/>
  <c r="H177" i="1"/>
  <c r="H178" i="1"/>
  <c r="H179" i="1"/>
  <c r="H165" i="1"/>
  <c r="H164" i="1"/>
  <c r="H163" i="1"/>
  <c r="H162" i="1"/>
  <c r="H161" i="1"/>
  <c r="H160" i="1"/>
  <c r="H159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83" i="1"/>
  <c r="H182" i="1"/>
  <c r="H66" i="1"/>
  <c r="H65" i="1"/>
  <c r="H64" i="1"/>
  <c r="H38" i="1"/>
  <c r="H37" i="1"/>
  <c r="H29" i="1"/>
  <c r="H28" i="1"/>
  <c r="H27" i="1"/>
  <c r="H4" i="1"/>
  <c r="Y4" i="1" s="1"/>
  <c r="H3" i="1"/>
  <c r="H33" i="1"/>
  <c r="H40" i="1"/>
  <c r="H39" i="1"/>
  <c r="H23" i="1"/>
  <c r="H22" i="1"/>
  <c r="H17" i="1"/>
  <c r="H16" i="1"/>
  <c r="H15" i="1"/>
  <c r="H10" i="1"/>
  <c r="H9" i="1"/>
  <c r="H8" i="1"/>
  <c r="H74" i="1"/>
  <c r="H73" i="1"/>
  <c r="H72" i="1"/>
  <c r="H71" i="1"/>
  <c r="Y71" i="1" s="1"/>
  <c r="H70" i="1"/>
  <c r="H69" i="1"/>
  <c r="H68" i="1"/>
  <c r="H67" i="1"/>
  <c r="Y67" i="1" s="1"/>
  <c r="H95" i="1"/>
  <c r="H94" i="1"/>
  <c r="H93" i="1"/>
  <c r="H92" i="1"/>
  <c r="Y92" i="1" s="1"/>
  <c r="H91" i="1"/>
  <c r="H59" i="1"/>
  <c r="Y59" i="1" s="1"/>
  <c r="H58" i="1"/>
  <c r="Y58" i="1" s="1"/>
  <c r="H57" i="1"/>
  <c r="Y57" i="1" s="1"/>
  <c r="H79" i="1"/>
  <c r="H78" i="1"/>
  <c r="D473" i="1" l="1"/>
  <c r="AA198" i="1"/>
  <c r="AA101" i="1"/>
  <c r="Z91" i="1"/>
  <c r="Y91" i="1"/>
  <c r="Z70" i="1"/>
  <c r="Y70" i="1"/>
  <c r="Z15" i="1"/>
  <c r="Y15" i="1"/>
  <c r="Z65" i="1"/>
  <c r="Y65" i="1"/>
  <c r="Z144" i="1"/>
  <c r="Y144" i="1"/>
  <c r="Z152" i="1"/>
  <c r="Y152" i="1"/>
  <c r="Z165" i="1"/>
  <c r="Y165" i="1"/>
  <c r="Z134" i="1"/>
  <c r="Y134" i="1"/>
  <c r="Z239" i="1"/>
  <c r="Y239" i="1"/>
  <c r="Z250" i="1"/>
  <c r="Y250" i="1"/>
  <c r="Z16" i="1"/>
  <c r="Y16" i="1"/>
  <c r="Z66" i="1"/>
  <c r="Y66" i="1"/>
  <c r="Z145" i="1"/>
  <c r="Y145" i="1"/>
  <c r="Z153" i="1"/>
  <c r="Y153" i="1"/>
  <c r="Z179" i="1"/>
  <c r="Y179" i="1"/>
  <c r="Z135" i="1"/>
  <c r="Y135" i="1"/>
  <c r="Z240" i="1"/>
  <c r="Y240" i="1"/>
  <c r="Z251" i="1"/>
  <c r="Y251" i="1"/>
  <c r="Z93" i="1"/>
  <c r="Y93" i="1"/>
  <c r="Z72" i="1"/>
  <c r="Y72" i="1"/>
  <c r="Z17" i="1"/>
  <c r="Y17" i="1"/>
  <c r="Z27" i="1"/>
  <c r="Y27" i="1"/>
  <c r="Z182" i="1"/>
  <c r="Y182" i="1"/>
  <c r="Z146" i="1"/>
  <c r="Y146" i="1"/>
  <c r="Z159" i="1"/>
  <c r="Y159" i="1"/>
  <c r="Z178" i="1"/>
  <c r="Y178" i="1"/>
  <c r="Z136" i="1"/>
  <c r="Y136" i="1"/>
  <c r="Z241" i="1"/>
  <c r="Y241" i="1"/>
  <c r="D474" i="1" s="1"/>
  <c r="Z252" i="1"/>
  <c r="Y252" i="1"/>
  <c r="Z78" i="1"/>
  <c r="Y78" i="1"/>
  <c r="Z73" i="1"/>
  <c r="Y73" i="1"/>
  <c r="Z28" i="1"/>
  <c r="Y28" i="1"/>
  <c r="Z147" i="1"/>
  <c r="Y147" i="1"/>
  <c r="Z160" i="1"/>
  <c r="Y160" i="1"/>
  <c r="Z177" i="1"/>
  <c r="Y177" i="1"/>
  <c r="Z137" i="1"/>
  <c r="Y137" i="1"/>
  <c r="Z242" i="1"/>
  <c r="Y242" i="1"/>
  <c r="Z253" i="1"/>
  <c r="Y253" i="1"/>
  <c r="Z94" i="1"/>
  <c r="Y94" i="1"/>
  <c r="Z22" i="1"/>
  <c r="Y22" i="1"/>
  <c r="Z183" i="1"/>
  <c r="Y183" i="1"/>
  <c r="Z79" i="1"/>
  <c r="Y79" i="1"/>
  <c r="Z95" i="1"/>
  <c r="Y95" i="1"/>
  <c r="Z74" i="1"/>
  <c r="Y74" i="1"/>
  <c r="Z23" i="1"/>
  <c r="Y23" i="1"/>
  <c r="Z29" i="1"/>
  <c r="Y29" i="1"/>
  <c r="Z140" i="1"/>
  <c r="Y140" i="1"/>
  <c r="Z148" i="1"/>
  <c r="Y148" i="1"/>
  <c r="Z161" i="1"/>
  <c r="Y161" i="1"/>
  <c r="Z180" i="1"/>
  <c r="Y180" i="1"/>
  <c r="Z138" i="1"/>
  <c r="Y138" i="1"/>
  <c r="Z243" i="1"/>
  <c r="Y243" i="1"/>
  <c r="Z259" i="1"/>
  <c r="Y259" i="1"/>
  <c r="Z8" i="1"/>
  <c r="Y8" i="1"/>
  <c r="Z39" i="1"/>
  <c r="Y39" i="1"/>
  <c r="Z37" i="1"/>
  <c r="Y37" i="1"/>
  <c r="Z141" i="1"/>
  <c r="Y141" i="1"/>
  <c r="Z149" i="1"/>
  <c r="Y149" i="1"/>
  <c r="Z162" i="1"/>
  <c r="Y162" i="1"/>
  <c r="Z181" i="1"/>
  <c r="Y181" i="1"/>
  <c r="Z236" i="1"/>
  <c r="Y236" i="1"/>
  <c r="Z244" i="1"/>
  <c r="Y244" i="1"/>
  <c r="Z260" i="1"/>
  <c r="Y260" i="1"/>
  <c r="Z9" i="1"/>
  <c r="Y9" i="1"/>
  <c r="Z38" i="1"/>
  <c r="Y38" i="1"/>
  <c r="Z150" i="1"/>
  <c r="Y150" i="1"/>
  <c r="Z163" i="1"/>
  <c r="Y163" i="1"/>
  <c r="Z132" i="1"/>
  <c r="Y132" i="1"/>
  <c r="D475" i="1" s="1"/>
  <c r="Z237" i="1"/>
  <c r="AA237" i="1" s="1"/>
  <c r="Y237" i="1"/>
  <c r="Z245" i="1"/>
  <c r="Y245" i="1"/>
  <c r="Z261" i="1"/>
  <c r="Y261" i="1"/>
  <c r="Z68" i="1"/>
  <c r="Y68" i="1"/>
  <c r="Z40" i="1"/>
  <c r="Y40" i="1"/>
  <c r="Z142" i="1"/>
  <c r="Y142" i="1"/>
  <c r="Z69" i="1"/>
  <c r="Y69" i="1"/>
  <c r="Z10" i="1"/>
  <c r="Y10" i="1"/>
  <c r="Z33" i="1"/>
  <c r="Y33" i="1"/>
  <c r="Z64" i="1"/>
  <c r="Y64" i="1"/>
  <c r="Z143" i="1"/>
  <c r="Y143" i="1"/>
  <c r="Z151" i="1"/>
  <c r="Y151" i="1"/>
  <c r="Z164" i="1"/>
  <c r="Y164" i="1"/>
  <c r="Z133" i="1"/>
  <c r="Y133" i="1"/>
  <c r="D476" i="1" s="1"/>
  <c r="Z238" i="1"/>
  <c r="Y238" i="1"/>
  <c r="Z249" i="1"/>
  <c r="AA249" i="1" s="1"/>
  <c r="Y249" i="1"/>
  <c r="Z262" i="1"/>
  <c r="Y262" i="1"/>
  <c r="AG229" i="1"/>
  <c r="CF229" i="1" s="1"/>
  <c r="AE229" i="1"/>
  <c r="AC206" i="1"/>
  <c r="AD206" i="1"/>
  <c r="AB106" i="1"/>
  <c r="AD207" i="1"/>
  <c r="AC207" i="1"/>
  <c r="Z92" i="1"/>
  <c r="AA92" i="1" s="1"/>
  <c r="BS92" i="1"/>
  <c r="BH92" i="1"/>
  <c r="AW92" i="1"/>
  <c r="AB61" i="1"/>
  <c r="AA61" i="1"/>
  <c r="AB191" i="1"/>
  <c r="AA191" i="1"/>
  <c r="AB60" i="1"/>
  <c r="AA60" i="1"/>
  <c r="Z59" i="1"/>
  <c r="BH59" i="1"/>
  <c r="BS59" i="1"/>
  <c r="AB55" i="1"/>
  <c r="AA55" i="1"/>
  <c r="Z57" i="1"/>
  <c r="BS57" i="1"/>
  <c r="CD57" i="1"/>
  <c r="BH57" i="1"/>
  <c r="AW57" i="1"/>
  <c r="Z67" i="1"/>
  <c r="BH67" i="1"/>
  <c r="BS67" i="1"/>
  <c r="AW67" i="1"/>
  <c r="Z71" i="1"/>
  <c r="BH71" i="1"/>
  <c r="BS71" i="1"/>
  <c r="CD71" i="1"/>
  <c r="AW71" i="1"/>
  <c r="AB56" i="1"/>
  <c r="AA56" i="1"/>
  <c r="BH58" i="1"/>
  <c r="Z58" i="1"/>
  <c r="CD58" i="1"/>
  <c r="AW58" i="1"/>
  <c r="BS58" i="1"/>
  <c r="AB63" i="1"/>
  <c r="AA63" i="1"/>
  <c r="AB62" i="1"/>
  <c r="AA62" i="1"/>
  <c r="CC229" i="1"/>
  <c r="BR229" i="1"/>
  <c r="Z4" i="1"/>
  <c r="CD4" i="1"/>
  <c r="BS4" i="1"/>
  <c r="BH4" i="1"/>
  <c r="AW4" i="1"/>
  <c r="Z3" i="1"/>
  <c r="CD3" i="1"/>
  <c r="BH3" i="1"/>
  <c r="Y3" i="1"/>
  <c r="AW3" i="1"/>
  <c r="BS3" i="1"/>
  <c r="AB188" i="1"/>
  <c r="AD188" i="1" s="1"/>
  <c r="AB193" i="1"/>
  <c r="AC193" i="1" s="1"/>
  <c r="AB201" i="1"/>
  <c r="AC201" i="1" s="1"/>
  <c r="AB120" i="1"/>
  <c r="AD120" i="1" s="1"/>
  <c r="AB131" i="1"/>
  <c r="AC131" i="1" s="1"/>
  <c r="AB200" i="1"/>
  <c r="AD200" i="1" s="1"/>
  <c r="AB124" i="1"/>
  <c r="AD124" i="1" s="1"/>
  <c r="CG237" i="1"/>
  <c r="CJ237" i="1"/>
  <c r="BS237" i="1"/>
  <c r="BH237" i="1"/>
  <c r="CD237" i="1"/>
  <c r="CG241" i="1"/>
  <c r="AA241" i="1"/>
  <c r="CJ241" i="1"/>
  <c r="CD241" i="1"/>
  <c r="BH241" i="1"/>
  <c r="BS241" i="1"/>
  <c r="CG245" i="1"/>
  <c r="AA245" i="1"/>
  <c r="CJ245" i="1"/>
  <c r="BH245" i="1"/>
  <c r="CD245" i="1"/>
  <c r="BS245" i="1"/>
  <c r="CJ252" i="1"/>
  <c r="CG252" i="1"/>
  <c r="AA252" i="1"/>
  <c r="BS252" i="1"/>
  <c r="BH252" i="1"/>
  <c r="CD252" i="1"/>
  <c r="CG261" i="1"/>
  <c r="CD261" i="1"/>
  <c r="CJ261" i="1"/>
  <c r="BH261" i="1"/>
  <c r="BS261" i="1"/>
  <c r="AW262" i="1"/>
  <c r="AW253" i="1"/>
  <c r="AW249" i="1"/>
  <c r="AW242" i="1"/>
  <c r="AW238" i="1"/>
  <c r="AB126" i="1"/>
  <c r="AD126" i="1" s="1"/>
  <c r="AB122" i="1"/>
  <c r="AD122" i="1" s="1"/>
  <c r="AB199" i="1"/>
  <c r="AC199" i="1" s="1"/>
  <c r="AB202" i="1"/>
  <c r="AA202" i="1"/>
  <c r="CJ238" i="1"/>
  <c r="CG238" i="1"/>
  <c r="CD238" i="1"/>
  <c r="BS238" i="1"/>
  <c r="BH238" i="1"/>
  <c r="CJ242" i="1"/>
  <c r="CG242" i="1"/>
  <c r="BH242" i="1"/>
  <c r="CD242" i="1"/>
  <c r="BS242" i="1"/>
  <c r="CJ249" i="1"/>
  <c r="BH249" i="1"/>
  <c r="CG249" i="1"/>
  <c r="CD249" i="1"/>
  <c r="BS249" i="1"/>
  <c r="CJ253" i="1"/>
  <c r="CG253" i="1"/>
  <c r="BH253" i="1"/>
  <c r="BS253" i="1"/>
  <c r="CD253" i="1"/>
  <c r="CG262" i="1"/>
  <c r="CJ262" i="1"/>
  <c r="BS262" i="1"/>
  <c r="BH262" i="1"/>
  <c r="CD262" i="1"/>
  <c r="AW261" i="1"/>
  <c r="AW252" i="1"/>
  <c r="AW245" i="1"/>
  <c r="AW241" i="1"/>
  <c r="AW237" i="1"/>
  <c r="AB102" i="1"/>
  <c r="AD102" i="1" s="1"/>
  <c r="AD220" i="1"/>
  <c r="AC220" i="1"/>
  <c r="AC203" i="1"/>
  <c r="AD203" i="1"/>
  <c r="AD204" i="1"/>
  <c r="AC204" i="1"/>
  <c r="AC208" i="1"/>
  <c r="AD208" i="1"/>
  <c r="BR231" i="1"/>
  <c r="AG231" i="1"/>
  <c r="AF231" i="1"/>
  <c r="CC231" i="1"/>
  <c r="AE231" i="1"/>
  <c r="CJ239" i="1"/>
  <c r="AA239" i="1"/>
  <c r="CG239" i="1"/>
  <c r="AB239" i="1"/>
  <c r="BS239" i="1"/>
  <c r="CD239" i="1"/>
  <c r="BH239" i="1"/>
  <c r="CD243" i="1"/>
  <c r="CJ243" i="1"/>
  <c r="AA243" i="1"/>
  <c r="CG243" i="1"/>
  <c r="BS243" i="1"/>
  <c r="AB243" i="1"/>
  <c r="BH243" i="1"/>
  <c r="CG250" i="1"/>
  <c r="CD250" i="1"/>
  <c r="CJ250" i="1"/>
  <c r="BH250" i="1"/>
  <c r="BS250" i="1"/>
  <c r="CJ259" i="1"/>
  <c r="CG259" i="1"/>
  <c r="BH259" i="1"/>
  <c r="BS259" i="1"/>
  <c r="CD259" i="1"/>
  <c r="AW260" i="1"/>
  <c r="AW251" i="1"/>
  <c r="AW244" i="1"/>
  <c r="AW240" i="1"/>
  <c r="AW236" i="1"/>
  <c r="AB185" i="1"/>
  <c r="AD185" i="1" s="1"/>
  <c r="AG227" i="1"/>
  <c r="CC227" i="1"/>
  <c r="AE227" i="1"/>
  <c r="BR227" i="1"/>
  <c r="AF227" i="1"/>
  <c r="CC232" i="1"/>
  <c r="BR232" i="1"/>
  <c r="AE232" i="1"/>
  <c r="AG232" i="1"/>
  <c r="AF232" i="1"/>
  <c r="CI234" i="1"/>
  <c r="BG234" i="1"/>
  <c r="AJ234" i="1"/>
  <c r="CF234" i="1"/>
  <c r="AH234" i="1"/>
  <c r="AI234" i="1"/>
  <c r="BR230" i="1"/>
  <c r="CC230" i="1"/>
  <c r="AG230" i="1"/>
  <c r="AF230" i="1"/>
  <c r="AE230" i="1"/>
  <c r="AD214" i="1"/>
  <c r="AC214" i="1"/>
  <c r="BG233" i="1"/>
  <c r="AJ233" i="1"/>
  <c r="CF233" i="1"/>
  <c r="AI233" i="1"/>
  <c r="CI233" i="1"/>
  <c r="AH233" i="1"/>
  <c r="CC225" i="1"/>
  <c r="BR225" i="1"/>
  <c r="AG225" i="1"/>
  <c r="AF225" i="1"/>
  <c r="AE225" i="1"/>
  <c r="BS236" i="1"/>
  <c r="CJ236" i="1"/>
  <c r="CG236" i="1"/>
  <c r="AA236" i="1"/>
  <c r="BH236" i="1"/>
  <c r="CD236" i="1"/>
  <c r="AA240" i="1"/>
  <c r="BS240" i="1"/>
  <c r="CJ240" i="1"/>
  <c r="CG240" i="1"/>
  <c r="CD240" i="1"/>
  <c r="BH240" i="1"/>
  <c r="AA244" i="1"/>
  <c r="BS244" i="1"/>
  <c r="CJ244" i="1"/>
  <c r="CG244" i="1"/>
  <c r="BH244" i="1"/>
  <c r="CD244" i="1"/>
  <c r="CJ251" i="1"/>
  <c r="BS251" i="1"/>
  <c r="AA251" i="1"/>
  <c r="CG251" i="1"/>
  <c r="CD251" i="1"/>
  <c r="AB251" i="1"/>
  <c r="BH251" i="1"/>
  <c r="CJ260" i="1"/>
  <c r="CG260" i="1"/>
  <c r="CD260" i="1"/>
  <c r="BH260" i="1"/>
  <c r="BS260" i="1"/>
  <c r="AW259" i="1"/>
  <c r="AW250" i="1"/>
  <c r="AW243" i="1"/>
  <c r="AW239" i="1"/>
  <c r="AB187" i="1"/>
  <c r="AC187" i="1" s="1"/>
  <c r="BR224" i="1"/>
  <c r="AF224" i="1"/>
  <c r="AE224" i="1"/>
  <c r="CC224" i="1"/>
  <c r="AG224" i="1"/>
  <c r="AC205" i="1"/>
  <c r="AD205" i="1"/>
  <c r="AL235" i="1"/>
  <c r="AK235" i="1"/>
  <c r="AJ229" i="1"/>
  <c r="AH229" i="1"/>
  <c r="BG229" i="1"/>
  <c r="AI229" i="1"/>
  <c r="CG142" i="1"/>
  <c r="CJ142" i="1"/>
  <c r="BH142" i="1"/>
  <c r="BS142" i="1"/>
  <c r="CD142" i="1"/>
  <c r="AW142" i="1"/>
  <c r="CG146" i="1"/>
  <c r="CJ146" i="1"/>
  <c r="BS146" i="1"/>
  <c r="BH146" i="1"/>
  <c r="CD146" i="1"/>
  <c r="AW146" i="1"/>
  <c r="CJ150" i="1"/>
  <c r="CG150" i="1"/>
  <c r="CD150" i="1"/>
  <c r="BS150" i="1"/>
  <c r="BH150" i="1"/>
  <c r="AW150" i="1"/>
  <c r="CJ159" i="1"/>
  <c r="CG159" i="1"/>
  <c r="BS159" i="1"/>
  <c r="CD159" i="1"/>
  <c r="BH159" i="1"/>
  <c r="AW159" i="1"/>
  <c r="CJ163" i="1"/>
  <c r="CG163" i="1"/>
  <c r="CD163" i="1"/>
  <c r="BS163" i="1"/>
  <c r="BH163" i="1"/>
  <c r="AW163" i="1"/>
  <c r="CJ178" i="1"/>
  <c r="CG178" i="1"/>
  <c r="BH178" i="1"/>
  <c r="CD178" i="1"/>
  <c r="BS178" i="1"/>
  <c r="AW178" i="1"/>
  <c r="CJ132" i="1"/>
  <c r="CG132" i="1"/>
  <c r="BH132" i="1"/>
  <c r="CD132" i="1"/>
  <c r="BS132" i="1"/>
  <c r="AW132" i="1"/>
  <c r="CJ136" i="1"/>
  <c r="CG136" i="1"/>
  <c r="CD136" i="1"/>
  <c r="BS136" i="1"/>
  <c r="BH136" i="1"/>
  <c r="AW136" i="1"/>
  <c r="AC126" i="1"/>
  <c r="AB114" i="1"/>
  <c r="AA114" i="1"/>
  <c r="AB108" i="1"/>
  <c r="AA108" i="1"/>
  <c r="AB172" i="1"/>
  <c r="AD186" i="1"/>
  <c r="AC186" i="1"/>
  <c r="AC129" i="1"/>
  <c r="AD129" i="1"/>
  <c r="AB125" i="1"/>
  <c r="AA125" i="1"/>
  <c r="CJ143" i="1"/>
  <c r="CG143" i="1"/>
  <c r="BS143" i="1"/>
  <c r="AW143" i="1"/>
  <c r="BH143" i="1"/>
  <c r="CD143" i="1"/>
  <c r="CJ147" i="1"/>
  <c r="BH147" i="1"/>
  <c r="CG147" i="1"/>
  <c r="BS147" i="1"/>
  <c r="CD147" i="1"/>
  <c r="AW147" i="1"/>
  <c r="BS151" i="1"/>
  <c r="CJ151" i="1"/>
  <c r="CG151" i="1"/>
  <c r="CD151" i="1"/>
  <c r="BH151" i="1"/>
  <c r="AW151" i="1"/>
  <c r="CJ160" i="1"/>
  <c r="CG160" i="1"/>
  <c r="BS160" i="1"/>
  <c r="BH160" i="1"/>
  <c r="CD160" i="1"/>
  <c r="AW160" i="1"/>
  <c r="CG164" i="1"/>
  <c r="BH164" i="1"/>
  <c r="CJ164" i="1"/>
  <c r="CD164" i="1"/>
  <c r="BS164" i="1"/>
  <c r="AW164" i="1"/>
  <c r="CJ177" i="1"/>
  <c r="CG177" i="1"/>
  <c r="BS177" i="1"/>
  <c r="CD177" i="1"/>
  <c r="BH177" i="1"/>
  <c r="AW177" i="1"/>
  <c r="CJ133" i="1"/>
  <c r="CG133" i="1"/>
  <c r="BS133" i="1"/>
  <c r="CD133" i="1"/>
  <c r="BH133" i="1"/>
  <c r="AW133" i="1"/>
  <c r="CJ137" i="1"/>
  <c r="CG137" i="1"/>
  <c r="BH137" i="1"/>
  <c r="BS137" i="1"/>
  <c r="CD137" i="1"/>
  <c r="AW137" i="1"/>
  <c r="AB168" i="1"/>
  <c r="AA168" i="1"/>
  <c r="AB158" i="1"/>
  <c r="AA158" i="1"/>
  <c r="AB139" i="1"/>
  <c r="AA139" i="1"/>
  <c r="AB130" i="1"/>
  <c r="AA130" i="1"/>
  <c r="AB128" i="1"/>
  <c r="AB116" i="1"/>
  <c r="AB110" i="1"/>
  <c r="AB105" i="1"/>
  <c r="AB197" i="1"/>
  <c r="AA197" i="1"/>
  <c r="AB176" i="1"/>
  <c r="AB174" i="1"/>
  <c r="AA174" i="1"/>
  <c r="AB84" i="1"/>
  <c r="AA84" i="1"/>
  <c r="AB169" i="1"/>
  <c r="AB119" i="1"/>
  <c r="AA119" i="1"/>
  <c r="AB115" i="1"/>
  <c r="AA115" i="1"/>
  <c r="AB113" i="1"/>
  <c r="AA113" i="1"/>
  <c r="AB196" i="1"/>
  <c r="AD194" i="1"/>
  <c r="AC194" i="1"/>
  <c r="AB192" i="1"/>
  <c r="AB175" i="1"/>
  <c r="AA175" i="1"/>
  <c r="AB173" i="1"/>
  <c r="CJ140" i="1"/>
  <c r="CG140" i="1"/>
  <c r="CD140" i="1"/>
  <c r="AW140" i="1"/>
  <c r="BS140" i="1"/>
  <c r="BH140" i="1"/>
  <c r="CJ144" i="1"/>
  <c r="CG144" i="1"/>
  <c r="BS144" i="1"/>
  <c r="BH144" i="1"/>
  <c r="CD144" i="1"/>
  <c r="AW144" i="1"/>
  <c r="CJ148" i="1"/>
  <c r="CG148" i="1"/>
  <c r="BS148" i="1"/>
  <c r="CD148" i="1"/>
  <c r="BH148" i="1"/>
  <c r="AW148" i="1"/>
  <c r="CJ152" i="1"/>
  <c r="CG152" i="1"/>
  <c r="AA152" i="1"/>
  <c r="BH152" i="1"/>
  <c r="CD152" i="1"/>
  <c r="BS152" i="1"/>
  <c r="AW152" i="1"/>
  <c r="CG161" i="1"/>
  <c r="CJ161" i="1"/>
  <c r="BS161" i="1"/>
  <c r="BH161" i="1"/>
  <c r="CD161" i="1"/>
  <c r="AW161" i="1"/>
  <c r="CJ165" i="1"/>
  <c r="CG165" i="1"/>
  <c r="CD165" i="1"/>
  <c r="BH165" i="1"/>
  <c r="BS165" i="1"/>
  <c r="AW165" i="1"/>
  <c r="CJ134" i="1"/>
  <c r="CG134" i="1"/>
  <c r="BS134" i="1"/>
  <c r="CD134" i="1"/>
  <c r="BH134" i="1"/>
  <c r="AW134" i="1"/>
  <c r="CG138" i="1"/>
  <c r="CJ138" i="1"/>
  <c r="BS138" i="1"/>
  <c r="CD138" i="1"/>
  <c r="BH138" i="1"/>
  <c r="AW138" i="1"/>
  <c r="AB166" i="1"/>
  <c r="AA166" i="1"/>
  <c r="AB155" i="1"/>
  <c r="AA155" i="1"/>
  <c r="AB118" i="1"/>
  <c r="AB184" i="1"/>
  <c r="AB157" i="1"/>
  <c r="AA157" i="1"/>
  <c r="AB156" i="1"/>
  <c r="AB154" i="1"/>
  <c r="AB127" i="1"/>
  <c r="AA127" i="1"/>
  <c r="AB123" i="1"/>
  <c r="AA123" i="1"/>
  <c r="AB107" i="1"/>
  <c r="AA107" i="1"/>
  <c r="AD198" i="1"/>
  <c r="AC198" i="1"/>
  <c r="CJ141" i="1"/>
  <c r="CG141" i="1"/>
  <c r="BH141" i="1"/>
  <c r="BS141" i="1"/>
  <c r="CD141" i="1"/>
  <c r="AW141" i="1"/>
  <c r="CJ145" i="1"/>
  <c r="CG145" i="1"/>
  <c r="BH145" i="1"/>
  <c r="CD145" i="1"/>
  <c r="BS145" i="1"/>
  <c r="AW145" i="1"/>
  <c r="CG149" i="1"/>
  <c r="CJ149" i="1"/>
  <c r="BS149" i="1"/>
  <c r="BH149" i="1"/>
  <c r="AW149" i="1"/>
  <c r="CD149" i="1"/>
  <c r="CG153" i="1"/>
  <c r="BS153" i="1"/>
  <c r="CJ153" i="1"/>
  <c r="BH153" i="1"/>
  <c r="AW153" i="1"/>
  <c r="CD153" i="1"/>
  <c r="CJ162" i="1"/>
  <c r="CG162" i="1"/>
  <c r="AW162" i="1"/>
  <c r="BS162" i="1"/>
  <c r="BH162" i="1"/>
  <c r="CD162" i="1"/>
  <c r="CJ135" i="1"/>
  <c r="CG135" i="1"/>
  <c r="AA135" i="1"/>
  <c r="BH135" i="1"/>
  <c r="CD135" i="1"/>
  <c r="BS135" i="1"/>
  <c r="AW135" i="1"/>
  <c r="AB97" i="1"/>
  <c r="AC97" i="1" s="1"/>
  <c r="AB170" i="1"/>
  <c r="AA170" i="1"/>
  <c r="AD195" i="1"/>
  <c r="AC195" i="1"/>
  <c r="AB189" i="1"/>
  <c r="AB167" i="1"/>
  <c r="AA167" i="1"/>
  <c r="AB121" i="1"/>
  <c r="AA121" i="1"/>
  <c r="AB117" i="1"/>
  <c r="AA117" i="1"/>
  <c r="AB109" i="1"/>
  <c r="AA109" i="1"/>
  <c r="AD190" i="1"/>
  <c r="AC190" i="1"/>
  <c r="AB90" i="1"/>
  <c r="AA90" i="1"/>
  <c r="AB103" i="1"/>
  <c r="AA103" i="1"/>
  <c r="AB88" i="1"/>
  <c r="AD101" i="1"/>
  <c r="AC101" i="1"/>
  <c r="AB100" i="1"/>
  <c r="AA100" i="1"/>
  <c r="AB98" i="1"/>
  <c r="AB89" i="1"/>
  <c r="AB99" i="1"/>
  <c r="AA99" i="1"/>
  <c r="AB104" i="1"/>
  <c r="AA104" i="1"/>
  <c r="AB96" i="1"/>
  <c r="AA96" i="1"/>
  <c r="AB171" i="1"/>
  <c r="AC171" i="1" s="1"/>
  <c r="AB87" i="1"/>
  <c r="AB85" i="1"/>
  <c r="AD85" i="1" s="1"/>
  <c r="AB86" i="1"/>
  <c r="AD86" i="1" s="1"/>
  <c r="AB82" i="1"/>
  <c r="AD82" i="1" s="1"/>
  <c r="AB83" i="1"/>
  <c r="AC83" i="1" s="1"/>
  <c r="AA81" i="1"/>
  <c r="AD81" i="1"/>
  <c r="AC81" i="1"/>
  <c r="AB80" i="1"/>
  <c r="AB75" i="1"/>
  <c r="AB53" i="1"/>
  <c r="AC53" i="1" s="1"/>
  <c r="AA54" i="1"/>
  <c r="AD54" i="1"/>
  <c r="AC54" i="1"/>
  <c r="AB49" i="1"/>
  <c r="AD49" i="1" s="1"/>
  <c r="AB51" i="1"/>
  <c r="AD51" i="1" s="1"/>
  <c r="AB50" i="1"/>
  <c r="AB52" i="1"/>
  <c r="AB45" i="1"/>
  <c r="AC45" i="1" s="1"/>
  <c r="AB43" i="1"/>
  <c r="AC43" i="1" s="1"/>
  <c r="AB48" i="1"/>
  <c r="AB46" i="1"/>
  <c r="AB47" i="1"/>
  <c r="AB42" i="1"/>
  <c r="AB44" i="1"/>
  <c r="AB41" i="1"/>
  <c r="AD36" i="1"/>
  <c r="AC36" i="1"/>
  <c r="AA36" i="1"/>
  <c r="AA35" i="1"/>
  <c r="AD35" i="1"/>
  <c r="AC35" i="1"/>
  <c r="AB34" i="1"/>
  <c r="AB76" i="1"/>
  <c r="AB32" i="1"/>
  <c r="AD32" i="1" s="1"/>
  <c r="AB30" i="1"/>
  <c r="AB31" i="1"/>
  <c r="AB77" i="1"/>
  <c r="AB26" i="1"/>
  <c r="AB25" i="1"/>
  <c r="AB24" i="1"/>
  <c r="AB20" i="1"/>
  <c r="AD20" i="1" s="1"/>
  <c r="AB21" i="1"/>
  <c r="AB18" i="1"/>
  <c r="AC18" i="1" s="1"/>
  <c r="AB19" i="1"/>
  <c r="AB14" i="1"/>
  <c r="AC14" i="1" s="1"/>
  <c r="AB11" i="1"/>
  <c r="AD11" i="1" s="1"/>
  <c r="AB13" i="1"/>
  <c r="AB6" i="1"/>
  <c r="AD6" i="1" s="1"/>
  <c r="AB7" i="1"/>
  <c r="AB5" i="1"/>
  <c r="CI229" i="1" l="1"/>
  <c r="AC188" i="1"/>
  <c r="CC188" i="1" s="1"/>
  <c r="AC200" i="1"/>
  <c r="AG200" i="1" s="1"/>
  <c r="AC60" i="1"/>
  <c r="AD60" i="1"/>
  <c r="AB92" i="1"/>
  <c r="BR207" i="1"/>
  <c r="AE207" i="1"/>
  <c r="AG207" i="1"/>
  <c r="AF207" i="1"/>
  <c r="AD191" i="1"/>
  <c r="AC191" i="1"/>
  <c r="AC61" i="1"/>
  <c r="AD61" i="1"/>
  <c r="AD106" i="1"/>
  <c r="AC106" i="1"/>
  <c r="AD131" i="1"/>
  <c r="AG206" i="1"/>
  <c r="AF206" i="1"/>
  <c r="BR206" i="1"/>
  <c r="AE206" i="1"/>
  <c r="AD62" i="1"/>
  <c r="AC62" i="1"/>
  <c r="AD63" i="1"/>
  <c r="AC63" i="1"/>
  <c r="AC56" i="1"/>
  <c r="AD56" i="1"/>
  <c r="AD199" i="1"/>
  <c r="AB58" i="1"/>
  <c r="AA58" i="1"/>
  <c r="AB57" i="1"/>
  <c r="AA57" i="1"/>
  <c r="AB71" i="1"/>
  <c r="AA71" i="1"/>
  <c r="AB67" i="1"/>
  <c r="AA67" i="1"/>
  <c r="AC55" i="1"/>
  <c r="AD55" i="1"/>
  <c r="AD193" i="1"/>
  <c r="AC185" i="1"/>
  <c r="AG185" i="1" s="1"/>
  <c r="AD187" i="1"/>
  <c r="AC102" i="1"/>
  <c r="AF102" i="1" s="1"/>
  <c r="AC124" i="1"/>
  <c r="BR124" i="1" s="1"/>
  <c r="AB3" i="1"/>
  <c r="AA3" i="1"/>
  <c r="AB4" i="1"/>
  <c r="AA4" i="1"/>
  <c r="AC120" i="1"/>
  <c r="AE120" i="1" s="1"/>
  <c r="AC122" i="1"/>
  <c r="AF122" i="1" s="1"/>
  <c r="AD201" i="1"/>
  <c r="AD97" i="1"/>
  <c r="AB237" i="1"/>
  <c r="AD237" i="1" s="1"/>
  <c r="AC251" i="1"/>
  <c r="AD251" i="1"/>
  <c r="AB236" i="1"/>
  <c r="AK233" i="1"/>
  <c r="AL233" i="1"/>
  <c r="AL234" i="1"/>
  <c r="AK234" i="1"/>
  <c r="AB250" i="1"/>
  <c r="AA250" i="1"/>
  <c r="AD243" i="1"/>
  <c r="AC243" i="1"/>
  <c r="AF203" i="1"/>
  <c r="CC203" i="1"/>
  <c r="AE203" i="1"/>
  <c r="BR203" i="1"/>
  <c r="AG203" i="1"/>
  <c r="AB249" i="1"/>
  <c r="AB238" i="1"/>
  <c r="AA238" i="1"/>
  <c r="AB245" i="1"/>
  <c r="AB241" i="1"/>
  <c r="AF205" i="1"/>
  <c r="AE205" i="1"/>
  <c r="BR205" i="1"/>
  <c r="AG205" i="1"/>
  <c r="CC205" i="1"/>
  <c r="CI225" i="1"/>
  <c r="BG225" i="1"/>
  <c r="AJ225" i="1"/>
  <c r="CF225" i="1"/>
  <c r="AH225" i="1"/>
  <c r="AI225" i="1"/>
  <c r="AI232" i="1"/>
  <c r="CI232" i="1"/>
  <c r="AH232" i="1"/>
  <c r="AJ232" i="1"/>
  <c r="BG232" i="1"/>
  <c r="CF232" i="1"/>
  <c r="AB259" i="1"/>
  <c r="AA259" i="1"/>
  <c r="BR220" i="1"/>
  <c r="AF220" i="1"/>
  <c r="AE220" i="1"/>
  <c r="CC220" i="1"/>
  <c r="AG220" i="1"/>
  <c r="AB242" i="1"/>
  <c r="AA242" i="1"/>
  <c r="AB252" i="1"/>
  <c r="AL229" i="1"/>
  <c r="AK229" i="1"/>
  <c r="CC206" i="1"/>
  <c r="AJ224" i="1"/>
  <c r="AH224" i="1"/>
  <c r="CF224" i="1"/>
  <c r="BG224" i="1"/>
  <c r="CI224" i="1"/>
  <c r="AI224" i="1"/>
  <c r="AB260" i="1"/>
  <c r="AA260" i="1"/>
  <c r="BR214" i="1"/>
  <c r="AG214" i="1"/>
  <c r="AE214" i="1"/>
  <c r="CC214" i="1"/>
  <c r="AF214" i="1"/>
  <c r="AH230" i="1"/>
  <c r="CF230" i="1"/>
  <c r="BG230" i="1"/>
  <c r="CI230" i="1"/>
  <c r="AI230" i="1"/>
  <c r="AJ230" i="1"/>
  <c r="AH227" i="1"/>
  <c r="AJ227" i="1"/>
  <c r="CI227" i="1"/>
  <c r="AI227" i="1"/>
  <c r="CF227" i="1"/>
  <c r="BG227" i="1"/>
  <c r="AD239" i="1"/>
  <c r="AC239" i="1"/>
  <c r="CF231" i="1"/>
  <c r="AH231" i="1"/>
  <c r="BG231" i="1"/>
  <c r="CI231" i="1"/>
  <c r="AJ231" i="1"/>
  <c r="AI231" i="1"/>
  <c r="AE208" i="1"/>
  <c r="BR208" i="1"/>
  <c r="CC208" i="1"/>
  <c r="AG208" i="1"/>
  <c r="AF208" i="1"/>
  <c r="CC207" i="1"/>
  <c r="AB262" i="1"/>
  <c r="AA262" i="1"/>
  <c r="AC202" i="1"/>
  <c r="AD202" i="1"/>
  <c r="AB261" i="1"/>
  <c r="AA261" i="1"/>
  <c r="AB244" i="1"/>
  <c r="AB240" i="1"/>
  <c r="CC204" i="1"/>
  <c r="AG204" i="1"/>
  <c r="AF204" i="1"/>
  <c r="AE204" i="1"/>
  <c r="BR204" i="1"/>
  <c r="AB253" i="1"/>
  <c r="AA253" i="1"/>
  <c r="CC201" i="1"/>
  <c r="AF201" i="1"/>
  <c r="BR201" i="1"/>
  <c r="AG201" i="1"/>
  <c r="AE201" i="1"/>
  <c r="AE188" i="1"/>
  <c r="BR188" i="1"/>
  <c r="AD189" i="1"/>
  <c r="AC189" i="1"/>
  <c r="AC170" i="1"/>
  <c r="AD170" i="1"/>
  <c r="AB135" i="1"/>
  <c r="AB141" i="1"/>
  <c r="AA141" i="1"/>
  <c r="AC123" i="1"/>
  <c r="AD123" i="1"/>
  <c r="AD156" i="1"/>
  <c r="AC156" i="1"/>
  <c r="AD118" i="1"/>
  <c r="AC118" i="1"/>
  <c r="AD166" i="1"/>
  <c r="AC166" i="1"/>
  <c r="AB165" i="1"/>
  <c r="AA165" i="1"/>
  <c r="AB152" i="1"/>
  <c r="AD175" i="1"/>
  <c r="AC175" i="1"/>
  <c r="AD196" i="1"/>
  <c r="AC196" i="1"/>
  <c r="AC115" i="1"/>
  <c r="AD115" i="1"/>
  <c r="AD176" i="1"/>
  <c r="AC176" i="1"/>
  <c r="AD110" i="1"/>
  <c r="AC110" i="1"/>
  <c r="AC130" i="1"/>
  <c r="AD130" i="1"/>
  <c r="AD158" i="1"/>
  <c r="AC158" i="1"/>
  <c r="AB177" i="1"/>
  <c r="AA177" i="1"/>
  <c r="AB147" i="1"/>
  <c r="AA147" i="1"/>
  <c r="AC125" i="1"/>
  <c r="AD125" i="1"/>
  <c r="AF131" i="1"/>
  <c r="AE131" i="1"/>
  <c r="AG131" i="1"/>
  <c r="BR131" i="1"/>
  <c r="CC131" i="1"/>
  <c r="CC187" i="1"/>
  <c r="AG187" i="1"/>
  <c r="AF187" i="1"/>
  <c r="AE187" i="1"/>
  <c r="BR187" i="1"/>
  <c r="AC109" i="1"/>
  <c r="BR109" i="1" s="1"/>
  <c r="AD109" i="1"/>
  <c r="AC121" i="1"/>
  <c r="AD121" i="1"/>
  <c r="AE195" i="1"/>
  <c r="BR195" i="1"/>
  <c r="AG195" i="1"/>
  <c r="AF195" i="1"/>
  <c r="CC195" i="1"/>
  <c r="AB149" i="1"/>
  <c r="AA149" i="1"/>
  <c r="AB144" i="1"/>
  <c r="AA144" i="1"/>
  <c r="AD192" i="1"/>
  <c r="AC192" i="1"/>
  <c r="AC84" i="1"/>
  <c r="AD84" i="1"/>
  <c r="AD116" i="1"/>
  <c r="AC116" i="1"/>
  <c r="AF186" i="1"/>
  <c r="AE186" i="1"/>
  <c r="BR186" i="1"/>
  <c r="CC186" i="1"/>
  <c r="AG186" i="1"/>
  <c r="AD114" i="1"/>
  <c r="AC114" i="1"/>
  <c r="CC126" i="1"/>
  <c r="AF126" i="1"/>
  <c r="BR126" i="1"/>
  <c r="AE126" i="1"/>
  <c r="AG126" i="1"/>
  <c r="AB159" i="1"/>
  <c r="AA159" i="1"/>
  <c r="AF190" i="1"/>
  <c r="AE190" i="1"/>
  <c r="BR190" i="1"/>
  <c r="CC190" i="1"/>
  <c r="AG190" i="1"/>
  <c r="AB162" i="1"/>
  <c r="AA162" i="1"/>
  <c r="AB153" i="1"/>
  <c r="AA153" i="1"/>
  <c r="AC107" i="1"/>
  <c r="BR107" i="1" s="1"/>
  <c r="AD107" i="1"/>
  <c r="AD127" i="1"/>
  <c r="AC127" i="1"/>
  <c r="AC157" i="1"/>
  <c r="AD157" i="1"/>
  <c r="AD155" i="1"/>
  <c r="AC155" i="1"/>
  <c r="AB134" i="1"/>
  <c r="AA134" i="1"/>
  <c r="AD173" i="1"/>
  <c r="AC173" i="1"/>
  <c r="AE194" i="1"/>
  <c r="BR194" i="1"/>
  <c r="CC194" i="1"/>
  <c r="AG194" i="1"/>
  <c r="AF194" i="1"/>
  <c r="AD113" i="1"/>
  <c r="AC113" i="1"/>
  <c r="AC119" i="1"/>
  <c r="AD119" i="1"/>
  <c r="AD197" i="1"/>
  <c r="AC197" i="1"/>
  <c r="AC128" i="1"/>
  <c r="AD128" i="1"/>
  <c r="AD139" i="1"/>
  <c r="AC139" i="1"/>
  <c r="AC168" i="1"/>
  <c r="AD168" i="1"/>
  <c r="AB137" i="1"/>
  <c r="AA137" i="1"/>
  <c r="AB133" i="1"/>
  <c r="AA133" i="1"/>
  <c r="AB160" i="1"/>
  <c r="AA160" i="1"/>
  <c r="AB151" i="1"/>
  <c r="AA151" i="1"/>
  <c r="AB143" i="1"/>
  <c r="AA143" i="1"/>
  <c r="AG129" i="1"/>
  <c r="AF129" i="1"/>
  <c r="BR129" i="1"/>
  <c r="AE129" i="1"/>
  <c r="CC129" i="1"/>
  <c r="AB146" i="1"/>
  <c r="AA146" i="1"/>
  <c r="AB142" i="1"/>
  <c r="AA142" i="1"/>
  <c r="AD117" i="1"/>
  <c r="AC117" i="1"/>
  <c r="AC167" i="1"/>
  <c r="AD167" i="1"/>
  <c r="AB145" i="1"/>
  <c r="AA145" i="1"/>
  <c r="AF198" i="1"/>
  <c r="BR198" i="1"/>
  <c r="AE198" i="1"/>
  <c r="CC198" i="1"/>
  <c r="AG198" i="1"/>
  <c r="AD154" i="1"/>
  <c r="AC154" i="1"/>
  <c r="AD184" i="1"/>
  <c r="AC184" i="1"/>
  <c r="AB138" i="1"/>
  <c r="AA138" i="1"/>
  <c r="AB161" i="1"/>
  <c r="AA161" i="1"/>
  <c r="AB148" i="1"/>
  <c r="AA148" i="1"/>
  <c r="AB140" i="1"/>
  <c r="AA140" i="1"/>
  <c r="AD169" i="1"/>
  <c r="AC169" i="1"/>
  <c r="AC174" i="1"/>
  <c r="AD174" i="1"/>
  <c r="CC193" i="1"/>
  <c r="AG193" i="1"/>
  <c r="AF193" i="1"/>
  <c r="AE193" i="1"/>
  <c r="BR193" i="1"/>
  <c r="AC105" i="1"/>
  <c r="AD105" i="1"/>
  <c r="AB164" i="1"/>
  <c r="AA164" i="1"/>
  <c r="AD172" i="1"/>
  <c r="AC172" i="1"/>
  <c r="AE199" i="1"/>
  <c r="CC199" i="1"/>
  <c r="AG199" i="1"/>
  <c r="AF199" i="1"/>
  <c r="BR199" i="1"/>
  <c r="AD108" i="1"/>
  <c r="AC108" i="1"/>
  <c r="BR108" i="1" s="1"/>
  <c r="AB136" i="1"/>
  <c r="AA136" i="1"/>
  <c r="AB132" i="1"/>
  <c r="AA132" i="1"/>
  <c r="AB163" i="1"/>
  <c r="AA163" i="1"/>
  <c r="AB150" i="1"/>
  <c r="AA150" i="1"/>
  <c r="AD96" i="1"/>
  <c r="AC96" i="1"/>
  <c r="AD104" i="1"/>
  <c r="AC104" i="1"/>
  <c r="AD98" i="1"/>
  <c r="AC98" i="1"/>
  <c r="AD88" i="1"/>
  <c r="AC88" i="1"/>
  <c r="AC103" i="1"/>
  <c r="AD103" i="1"/>
  <c r="AD99" i="1"/>
  <c r="AC99" i="1"/>
  <c r="AD100" i="1"/>
  <c r="AC100" i="1"/>
  <c r="CC97" i="1"/>
  <c r="AE97" i="1"/>
  <c r="BR97" i="1"/>
  <c r="AG97" i="1"/>
  <c r="AF97" i="1"/>
  <c r="AC89" i="1"/>
  <c r="AD89" i="1"/>
  <c r="CC101" i="1"/>
  <c r="AE101" i="1"/>
  <c r="AF101" i="1"/>
  <c r="BR101" i="1"/>
  <c r="AG101" i="1"/>
  <c r="AD90" i="1"/>
  <c r="AC90" i="1"/>
  <c r="AD171" i="1"/>
  <c r="BR171" i="1"/>
  <c r="AG171" i="1"/>
  <c r="AF171" i="1"/>
  <c r="CC171" i="1"/>
  <c r="AE171" i="1"/>
  <c r="AC86" i="1"/>
  <c r="BR86" i="1" s="1"/>
  <c r="AC87" i="1"/>
  <c r="BR87" i="1" s="1"/>
  <c r="AD87" i="1"/>
  <c r="AC85" i="1"/>
  <c r="AC82" i="1"/>
  <c r="AG82" i="1" s="1"/>
  <c r="AD83" i="1"/>
  <c r="AD45" i="1"/>
  <c r="AG83" i="1"/>
  <c r="AF83" i="1"/>
  <c r="CC83" i="1"/>
  <c r="AE83" i="1"/>
  <c r="BR83" i="1"/>
  <c r="BR81" i="1"/>
  <c r="AG81" i="1"/>
  <c r="AF81" i="1"/>
  <c r="CC81" i="1"/>
  <c r="AE81" i="1"/>
  <c r="AD80" i="1"/>
  <c r="AC80" i="1"/>
  <c r="AD53" i="1"/>
  <c r="AD75" i="1"/>
  <c r="AC75" i="1"/>
  <c r="AC49" i="1"/>
  <c r="AG49" i="1" s="1"/>
  <c r="AE54" i="1"/>
  <c r="AG54" i="1"/>
  <c r="AF54" i="1"/>
  <c r="BR54" i="1"/>
  <c r="CC54" i="1"/>
  <c r="AC51" i="1"/>
  <c r="AF51" i="1" s="1"/>
  <c r="AG53" i="1"/>
  <c r="AF53" i="1"/>
  <c r="CC53" i="1"/>
  <c r="AE53" i="1"/>
  <c r="BR53" i="1"/>
  <c r="AD43" i="1"/>
  <c r="AD52" i="1"/>
  <c r="AC52" i="1"/>
  <c r="AD50" i="1"/>
  <c r="AC50" i="1"/>
  <c r="AD47" i="1"/>
  <c r="AC47" i="1"/>
  <c r="AD46" i="1"/>
  <c r="AC46" i="1"/>
  <c r="AD48" i="1"/>
  <c r="AC48" i="1"/>
  <c r="AG45" i="1"/>
  <c r="AF45" i="1"/>
  <c r="CC45" i="1"/>
  <c r="AE45" i="1"/>
  <c r="BR45" i="1"/>
  <c r="AD41" i="1"/>
  <c r="AC41" i="1"/>
  <c r="AD44" i="1"/>
  <c r="AC44" i="1"/>
  <c r="AG43" i="1"/>
  <c r="AF43" i="1"/>
  <c r="CC43" i="1"/>
  <c r="AE43" i="1"/>
  <c r="BR43" i="1"/>
  <c r="AD42" i="1"/>
  <c r="AC42" i="1"/>
  <c r="BR36" i="1"/>
  <c r="AG36" i="1"/>
  <c r="AF36" i="1"/>
  <c r="CC36" i="1"/>
  <c r="AE36" i="1"/>
  <c r="BR35" i="1"/>
  <c r="AG35" i="1"/>
  <c r="AF35" i="1"/>
  <c r="AE35" i="1"/>
  <c r="CC35" i="1"/>
  <c r="AD34" i="1"/>
  <c r="AC34" i="1"/>
  <c r="AC76" i="1"/>
  <c r="AD76" i="1"/>
  <c r="AC32" i="1"/>
  <c r="AD31" i="1"/>
  <c r="AC31" i="1"/>
  <c r="BR31" i="1" s="1"/>
  <c r="AD30" i="1"/>
  <c r="AC30" i="1"/>
  <c r="AC77" i="1"/>
  <c r="AD77" i="1"/>
  <c r="AD18" i="1"/>
  <c r="AD26" i="1"/>
  <c r="AC26" i="1"/>
  <c r="AD24" i="1"/>
  <c r="AC24" i="1"/>
  <c r="AD25" i="1"/>
  <c r="AC25" i="1"/>
  <c r="AC20" i="1"/>
  <c r="BR20" i="1" s="1"/>
  <c r="AC21" i="1"/>
  <c r="AD21" i="1"/>
  <c r="AD14" i="1"/>
  <c r="AD19" i="1"/>
  <c r="AC19" i="1"/>
  <c r="AE18" i="1"/>
  <c r="AG18" i="1"/>
  <c r="CC18" i="1"/>
  <c r="AF18" i="1"/>
  <c r="BR18" i="1"/>
  <c r="AC11" i="1"/>
  <c r="AE11" i="1" s="1"/>
  <c r="AD13" i="1"/>
  <c r="AC13" i="1"/>
  <c r="AG14" i="1"/>
  <c r="AF14" i="1"/>
  <c r="AE14" i="1"/>
  <c r="CC14" i="1"/>
  <c r="BR14" i="1"/>
  <c r="AC6" i="1"/>
  <c r="AE6" i="1" s="1"/>
  <c r="AD5" i="1"/>
  <c r="AC5" i="1"/>
  <c r="AD7" i="1"/>
  <c r="AC7" i="1"/>
  <c r="AE185" i="1" l="1"/>
  <c r="AF188" i="1"/>
  <c r="AG102" i="1"/>
  <c r="AI102" i="1" s="1"/>
  <c r="AG188" i="1"/>
  <c r="AC237" i="1"/>
  <c r="BR237" i="1" s="1"/>
  <c r="BR120" i="1"/>
  <c r="AE200" i="1"/>
  <c r="CC200" i="1"/>
  <c r="AF185" i="1"/>
  <c r="CC120" i="1"/>
  <c r="BR200" i="1"/>
  <c r="AG120" i="1"/>
  <c r="CF120" i="1" s="1"/>
  <c r="AF200" i="1"/>
  <c r="AF120" i="1"/>
  <c r="CC185" i="1"/>
  <c r="CC122" i="1"/>
  <c r="BR185" i="1"/>
  <c r="AG122" i="1"/>
  <c r="CF122" i="1" s="1"/>
  <c r="BR122" i="1"/>
  <c r="AJ206" i="1"/>
  <c r="AI206" i="1"/>
  <c r="AH206" i="1"/>
  <c r="BG206" i="1"/>
  <c r="AE122" i="1"/>
  <c r="AG106" i="1"/>
  <c r="AF106" i="1"/>
  <c r="AE106" i="1"/>
  <c r="BR106" i="1"/>
  <c r="AD92" i="1"/>
  <c r="AC92" i="1"/>
  <c r="BR61" i="1"/>
  <c r="CC61" i="1"/>
  <c r="AF61" i="1"/>
  <c r="AE61" i="1"/>
  <c r="AG61" i="1"/>
  <c r="CI61" i="1" s="1"/>
  <c r="AI207" i="1"/>
  <c r="BG207" i="1"/>
  <c r="AH207" i="1"/>
  <c r="AJ207" i="1"/>
  <c r="AG124" i="1"/>
  <c r="CI124" i="1" s="1"/>
  <c r="CC191" i="1"/>
  <c r="AG191" i="1"/>
  <c r="CI191" i="1" s="1"/>
  <c r="AF191" i="1"/>
  <c r="AE191" i="1"/>
  <c r="BR191" i="1"/>
  <c r="BR60" i="1"/>
  <c r="AF60" i="1"/>
  <c r="AG60" i="1"/>
  <c r="CC60" i="1"/>
  <c r="AE60" i="1"/>
  <c r="AG55" i="1"/>
  <c r="AF55" i="1"/>
  <c r="BR55" i="1"/>
  <c r="CC55" i="1"/>
  <c r="AE55" i="1"/>
  <c r="AC71" i="1"/>
  <c r="AD71" i="1"/>
  <c r="AC57" i="1"/>
  <c r="AD57" i="1"/>
  <c r="BR63" i="1"/>
  <c r="AG63" i="1"/>
  <c r="AF63" i="1"/>
  <c r="AE63" i="1"/>
  <c r="AC67" i="1"/>
  <c r="AD67" i="1"/>
  <c r="AC58" i="1"/>
  <c r="AD58" i="1"/>
  <c r="BR62" i="1"/>
  <c r="AG62" i="1"/>
  <c r="AF62" i="1"/>
  <c r="AE62" i="1"/>
  <c r="CC56" i="1"/>
  <c r="AG56" i="1"/>
  <c r="CI56" i="1" s="1"/>
  <c r="BR56" i="1"/>
  <c r="AF56" i="1"/>
  <c r="AE56" i="1"/>
  <c r="BR102" i="1"/>
  <c r="AE102" i="1"/>
  <c r="CC102" i="1"/>
  <c r="CC124" i="1"/>
  <c r="AE124" i="1"/>
  <c r="AF124" i="1"/>
  <c r="CI55" i="1"/>
  <c r="AE32" i="1"/>
  <c r="BR32" i="1"/>
  <c r="AC4" i="1"/>
  <c r="AD4" i="1"/>
  <c r="AF85" i="1"/>
  <c r="BR85" i="1"/>
  <c r="AC3" i="1"/>
  <c r="AD3" i="1"/>
  <c r="AC253" i="1"/>
  <c r="AD253" i="1"/>
  <c r="CI204" i="1"/>
  <c r="AI204" i="1"/>
  <c r="AJ204" i="1"/>
  <c r="CF204" i="1"/>
  <c r="BG204" i="1"/>
  <c r="AH204" i="1"/>
  <c r="BG208" i="1"/>
  <c r="AJ208" i="1"/>
  <c r="AI208" i="1"/>
  <c r="AH208" i="1"/>
  <c r="CF208" i="1"/>
  <c r="CI208" i="1"/>
  <c r="AL227" i="1"/>
  <c r="AK227" i="1"/>
  <c r="AL224" i="1"/>
  <c r="AK224" i="1"/>
  <c r="CF206" i="1"/>
  <c r="CI206" i="1"/>
  <c r="AD252" i="1"/>
  <c r="AC252" i="1"/>
  <c r="AK232" i="1"/>
  <c r="AL232" i="1"/>
  <c r="AC238" i="1"/>
  <c r="AD238" i="1"/>
  <c r="AD250" i="1"/>
  <c r="AC250" i="1"/>
  <c r="AC261" i="1"/>
  <c r="AD261" i="1"/>
  <c r="AD262" i="1"/>
  <c r="AC262" i="1"/>
  <c r="AL231" i="1"/>
  <c r="AK231" i="1"/>
  <c r="AC259" i="1"/>
  <c r="AD259" i="1"/>
  <c r="AC241" i="1"/>
  <c r="AD241" i="1"/>
  <c r="AC249" i="1"/>
  <c r="AD249" i="1"/>
  <c r="AG243" i="1"/>
  <c r="AE243" i="1"/>
  <c r="AF243" i="1"/>
  <c r="BR243" i="1"/>
  <c r="CC243" i="1"/>
  <c r="AD236" i="1"/>
  <c r="AC236" i="1"/>
  <c r="AD240" i="1"/>
  <c r="AC240" i="1"/>
  <c r="CF207" i="1"/>
  <c r="CI207" i="1"/>
  <c r="AG239" i="1"/>
  <c r="AE239" i="1"/>
  <c r="AF239" i="1"/>
  <c r="BR239" i="1"/>
  <c r="CC239" i="1"/>
  <c r="AL230" i="1"/>
  <c r="AK230" i="1"/>
  <c r="AD260" i="1"/>
  <c r="AC260" i="1"/>
  <c r="AD242" i="1"/>
  <c r="AC242" i="1"/>
  <c r="AC245" i="1"/>
  <c r="AD245" i="1"/>
  <c r="AJ203" i="1"/>
  <c r="BG203" i="1"/>
  <c r="AI203" i="1"/>
  <c r="CF203" i="1"/>
  <c r="CI203" i="1"/>
  <c r="AH203" i="1"/>
  <c r="BG201" i="1"/>
  <c r="AI201" i="1"/>
  <c r="CI201" i="1"/>
  <c r="AH201" i="1"/>
  <c r="AJ201" i="1"/>
  <c r="CF201" i="1"/>
  <c r="AD244" i="1"/>
  <c r="AC244" i="1"/>
  <c r="BR202" i="1"/>
  <c r="AE202" i="1"/>
  <c r="CC202" i="1"/>
  <c r="AG202" i="1"/>
  <c r="AF202" i="1"/>
  <c r="CF214" i="1"/>
  <c r="AH214" i="1"/>
  <c r="BG214" i="1"/>
  <c r="CI214" i="1"/>
  <c r="AI214" i="1"/>
  <c r="AJ214" i="1"/>
  <c r="BG220" i="1"/>
  <c r="CI220" i="1"/>
  <c r="AI220" i="1"/>
  <c r="AJ220" i="1"/>
  <c r="AH220" i="1"/>
  <c r="CF220" i="1"/>
  <c r="AK225" i="1"/>
  <c r="AL225" i="1"/>
  <c r="CF205" i="1"/>
  <c r="CI205" i="1"/>
  <c r="AH205" i="1"/>
  <c r="AJ205" i="1"/>
  <c r="BG205" i="1"/>
  <c r="AI205" i="1"/>
  <c r="CC251" i="1"/>
  <c r="AG251" i="1"/>
  <c r="AE251" i="1"/>
  <c r="AF251" i="1"/>
  <c r="BR251" i="1"/>
  <c r="CC108" i="1"/>
  <c r="AF108" i="1"/>
  <c r="AG108" i="1"/>
  <c r="BG108" i="1" s="1"/>
  <c r="AE108" i="1"/>
  <c r="AH199" i="1"/>
  <c r="CF199" i="1"/>
  <c r="AI199" i="1"/>
  <c r="AJ199" i="1"/>
  <c r="CI199" i="1"/>
  <c r="BG199" i="1"/>
  <c r="BR174" i="1"/>
  <c r="AE174" i="1"/>
  <c r="AG174" i="1"/>
  <c r="AF174" i="1"/>
  <c r="CC174" i="1"/>
  <c r="AC140" i="1"/>
  <c r="AD140" i="1"/>
  <c r="AD161" i="1"/>
  <c r="AC161" i="1"/>
  <c r="CC167" i="1"/>
  <c r="AF167" i="1"/>
  <c r="AE167" i="1"/>
  <c r="BR167" i="1"/>
  <c r="AG167" i="1"/>
  <c r="AD142" i="1"/>
  <c r="AC142" i="1"/>
  <c r="BG129" i="1"/>
  <c r="AH129" i="1"/>
  <c r="AI129" i="1"/>
  <c r="CI129" i="1"/>
  <c r="CF129" i="1"/>
  <c r="AJ129" i="1"/>
  <c r="AC151" i="1"/>
  <c r="AD151" i="1"/>
  <c r="AC133" i="1"/>
  <c r="AD133" i="1"/>
  <c r="AG168" i="1"/>
  <c r="CC168" i="1"/>
  <c r="AF168" i="1"/>
  <c r="AE168" i="1"/>
  <c r="BR168" i="1"/>
  <c r="BR128" i="1"/>
  <c r="AF128" i="1"/>
  <c r="AE128" i="1"/>
  <c r="AG128" i="1"/>
  <c r="CC128" i="1"/>
  <c r="BR119" i="1"/>
  <c r="AF119" i="1"/>
  <c r="AE119" i="1"/>
  <c r="AG119" i="1"/>
  <c r="CC119" i="1"/>
  <c r="AH194" i="1"/>
  <c r="CF194" i="1"/>
  <c r="AI194" i="1"/>
  <c r="AJ194" i="1"/>
  <c r="CI194" i="1"/>
  <c r="BG194" i="1"/>
  <c r="AF173" i="1"/>
  <c r="AE173" i="1"/>
  <c r="AG173" i="1"/>
  <c r="CC173" i="1"/>
  <c r="BR173" i="1"/>
  <c r="CC155" i="1"/>
  <c r="AF155" i="1"/>
  <c r="AE155" i="1"/>
  <c r="BR155" i="1"/>
  <c r="AG155" i="1"/>
  <c r="BR127" i="1"/>
  <c r="CC127" i="1"/>
  <c r="AF127" i="1"/>
  <c r="AE127" i="1"/>
  <c r="AG127" i="1"/>
  <c r="AI190" i="1"/>
  <c r="AJ190" i="1"/>
  <c r="CI190" i="1"/>
  <c r="BG190" i="1"/>
  <c r="AH190" i="1"/>
  <c r="CF190" i="1"/>
  <c r="BR114" i="1"/>
  <c r="CC114" i="1"/>
  <c r="AF114" i="1"/>
  <c r="AE114" i="1"/>
  <c r="AG114" i="1"/>
  <c r="AH186" i="1"/>
  <c r="CF186" i="1"/>
  <c r="AI186" i="1"/>
  <c r="AJ186" i="1"/>
  <c r="CI186" i="1"/>
  <c r="BG186" i="1"/>
  <c r="AD149" i="1"/>
  <c r="AC149" i="1"/>
  <c r="AH195" i="1"/>
  <c r="CF195" i="1"/>
  <c r="AI195" i="1"/>
  <c r="AJ195" i="1"/>
  <c r="CI195" i="1"/>
  <c r="BG195" i="1"/>
  <c r="BR121" i="1"/>
  <c r="AG121" i="1"/>
  <c r="CC121" i="1"/>
  <c r="AF121" i="1"/>
  <c r="AE121" i="1"/>
  <c r="AC147" i="1"/>
  <c r="AD147" i="1"/>
  <c r="AF115" i="1"/>
  <c r="BR115" i="1"/>
  <c r="CC115" i="1"/>
  <c r="AE115" i="1"/>
  <c r="AG115" i="1"/>
  <c r="BR166" i="1"/>
  <c r="AG166" i="1"/>
  <c r="CC166" i="1"/>
  <c r="AF166" i="1"/>
  <c r="AE166" i="1"/>
  <c r="AE156" i="1"/>
  <c r="CC156" i="1"/>
  <c r="AG156" i="1"/>
  <c r="BR156" i="1"/>
  <c r="AF156" i="1"/>
  <c r="CC170" i="1"/>
  <c r="BR170" i="1"/>
  <c r="AG170" i="1"/>
  <c r="AF170" i="1"/>
  <c r="AE170" i="1"/>
  <c r="AI188" i="1"/>
  <c r="AJ188" i="1"/>
  <c r="CI188" i="1"/>
  <c r="BG188" i="1"/>
  <c r="AH188" i="1"/>
  <c r="CF188" i="1"/>
  <c r="AD150" i="1"/>
  <c r="AC150" i="1"/>
  <c r="AC132" i="1"/>
  <c r="AD132" i="1"/>
  <c r="BR105" i="1"/>
  <c r="CC105" i="1"/>
  <c r="AF105" i="1"/>
  <c r="AE105" i="1"/>
  <c r="AG105" i="1"/>
  <c r="AI193" i="1"/>
  <c r="AJ193" i="1"/>
  <c r="CI193" i="1"/>
  <c r="BG193" i="1"/>
  <c r="AH193" i="1"/>
  <c r="CF193" i="1"/>
  <c r="AE169" i="1"/>
  <c r="BR169" i="1"/>
  <c r="AF169" i="1"/>
  <c r="CC169" i="1"/>
  <c r="AG169" i="1"/>
  <c r="AE154" i="1"/>
  <c r="CC154" i="1"/>
  <c r="BR154" i="1"/>
  <c r="AF154" i="1"/>
  <c r="AG154" i="1"/>
  <c r="AD145" i="1"/>
  <c r="AC145" i="1"/>
  <c r="CC117" i="1"/>
  <c r="AF117" i="1"/>
  <c r="BR117" i="1"/>
  <c r="AE117" i="1"/>
  <c r="AG117" i="1"/>
  <c r="AH122" i="1"/>
  <c r="BR139" i="1"/>
  <c r="AG139" i="1"/>
  <c r="AF139" i="1"/>
  <c r="CC139" i="1"/>
  <c r="AE139" i="1"/>
  <c r="BR197" i="1"/>
  <c r="CC197" i="1"/>
  <c r="AF197" i="1"/>
  <c r="AE197" i="1"/>
  <c r="AG197" i="1"/>
  <c r="BR113" i="1"/>
  <c r="AF113" i="1"/>
  <c r="AE113" i="1"/>
  <c r="AG113" i="1"/>
  <c r="CC113" i="1"/>
  <c r="AD153" i="1"/>
  <c r="AC153" i="1"/>
  <c r="AI200" i="1"/>
  <c r="AJ200" i="1"/>
  <c r="CI200" i="1"/>
  <c r="BG200" i="1"/>
  <c r="AH200" i="1"/>
  <c r="CF200" i="1"/>
  <c r="AE176" i="1"/>
  <c r="AG176" i="1"/>
  <c r="BR176" i="1"/>
  <c r="AF176" i="1"/>
  <c r="CC176" i="1"/>
  <c r="BR196" i="1"/>
  <c r="CC196" i="1"/>
  <c r="AF196" i="1"/>
  <c r="AG196" i="1"/>
  <c r="AE196" i="1"/>
  <c r="AD152" i="1"/>
  <c r="AC152" i="1"/>
  <c r="AC141" i="1"/>
  <c r="AD141" i="1"/>
  <c r="AF189" i="1"/>
  <c r="AE189" i="1"/>
  <c r="BR189" i="1"/>
  <c r="CC189" i="1"/>
  <c r="AG189" i="1"/>
  <c r="AD164" i="1"/>
  <c r="AC164" i="1"/>
  <c r="AD148" i="1"/>
  <c r="AC148" i="1"/>
  <c r="AC138" i="1"/>
  <c r="AD138" i="1"/>
  <c r="CI120" i="1"/>
  <c r="AD146" i="1"/>
  <c r="AC146" i="1"/>
  <c r="AC143" i="1"/>
  <c r="AD143" i="1"/>
  <c r="AD160" i="1"/>
  <c r="AC160" i="1"/>
  <c r="AD137" i="1"/>
  <c r="AC137" i="1"/>
  <c r="AD159" i="1"/>
  <c r="AC159" i="1"/>
  <c r="CC106" i="1"/>
  <c r="AG116" i="1"/>
  <c r="AF116" i="1"/>
  <c r="BR116" i="1"/>
  <c r="CC116" i="1"/>
  <c r="AE116" i="1"/>
  <c r="CC84" i="1"/>
  <c r="AG84" i="1"/>
  <c r="AE84" i="1"/>
  <c r="AF84" i="1"/>
  <c r="BR84" i="1"/>
  <c r="AD144" i="1"/>
  <c r="AC144" i="1"/>
  <c r="CF124" i="1"/>
  <c r="AF109" i="1"/>
  <c r="AE109" i="1"/>
  <c r="CC109" i="1"/>
  <c r="AG109" i="1"/>
  <c r="BG109" i="1" s="1"/>
  <c r="AI187" i="1"/>
  <c r="AJ187" i="1"/>
  <c r="CI187" i="1"/>
  <c r="BG187" i="1"/>
  <c r="AH187" i="1"/>
  <c r="CF187" i="1"/>
  <c r="CF131" i="1"/>
  <c r="AH131" i="1"/>
  <c r="BG131" i="1"/>
  <c r="AJ131" i="1"/>
  <c r="AI131" i="1"/>
  <c r="CI131" i="1"/>
  <c r="BR125" i="1"/>
  <c r="CC125" i="1"/>
  <c r="AE125" i="1"/>
  <c r="AG125" i="1"/>
  <c r="AF125" i="1"/>
  <c r="AC177" i="1"/>
  <c r="AD177" i="1"/>
  <c r="BR130" i="1"/>
  <c r="AF130" i="1"/>
  <c r="AG130" i="1"/>
  <c r="CC130" i="1"/>
  <c r="AE130" i="1"/>
  <c r="AF118" i="1"/>
  <c r="BR118" i="1"/>
  <c r="AE118" i="1"/>
  <c r="AG118" i="1"/>
  <c r="CC118" i="1"/>
  <c r="AC135" i="1"/>
  <c r="AD135" i="1"/>
  <c r="AC163" i="1"/>
  <c r="AD163" i="1"/>
  <c r="AD136" i="1"/>
  <c r="AC136" i="1"/>
  <c r="CC172" i="1"/>
  <c r="BR172" i="1"/>
  <c r="AE172" i="1"/>
  <c r="AG172" i="1"/>
  <c r="AF172" i="1"/>
  <c r="AH185" i="1"/>
  <c r="CF185" i="1"/>
  <c r="AI185" i="1"/>
  <c r="AJ185" i="1"/>
  <c r="CI185" i="1"/>
  <c r="BG185" i="1"/>
  <c r="AG184" i="1"/>
  <c r="AF184" i="1"/>
  <c r="AE184" i="1"/>
  <c r="BR184" i="1"/>
  <c r="CC184" i="1"/>
  <c r="AH198" i="1"/>
  <c r="CF198" i="1"/>
  <c r="AI198" i="1"/>
  <c r="AJ198" i="1"/>
  <c r="CI198" i="1"/>
  <c r="BG198" i="1"/>
  <c r="AC134" i="1"/>
  <c r="AD134" i="1"/>
  <c r="CC157" i="1"/>
  <c r="AE157" i="1"/>
  <c r="BR157" i="1"/>
  <c r="AG157" i="1"/>
  <c r="AF157" i="1"/>
  <c r="AF107" i="1"/>
  <c r="AE107" i="1"/>
  <c r="CC107" i="1"/>
  <c r="AG107" i="1"/>
  <c r="BG107" i="1" s="1"/>
  <c r="AC162" i="1"/>
  <c r="AD162" i="1"/>
  <c r="CF126" i="1"/>
  <c r="CI126" i="1"/>
  <c r="AH126" i="1"/>
  <c r="BG126" i="1"/>
  <c r="AJ126" i="1"/>
  <c r="AI126" i="1"/>
  <c r="AG192" i="1"/>
  <c r="AF192" i="1"/>
  <c r="AE192" i="1"/>
  <c r="BR192" i="1"/>
  <c r="CC192" i="1"/>
  <c r="CC158" i="1"/>
  <c r="AE158" i="1"/>
  <c r="BR158" i="1"/>
  <c r="AG158" i="1"/>
  <c r="AF158" i="1"/>
  <c r="AE110" i="1"/>
  <c r="BR110" i="1"/>
  <c r="CC110" i="1"/>
  <c r="AG110" i="1"/>
  <c r="AF110" i="1"/>
  <c r="CC175" i="1"/>
  <c r="AG175" i="1"/>
  <c r="BR175" i="1"/>
  <c r="AF175" i="1"/>
  <c r="AE175" i="1"/>
  <c r="AD165" i="1"/>
  <c r="AC165" i="1"/>
  <c r="AG123" i="1"/>
  <c r="CC123" i="1"/>
  <c r="AF123" i="1"/>
  <c r="BR123" i="1"/>
  <c r="AE123" i="1"/>
  <c r="CC104" i="1"/>
  <c r="AE104" i="1"/>
  <c r="BR104" i="1"/>
  <c r="AG104" i="1"/>
  <c r="AF104" i="1"/>
  <c r="AI101" i="1"/>
  <c r="AH101" i="1"/>
  <c r="CF101" i="1"/>
  <c r="CI101" i="1"/>
  <c r="BG101" i="1"/>
  <c r="AJ101" i="1"/>
  <c r="CF97" i="1"/>
  <c r="CI97" i="1"/>
  <c r="BG97" i="1"/>
  <c r="AJ97" i="1"/>
  <c r="AI97" i="1"/>
  <c r="AH97" i="1"/>
  <c r="CC100" i="1"/>
  <c r="AE100" i="1"/>
  <c r="BR100" i="1"/>
  <c r="AG100" i="1"/>
  <c r="AF100" i="1"/>
  <c r="BR103" i="1"/>
  <c r="AF103" i="1"/>
  <c r="AE103" i="1"/>
  <c r="CC103" i="1"/>
  <c r="AG103" i="1"/>
  <c r="CC98" i="1"/>
  <c r="BR98" i="1"/>
  <c r="AG98" i="1"/>
  <c r="AF98" i="1"/>
  <c r="AE98" i="1"/>
  <c r="CC96" i="1"/>
  <c r="AG96" i="1"/>
  <c r="AF96" i="1"/>
  <c r="AE96" i="1"/>
  <c r="BR96" i="1"/>
  <c r="CC90" i="1"/>
  <c r="BR90" i="1"/>
  <c r="AG90" i="1"/>
  <c r="AE90" i="1"/>
  <c r="AF90" i="1"/>
  <c r="AG89" i="1"/>
  <c r="BR89" i="1"/>
  <c r="AE89" i="1"/>
  <c r="AF89" i="1"/>
  <c r="CC89" i="1"/>
  <c r="BR99" i="1"/>
  <c r="AF99" i="1"/>
  <c r="AE99" i="1"/>
  <c r="CC99" i="1"/>
  <c r="AG99" i="1"/>
  <c r="CC88" i="1"/>
  <c r="AG88" i="1"/>
  <c r="AF88" i="1"/>
  <c r="BR88" i="1"/>
  <c r="AE88" i="1"/>
  <c r="CF102" i="1"/>
  <c r="AJ171" i="1"/>
  <c r="CI171" i="1"/>
  <c r="AI171" i="1"/>
  <c r="AH171" i="1"/>
  <c r="CF171" i="1"/>
  <c r="BG171" i="1"/>
  <c r="CC63" i="1"/>
  <c r="CC62" i="1"/>
  <c r="AE86" i="1"/>
  <c r="CC86" i="1"/>
  <c r="AF86" i="1"/>
  <c r="AG86" i="1"/>
  <c r="AE85" i="1"/>
  <c r="CC85" i="1"/>
  <c r="AG85" i="1"/>
  <c r="BG85" i="1" s="1"/>
  <c r="AF87" i="1"/>
  <c r="AE87" i="1"/>
  <c r="AG87" i="1"/>
  <c r="BG87" i="1" s="1"/>
  <c r="CC87" i="1"/>
  <c r="BR82" i="1"/>
  <c r="AE82" i="1"/>
  <c r="AF82" i="1"/>
  <c r="CC82" i="1"/>
  <c r="AJ83" i="1"/>
  <c r="CI83" i="1"/>
  <c r="AI83" i="1"/>
  <c r="AH83" i="1"/>
  <c r="CF83" i="1"/>
  <c r="BG83" i="1"/>
  <c r="AJ82" i="1"/>
  <c r="CI82" i="1"/>
  <c r="AI82" i="1"/>
  <c r="AH82" i="1"/>
  <c r="CF82" i="1"/>
  <c r="BG82" i="1"/>
  <c r="AJ81" i="1"/>
  <c r="CI81" i="1"/>
  <c r="AI81" i="1"/>
  <c r="AH81" i="1"/>
  <c r="CF81" i="1"/>
  <c r="BG81" i="1"/>
  <c r="AG80" i="1"/>
  <c r="AF80" i="1"/>
  <c r="CC80" i="1"/>
  <c r="AE80" i="1"/>
  <c r="BR80" i="1"/>
  <c r="AG75" i="1"/>
  <c r="AF75" i="1"/>
  <c r="CC75" i="1"/>
  <c r="AE75" i="1"/>
  <c r="BR75" i="1"/>
  <c r="BR51" i="1"/>
  <c r="AE51" i="1"/>
  <c r="AG51" i="1"/>
  <c r="CF51" i="1" s="1"/>
  <c r="BR49" i="1"/>
  <c r="CF61" i="1"/>
  <c r="AF49" i="1"/>
  <c r="AE49" i="1"/>
  <c r="CC49" i="1"/>
  <c r="CC51" i="1"/>
  <c r="AJ54" i="1"/>
  <c r="CI54" i="1"/>
  <c r="AI54" i="1"/>
  <c r="AH54" i="1"/>
  <c r="CF54" i="1"/>
  <c r="BG54" i="1"/>
  <c r="AG52" i="1"/>
  <c r="AF52" i="1"/>
  <c r="CC52" i="1"/>
  <c r="AE52" i="1"/>
  <c r="BR52" i="1"/>
  <c r="AG50" i="1"/>
  <c r="AF50" i="1"/>
  <c r="CC50" i="1"/>
  <c r="AE50" i="1"/>
  <c r="BR50" i="1"/>
  <c r="AJ53" i="1"/>
  <c r="CI53" i="1"/>
  <c r="AI53" i="1"/>
  <c r="AH53" i="1"/>
  <c r="CF53" i="1"/>
  <c r="BG53" i="1"/>
  <c r="AJ49" i="1"/>
  <c r="CI49" i="1"/>
  <c r="AI49" i="1"/>
  <c r="AH49" i="1"/>
  <c r="CF49" i="1"/>
  <c r="BG49" i="1"/>
  <c r="AG47" i="1"/>
  <c r="AF47" i="1"/>
  <c r="CC47" i="1"/>
  <c r="AE47" i="1"/>
  <c r="BR47" i="1"/>
  <c r="AG48" i="1"/>
  <c r="AF48" i="1"/>
  <c r="CC48" i="1"/>
  <c r="AE48" i="1"/>
  <c r="BR48" i="1"/>
  <c r="AG46" i="1"/>
  <c r="AF46" i="1"/>
  <c r="CC46" i="1"/>
  <c r="AE46" i="1"/>
  <c r="BR46" i="1"/>
  <c r="AJ43" i="1"/>
  <c r="CI43" i="1"/>
  <c r="AI43" i="1"/>
  <c r="AH43" i="1"/>
  <c r="CF43" i="1"/>
  <c r="BG43" i="1"/>
  <c r="AG44" i="1"/>
  <c r="AF44" i="1"/>
  <c r="CC44" i="1"/>
  <c r="AE44" i="1"/>
  <c r="BR44" i="1"/>
  <c r="AJ45" i="1"/>
  <c r="CI45" i="1"/>
  <c r="AI45" i="1"/>
  <c r="AH45" i="1"/>
  <c r="CF45" i="1"/>
  <c r="BG45" i="1"/>
  <c r="CC42" i="1"/>
  <c r="AE42" i="1"/>
  <c r="AG42" i="1"/>
  <c r="AF42" i="1"/>
  <c r="BR42" i="1"/>
  <c r="AG41" i="1"/>
  <c r="AF41" i="1"/>
  <c r="CC41" i="1"/>
  <c r="AE41" i="1"/>
  <c r="BR41" i="1"/>
  <c r="AJ36" i="1"/>
  <c r="CI36" i="1"/>
  <c r="AI36" i="1"/>
  <c r="AH36" i="1"/>
  <c r="CF36" i="1"/>
  <c r="BG36" i="1"/>
  <c r="AJ35" i="1"/>
  <c r="CI35" i="1"/>
  <c r="AI35" i="1"/>
  <c r="AH35" i="1"/>
  <c r="CF35" i="1"/>
  <c r="BG35" i="1"/>
  <c r="AG34" i="1"/>
  <c r="AF34" i="1"/>
  <c r="CC34" i="1"/>
  <c r="AE34" i="1"/>
  <c r="BR34" i="1"/>
  <c r="AG32" i="1"/>
  <c r="BG32" i="1" s="1"/>
  <c r="CC32" i="1"/>
  <c r="AF32" i="1"/>
  <c r="AE76" i="1"/>
  <c r="CC76" i="1"/>
  <c r="AF76" i="1"/>
  <c r="AG76" i="1"/>
  <c r="BR76" i="1"/>
  <c r="AG30" i="1"/>
  <c r="AF30" i="1"/>
  <c r="CC30" i="1"/>
  <c r="AE30" i="1"/>
  <c r="BR30" i="1"/>
  <c r="AG31" i="1"/>
  <c r="BG31" i="1" s="1"/>
  <c r="AF31" i="1"/>
  <c r="CC31" i="1"/>
  <c r="AE31" i="1"/>
  <c r="CC77" i="1"/>
  <c r="AF77" i="1"/>
  <c r="AG77" i="1"/>
  <c r="AE77" i="1"/>
  <c r="BR77" i="1"/>
  <c r="CC20" i="1"/>
  <c r="AF20" i="1"/>
  <c r="AG26" i="1"/>
  <c r="AF26" i="1"/>
  <c r="CC26" i="1"/>
  <c r="AE26" i="1"/>
  <c r="BR26" i="1"/>
  <c r="AE20" i="1"/>
  <c r="AG24" i="1"/>
  <c r="AF24" i="1"/>
  <c r="CC24" i="1"/>
  <c r="AE24" i="1"/>
  <c r="BR24" i="1"/>
  <c r="AG20" i="1"/>
  <c r="AI20" i="1" s="1"/>
  <c r="AG25" i="1"/>
  <c r="AF25" i="1"/>
  <c r="CC25" i="1"/>
  <c r="AE25" i="1"/>
  <c r="BR25" i="1"/>
  <c r="AG21" i="1"/>
  <c r="AF21" i="1"/>
  <c r="CC21" i="1"/>
  <c r="AE21" i="1"/>
  <c r="BR21" i="1"/>
  <c r="AJ18" i="1"/>
  <c r="CI18" i="1"/>
  <c r="AI18" i="1"/>
  <c r="AH18" i="1"/>
  <c r="CF18" i="1"/>
  <c r="BG18" i="1"/>
  <c r="AG19" i="1"/>
  <c r="AF19" i="1"/>
  <c r="CC19" i="1"/>
  <c r="AE19" i="1"/>
  <c r="BR19" i="1"/>
  <c r="BR11" i="1"/>
  <c r="AF11" i="1"/>
  <c r="CC11" i="1"/>
  <c r="AG11" i="1"/>
  <c r="CI11" i="1" s="1"/>
  <c r="AE13" i="1"/>
  <c r="AG13" i="1"/>
  <c r="AF13" i="1"/>
  <c r="CC13" i="1"/>
  <c r="BR13" i="1"/>
  <c r="AJ14" i="1"/>
  <c r="CI14" i="1"/>
  <c r="AI14" i="1"/>
  <c r="AH14" i="1"/>
  <c r="CF14" i="1"/>
  <c r="BG14" i="1"/>
  <c r="AG6" i="1"/>
  <c r="AJ6" i="1" s="1"/>
  <c r="CC6" i="1"/>
  <c r="BR6" i="1"/>
  <c r="AF6" i="1"/>
  <c r="AG5" i="1"/>
  <c r="AF5" i="1"/>
  <c r="AE5" i="1"/>
  <c r="CC5" i="1"/>
  <c r="BR5" i="1"/>
  <c r="AG7" i="1"/>
  <c r="AF7" i="1"/>
  <c r="AE7" i="1"/>
  <c r="CC7" i="1"/>
  <c r="BR7" i="1"/>
  <c r="CB181" i="1"/>
  <c r="BQ181" i="1"/>
  <c r="BF181" i="1"/>
  <c r="CB180" i="1"/>
  <c r="BQ180" i="1"/>
  <c r="BF180" i="1"/>
  <c r="AU180" i="1"/>
  <c r="AS180" i="1"/>
  <c r="AQ180" i="1"/>
  <c r="AO180" i="1"/>
  <c r="CB179" i="1"/>
  <c r="BQ179" i="1"/>
  <c r="BF179" i="1"/>
  <c r="AU179" i="1"/>
  <c r="AS179" i="1"/>
  <c r="AQ179" i="1"/>
  <c r="AO179" i="1"/>
  <c r="AH102" i="1" l="1"/>
  <c r="CI102" i="1"/>
  <c r="AJ102" i="1"/>
  <c r="AJ122" i="1"/>
  <c r="BG122" i="1"/>
  <c r="AI122" i="1"/>
  <c r="CC237" i="1"/>
  <c r="BG102" i="1"/>
  <c r="AJ124" i="1"/>
  <c r="AL124" i="1" s="1"/>
  <c r="AF237" i="1"/>
  <c r="AE237" i="1"/>
  <c r="AG237" i="1"/>
  <c r="AI237" i="1" s="1"/>
  <c r="AI120" i="1"/>
  <c r="AH120" i="1"/>
  <c r="AH124" i="1"/>
  <c r="BG120" i="1"/>
  <c r="CI122" i="1"/>
  <c r="AJ120" i="1"/>
  <c r="AK120" i="1" s="1"/>
  <c r="BG124" i="1"/>
  <c r="AI124" i="1"/>
  <c r="AJ60" i="1"/>
  <c r="AI60" i="1"/>
  <c r="AH60" i="1"/>
  <c r="BG60" i="1"/>
  <c r="CF191" i="1"/>
  <c r="AL207" i="1"/>
  <c r="AK207" i="1"/>
  <c r="AG92" i="1"/>
  <c r="AE92" i="1"/>
  <c r="BR92" i="1"/>
  <c r="AF92" i="1"/>
  <c r="AJ106" i="1"/>
  <c r="AI106" i="1"/>
  <c r="AH106" i="1"/>
  <c r="BG106" i="1"/>
  <c r="AK206" i="1"/>
  <c r="AL206" i="1"/>
  <c r="AI191" i="1"/>
  <c r="AH191" i="1"/>
  <c r="AJ191" i="1"/>
  <c r="BG191" i="1"/>
  <c r="AI61" i="1"/>
  <c r="AJ61" i="1"/>
  <c r="AH61" i="1"/>
  <c r="BG61" i="1"/>
  <c r="AE67" i="1"/>
  <c r="BR67" i="1"/>
  <c r="AG67" i="1"/>
  <c r="AF67" i="1"/>
  <c r="AJ63" i="1"/>
  <c r="AI63" i="1"/>
  <c r="AH63" i="1"/>
  <c r="BG63" i="1"/>
  <c r="CC57" i="1"/>
  <c r="AE57" i="1"/>
  <c r="AG57" i="1"/>
  <c r="BR57" i="1"/>
  <c r="AF57" i="1"/>
  <c r="AF58" i="1"/>
  <c r="BR58" i="1"/>
  <c r="AE58" i="1"/>
  <c r="AG58" i="1"/>
  <c r="CC58" i="1"/>
  <c r="CC71" i="1"/>
  <c r="BR71" i="1"/>
  <c r="AF71" i="1"/>
  <c r="AE71" i="1"/>
  <c r="AG71" i="1"/>
  <c r="AI56" i="1"/>
  <c r="AH56" i="1"/>
  <c r="AJ56" i="1"/>
  <c r="BG56" i="1"/>
  <c r="AI62" i="1"/>
  <c r="AH62" i="1"/>
  <c r="AJ62" i="1"/>
  <c r="BG62" i="1"/>
  <c r="AJ55" i="1"/>
  <c r="AI55" i="1"/>
  <c r="AH55" i="1"/>
  <c r="BG55" i="1"/>
  <c r="CF56" i="1"/>
  <c r="CF55" i="1"/>
  <c r="BR3" i="1"/>
  <c r="AF3" i="1"/>
  <c r="AG3" i="1"/>
  <c r="AE3" i="1"/>
  <c r="CC3" i="1"/>
  <c r="BR4" i="1"/>
  <c r="AG4" i="1"/>
  <c r="AF4" i="1"/>
  <c r="CC4" i="1"/>
  <c r="AE4" i="1"/>
  <c r="AI86" i="1"/>
  <c r="BG86" i="1"/>
  <c r="CI251" i="1"/>
  <c r="CF251" i="1"/>
  <c r="AJ251" i="1"/>
  <c r="AI251" i="1"/>
  <c r="BG251" i="1"/>
  <c r="AH251" i="1"/>
  <c r="AL205" i="1"/>
  <c r="AK205" i="1"/>
  <c r="AL220" i="1"/>
  <c r="AK220" i="1"/>
  <c r="AK214" i="1"/>
  <c r="AL214" i="1"/>
  <c r="AK203" i="1"/>
  <c r="AL203" i="1"/>
  <c r="BR240" i="1"/>
  <c r="CC240" i="1"/>
  <c r="AF240" i="1"/>
  <c r="AE240" i="1"/>
  <c r="AG240" i="1"/>
  <c r="AI243" i="1"/>
  <c r="BG243" i="1"/>
  <c r="AH243" i="1"/>
  <c r="CI243" i="1"/>
  <c r="CF243" i="1"/>
  <c r="AJ243" i="1"/>
  <c r="AF241" i="1"/>
  <c r="BR241" i="1"/>
  <c r="AG241" i="1"/>
  <c r="CC241" i="1"/>
  <c r="AE241" i="1"/>
  <c r="CC261" i="1"/>
  <c r="AG261" i="1"/>
  <c r="BR261" i="1"/>
  <c r="AF261" i="1"/>
  <c r="AE261" i="1"/>
  <c r="BR260" i="1"/>
  <c r="AG260" i="1"/>
  <c r="AE260" i="1"/>
  <c r="CC260" i="1"/>
  <c r="AF260" i="1"/>
  <c r="CI239" i="1"/>
  <c r="CF239" i="1"/>
  <c r="AJ239" i="1"/>
  <c r="AI239" i="1"/>
  <c r="BG239" i="1"/>
  <c r="AH239" i="1"/>
  <c r="BR262" i="1"/>
  <c r="AF262" i="1"/>
  <c r="AG262" i="1"/>
  <c r="AE262" i="1"/>
  <c r="CC262" i="1"/>
  <c r="AG250" i="1"/>
  <c r="BR250" i="1"/>
  <c r="AF250" i="1"/>
  <c r="AE250" i="1"/>
  <c r="CC250" i="1"/>
  <c r="AK201" i="1"/>
  <c r="AL201" i="1"/>
  <c r="AE245" i="1"/>
  <c r="CC245" i="1"/>
  <c r="AG245" i="1"/>
  <c r="AF245" i="1"/>
  <c r="BR245" i="1"/>
  <c r="AE236" i="1"/>
  <c r="CC236" i="1"/>
  <c r="AG236" i="1"/>
  <c r="BR236" i="1"/>
  <c r="AF236" i="1"/>
  <c r="AF249" i="1"/>
  <c r="AE249" i="1"/>
  <c r="BR249" i="1"/>
  <c r="CC249" i="1"/>
  <c r="AG249" i="1"/>
  <c r="CC259" i="1"/>
  <c r="AG259" i="1"/>
  <c r="AE259" i="1"/>
  <c r="AF259" i="1"/>
  <c r="BR259" i="1"/>
  <c r="AF238" i="1"/>
  <c r="AE238" i="1"/>
  <c r="CC238" i="1"/>
  <c r="AG238" i="1"/>
  <c r="BR238" i="1"/>
  <c r="AF252" i="1"/>
  <c r="AG252" i="1"/>
  <c r="AE252" i="1"/>
  <c r="BR252" i="1"/>
  <c r="CC252" i="1"/>
  <c r="AL208" i="1"/>
  <c r="AK208" i="1"/>
  <c r="CI202" i="1"/>
  <c r="BG202" i="1"/>
  <c r="AJ202" i="1"/>
  <c r="CF202" i="1"/>
  <c r="AH202" i="1"/>
  <c r="AI202" i="1"/>
  <c r="BR244" i="1"/>
  <c r="CC244" i="1"/>
  <c r="AF244" i="1"/>
  <c r="AE244" i="1"/>
  <c r="AG244" i="1"/>
  <c r="AF242" i="1"/>
  <c r="AE242" i="1"/>
  <c r="CC242" i="1"/>
  <c r="AG242" i="1"/>
  <c r="BR242" i="1"/>
  <c r="AH237" i="1"/>
  <c r="AK204" i="1"/>
  <c r="AL204" i="1"/>
  <c r="CC253" i="1"/>
  <c r="AE253" i="1"/>
  <c r="AG253" i="1"/>
  <c r="BR253" i="1"/>
  <c r="AF253" i="1"/>
  <c r="BR137" i="1"/>
  <c r="AG137" i="1"/>
  <c r="CC137" i="1"/>
  <c r="AF137" i="1"/>
  <c r="AE137" i="1"/>
  <c r="AH189" i="1"/>
  <c r="CF189" i="1"/>
  <c r="AI189" i="1"/>
  <c r="AJ189" i="1"/>
  <c r="CI189" i="1"/>
  <c r="BG189" i="1"/>
  <c r="AH113" i="1"/>
  <c r="CI113" i="1"/>
  <c r="CF113" i="1"/>
  <c r="AJ113" i="1"/>
  <c r="BG113" i="1"/>
  <c r="AI113" i="1"/>
  <c r="AJ197" i="1"/>
  <c r="BG197" i="1"/>
  <c r="AI197" i="1"/>
  <c r="AH197" i="1"/>
  <c r="CF197" i="1"/>
  <c r="CI197" i="1"/>
  <c r="CF117" i="1"/>
  <c r="CI117" i="1"/>
  <c r="BG117" i="1"/>
  <c r="AJ117" i="1"/>
  <c r="AH117" i="1"/>
  <c r="AI117" i="1"/>
  <c r="BG169" i="1"/>
  <c r="CF169" i="1"/>
  <c r="AH169" i="1"/>
  <c r="CI169" i="1"/>
  <c r="AI169" i="1"/>
  <c r="AJ169" i="1"/>
  <c r="AL188" i="1"/>
  <c r="AK188" i="1"/>
  <c r="CF170" i="1"/>
  <c r="CI170" i="1"/>
  <c r="AH170" i="1"/>
  <c r="AJ170" i="1"/>
  <c r="BG170" i="1"/>
  <c r="AI170" i="1"/>
  <c r="AL190" i="1"/>
  <c r="AK190" i="1"/>
  <c r="AJ119" i="1"/>
  <c r="AH119" i="1"/>
  <c r="AI119" i="1"/>
  <c r="CF119" i="1"/>
  <c r="CI119" i="1"/>
  <c r="BG119" i="1"/>
  <c r="CC142" i="1"/>
  <c r="BR142" i="1"/>
  <c r="AF142" i="1"/>
  <c r="AE142" i="1"/>
  <c r="AG142" i="1"/>
  <c r="AI184" i="1"/>
  <c r="AJ184" i="1"/>
  <c r="CI184" i="1"/>
  <c r="BG184" i="1"/>
  <c r="AH184" i="1"/>
  <c r="CF184" i="1"/>
  <c r="AI172" i="1"/>
  <c r="AJ172" i="1"/>
  <c r="AH172" i="1"/>
  <c r="CF172" i="1"/>
  <c r="CI172" i="1"/>
  <c r="BG172" i="1"/>
  <c r="AL122" i="1"/>
  <c r="AK122" i="1"/>
  <c r="BG154" i="1"/>
  <c r="CI154" i="1"/>
  <c r="AI154" i="1"/>
  <c r="AJ154" i="1"/>
  <c r="CF154" i="1"/>
  <c r="AH154" i="1"/>
  <c r="BG105" i="1"/>
  <c r="CF105" i="1"/>
  <c r="AI105" i="1"/>
  <c r="AH105" i="1"/>
  <c r="CI105" i="1"/>
  <c r="AJ105" i="1"/>
  <c r="AJ166" i="1"/>
  <c r="BG166" i="1"/>
  <c r="AI166" i="1"/>
  <c r="CF166" i="1"/>
  <c r="CI166" i="1"/>
  <c r="AH166" i="1"/>
  <c r="CC147" i="1"/>
  <c r="AE147" i="1"/>
  <c r="BR147" i="1"/>
  <c r="AG147" i="1"/>
  <c r="AF147" i="1"/>
  <c r="AL195" i="1"/>
  <c r="AK195" i="1"/>
  <c r="AL186" i="1"/>
  <c r="AK186" i="1"/>
  <c r="AI155" i="1"/>
  <c r="CF155" i="1"/>
  <c r="CI155" i="1"/>
  <c r="AH155" i="1"/>
  <c r="AJ155" i="1"/>
  <c r="BG155" i="1"/>
  <c r="AL194" i="1"/>
  <c r="AK194" i="1"/>
  <c r="BR133" i="1"/>
  <c r="AF133" i="1"/>
  <c r="CC133" i="1"/>
  <c r="AE133" i="1"/>
  <c r="AG133" i="1"/>
  <c r="CC161" i="1"/>
  <c r="AF161" i="1"/>
  <c r="AE161" i="1"/>
  <c r="BR161" i="1"/>
  <c r="AG161" i="1"/>
  <c r="CC162" i="1"/>
  <c r="BR162" i="1"/>
  <c r="AG162" i="1"/>
  <c r="AF162" i="1"/>
  <c r="AE162" i="1"/>
  <c r="AE177" i="1"/>
  <c r="BR177" i="1"/>
  <c r="AG177" i="1"/>
  <c r="CC177" i="1"/>
  <c r="AF177" i="1"/>
  <c r="AL187" i="1"/>
  <c r="AK187" i="1"/>
  <c r="CF116" i="1"/>
  <c r="AJ116" i="1"/>
  <c r="BG116" i="1"/>
  <c r="AH116" i="1"/>
  <c r="AI116" i="1"/>
  <c r="CI116" i="1"/>
  <c r="AG148" i="1"/>
  <c r="CC148" i="1"/>
  <c r="AE148" i="1"/>
  <c r="BR148" i="1"/>
  <c r="AF148" i="1"/>
  <c r="CC165" i="1"/>
  <c r="AF165" i="1"/>
  <c r="AE165" i="1"/>
  <c r="BR165" i="1"/>
  <c r="AG165" i="1"/>
  <c r="CF110" i="1"/>
  <c r="AJ110" i="1"/>
  <c r="AI110" i="1"/>
  <c r="AH110" i="1"/>
  <c r="CI110" i="1"/>
  <c r="BG110" i="1"/>
  <c r="AJ107" i="1"/>
  <c r="AI107" i="1"/>
  <c r="CF107" i="1"/>
  <c r="CI107" i="1"/>
  <c r="AH107" i="1"/>
  <c r="AF144" i="1"/>
  <c r="BR144" i="1"/>
  <c r="AG144" i="1"/>
  <c r="CC144" i="1"/>
  <c r="AE144" i="1"/>
  <c r="BR143" i="1"/>
  <c r="AE143" i="1"/>
  <c r="AG143" i="1"/>
  <c r="CC143" i="1"/>
  <c r="AF143" i="1"/>
  <c r="AL120" i="1"/>
  <c r="BG176" i="1"/>
  <c r="CI176" i="1"/>
  <c r="AI176" i="1"/>
  <c r="AJ176" i="1"/>
  <c r="CF176" i="1"/>
  <c r="AH176" i="1"/>
  <c r="CC153" i="1"/>
  <c r="AE153" i="1"/>
  <c r="BR153" i="1"/>
  <c r="AG153" i="1"/>
  <c r="AF153" i="1"/>
  <c r="CC145" i="1"/>
  <c r="BR145" i="1"/>
  <c r="AE145" i="1"/>
  <c r="AF145" i="1"/>
  <c r="AG145" i="1"/>
  <c r="AL193" i="1"/>
  <c r="AK193" i="1"/>
  <c r="BR132" i="1"/>
  <c r="AE132" i="1"/>
  <c r="AF132" i="1"/>
  <c r="CC132" i="1"/>
  <c r="AG132" i="1"/>
  <c r="BG156" i="1"/>
  <c r="AH156" i="1"/>
  <c r="CI156" i="1"/>
  <c r="AI156" i="1"/>
  <c r="AJ156" i="1"/>
  <c r="CF156" i="1"/>
  <c r="AJ115" i="1"/>
  <c r="AH115" i="1"/>
  <c r="AI115" i="1"/>
  <c r="CF115" i="1"/>
  <c r="CI115" i="1"/>
  <c r="BG115" i="1"/>
  <c r="BG128" i="1"/>
  <c r="AI128" i="1"/>
  <c r="CF128" i="1"/>
  <c r="CI128" i="1"/>
  <c r="AH128" i="1"/>
  <c r="AJ128" i="1"/>
  <c r="CF168" i="1"/>
  <c r="CI168" i="1"/>
  <c r="AH168" i="1"/>
  <c r="AJ168" i="1"/>
  <c r="BG168" i="1"/>
  <c r="AI168" i="1"/>
  <c r="CC151" i="1"/>
  <c r="AE151" i="1"/>
  <c r="BR151" i="1"/>
  <c r="AG151" i="1"/>
  <c r="AF151" i="1"/>
  <c r="CI174" i="1"/>
  <c r="CF174" i="1"/>
  <c r="AI174" i="1"/>
  <c r="BG174" i="1"/>
  <c r="AH174" i="1"/>
  <c r="AJ174" i="1"/>
  <c r="AJ157" i="1"/>
  <c r="BG157" i="1"/>
  <c r="AI157" i="1"/>
  <c r="CF157" i="1"/>
  <c r="CI157" i="1"/>
  <c r="AH157" i="1"/>
  <c r="AL198" i="1"/>
  <c r="AK198" i="1"/>
  <c r="BR136" i="1"/>
  <c r="CC136" i="1"/>
  <c r="AF136" i="1"/>
  <c r="AE136" i="1"/>
  <c r="AG136" i="1"/>
  <c r="BR138" i="1"/>
  <c r="AF138" i="1"/>
  <c r="AE138" i="1"/>
  <c r="AG138" i="1"/>
  <c r="CC138" i="1"/>
  <c r="AE152" i="1"/>
  <c r="CC152" i="1"/>
  <c r="AF152" i="1"/>
  <c r="AG152" i="1"/>
  <c r="BR152" i="1"/>
  <c r="AL200" i="1"/>
  <c r="AK200" i="1"/>
  <c r="AJ121" i="1"/>
  <c r="AH121" i="1"/>
  <c r="AI121" i="1"/>
  <c r="CF121" i="1"/>
  <c r="CI121" i="1"/>
  <c r="BG121" i="1"/>
  <c r="AG149" i="1"/>
  <c r="AF149" i="1"/>
  <c r="CC149" i="1"/>
  <c r="AE149" i="1"/>
  <c r="BR149" i="1"/>
  <c r="BG114" i="1"/>
  <c r="AI114" i="1"/>
  <c r="CI114" i="1"/>
  <c r="CF114" i="1"/>
  <c r="AJ114" i="1"/>
  <c r="AH114" i="1"/>
  <c r="CI108" i="1"/>
  <c r="AI108" i="1"/>
  <c r="AJ108" i="1"/>
  <c r="CF108" i="1"/>
  <c r="AH108" i="1"/>
  <c r="CF123" i="1"/>
  <c r="CI123" i="1"/>
  <c r="BG123" i="1"/>
  <c r="AJ123" i="1"/>
  <c r="AH123" i="1"/>
  <c r="AI123" i="1"/>
  <c r="BR134" i="1"/>
  <c r="AE134" i="1"/>
  <c r="AF134" i="1"/>
  <c r="AG134" i="1"/>
  <c r="CC134" i="1"/>
  <c r="BR135" i="1"/>
  <c r="AG135" i="1"/>
  <c r="AF135" i="1"/>
  <c r="CC135" i="1"/>
  <c r="AE135" i="1"/>
  <c r="AI130" i="1"/>
  <c r="AH130" i="1"/>
  <c r="CI130" i="1"/>
  <c r="CF130" i="1"/>
  <c r="BG130" i="1"/>
  <c r="AJ130" i="1"/>
  <c r="AK131" i="1"/>
  <c r="AL131" i="1"/>
  <c r="AI139" i="1"/>
  <c r="CF139" i="1"/>
  <c r="CI139" i="1"/>
  <c r="BG139" i="1"/>
  <c r="AJ139" i="1"/>
  <c r="AH139" i="1"/>
  <c r="CI175" i="1"/>
  <c r="BG175" i="1"/>
  <c r="AI175" i="1"/>
  <c r="AH175" i="1"/>
  <c r="AJ175" i="1"/>
  <c r="CF175" i="1"/>
  <c r="AI158" i="1"/>
  <c r="CF158" i="1"/>
  <c r="CI158" i="1"/>
  <c r="AH158" i="1"/>
  <c r="AJ158" i="1"/>
  <c r="BG158" i="1"/>
  <c r="AI192" i="1"/>
  <c r="AJ192" i="1"/>
  <c r="CI192" i="1"/>
  <c r="BG192" i="1"/>
  <c r="AH192" i="1"/>
  <c r="CF192" i="1"/>
  <c r="AK126" i="1"/>
  <c r="AL126" i="1"/>
  <c r="AL185" i="1"/>
  <c r="AK185" i="1"/>
  <c r="CC163" i="1"/>
  <c r="AF163" i="1"/>
  <c r="AE163" i="1"/>
  <c r="BR163" i="1"/>
  <c r="AG163" i="1"/>
  <c r="CF118" i="1"/>
  <c r="AJ118" i="1"/>
  <c r="BG118" i="1"/>
  <c r="AH118" i="1"/>
  <c r="AI118" i="1"/>
  <c r="CI118" i="1"/>
  <c r="AH125" i="1"/>
  <c r="BG125" i="1"/>
  <c r="AI125" i="1"/>
  <c r="CI125" i="1"/>
  <c r="CF125" i="1"/>
  <c r="AJ125" i="1"/>
  <c r="CF109" i="1"/>
  <c r="AI109" i="1"/>
  <c r="AH109" i="1"/>
  <c r="CI109" i="1"/>
  <c r="AJ109" i="1"/>
  <c r="AI84" i="1"/>
  <c r="CF84" i="1"/>
  <c r="CI84" i="1"/>
  <c r="AH84" i="1"/>
  <c r="AJ84" i="1"/>
  <c r="BG84" i="1"/>
  <c r="CF106" i="1"/>
  <c r="CI106" i="1"/>
  <c r="CC159" i="1"/>
  <c r="BR159" i="1"/>
  <c r="AG159" i="1"/>
  <c r="AF159" i="1"/>
  <c r="AE159" i="1"/>
  <c r="CC160" i="1"/>
  <c r="BR160" i="1"/>
  <c r="AG160" i="1"/>
  <c r="AF160" i="1"/>
  <c r="AE160" i="1"/>
  <c r="AF146" i="1"/>
  <c r="AG146" i="1"/>
  <c r="AE146" i="1"/>
  <c r="CC146" i="1"/>
  <c r="BR146" i="1"/>
  <c r="CC164" i="1"/>
  <c r="BR164" i="1"/>
  <c r="AG164" i="1"/>
  <c r="AF164" i="1"/>
  <c r="AE164" i="1"/>
  <c r="BR141" i="1"/>
  <c r="AE141" i="1"/>
  <c r="AG141" i="1"/>
  <c r="CC141" i="1"/>
  <c r="AF141" i="1"/>
  <c r="CI196" i="1"/>
  <c r="AJ196" i="1"/>
  <c r="CF196" i="1"/>
  <c r="BG196" i="1"/>
  <c r="AI196" i="1"/>
  <c r="AH196" i="1"/>
  <c r="BR150" i="1"/>
  <c r="AG150" i="1"/>
  <c r="AF150" i="1"/>
  <c r="CC150" i="1"/>
  <c r="AE150" i="1"/>
  <c r="CF127" i="1"/>
  <c r="AJ127" i="1"/>
  <c r="BG127" i="1"/>
  <c r="AI127" i="1"/>
  <c r="AH127" i="1"/>
  <c r="CI127" i="1"/>
  <c r="CF173" i="1"/>
  <c r="BG173" i="1"/>
  <c r="AJ173" i="1"/>
  <c r="CI173" i="1"/>
  <c r="AH173" i="1"/>
  <c r="AI173" i="1"/>
  <c r="AL129" i="1"/>
  <c r="AK129" i="1"/>
  <c r="CF167" i="1"/>
  <c r="BG167" i="1"/>
  <c r="AH167" i="1"/>
  <c r="CI167" i="1"/>
  <c r="AI167" i="1"/>
  <c r="AJ167" i="1"/>
  <c r="BR140" i="1"/>
  <c r="AF140" i="1"/>
  <c r="AE140" i="1"/>
  <c r="AG140" i="1"/>
  <c r="CC140" i="1"/>
  <c r="AL199" i="1"/>
  <c r="AK199" i="1"/>
  <c r="AL102" i="1"/>
  <c r="AK102" i="1"/>
  <c r="CF99" i="1"/>
  <c r="BG99" i="1"/>
  <c r="CI99" i="1"/>
  <c r="AI99" i="1"/>
  <c r="AJ99" i="1"/>
  <c r="AH99" i="1"/>
  <c r="AH90" i="1"/>
  <c r="AI90" i="1"/>
  <c r="CI90" i="1"/>
  <c r="BG90" i="1"/>
  <c r="AJ90" i="1"/>
  <c r="CF90" i="1"/>
  <c r="AH104" i="1"/>
  <c r="AI104" i="1"/>
  <c r="CI104" i="1"/>
  <c r="BG104" i="1"/>
  <c r="AJ104" i="1"/>
  <c r="CF104" i="1"/>
  <c r="AH89" i="1"/>
  <c r="CI89" i="1"/>
  <c r="AJ89" i="1"/>
  <c r="CF89" i="1"/>
  <c r="BG89" i="1"/>
  <c r="AI89" i="1"/>
  <c r="CI103" i="1"/>
  <c r="AI103" i="1"/>
  <c r="AJ103" i="1"/>
  <c r="AH103" i="1"/>
  <c r="CF103" i="1"/>
  <c r="BG103" i="1"/>
  <c r="AL97" i="1"/>
  <c r="AK97" i="1"/>
  <c r="AL101" i="1"/>
  <c r="AK101" i="1"/>
  <c r="BG88" i="1"/>
  <c r="AH88" i="1"/>
  <c r="AJ88" i="1"/>
  <c r="CI88" i="1"/>
  <c r="CF88" i="1"/>
  <c r="AI88" i="1"/>
  <c r="CI96" i="1"/>
  <c r="AH96" i="1"/>
  <c r="AJ96" i="1"/>
  <c r="BG96" i="1"/>
  <c r="CF96" i="1"/>
  <c r="AI96" i="1"/>
  <c r="AI98" i="1"/>
  <c r="AH98" i="1"/>
  <c r="AJ98" i="1"/>
  <c r="CI98" i="1"/>
  <c r="CF98" i="1"/>
  <c r="BG98" i="1"/>
  <c r="AJ100" i="1"/>
  <c r="CF100" i="1"/>
  <c r="AH100" i="1"/>
  <c r="AI100" i="1"/>
  <c r="CI100" i="1"/>
  <c r="BG100" i="1"/>
  <c r="AJ86" i="1"/>
  <c r="AK86" i="1" s="1"/>
  <c r="AK171" i="1"/>
  <c r="AL171" i="1"/>
  <c r="CI63" i="1"/>
  <c r="CF63" i="1"/>
  <c r="CI62" i="1"/>
  <c r="CF62" i="1"/>
  <c r="CF86" i="1"/>
  <c r="CI86" i="1"/>
  <c r="AH86" i="1"/>
  <c r="CF85" i="1"/>
  <c r="AH85" i="1"/>
  <c r="AI85" i="1"/>
  <c r="CI85" i="1"/>
  <c r="AJ85" i="1"/>
  <c r="AL85" i="1" s="1"/>
  <c r="AJ87" i="1"/>
  <c r="CI87" i="1"/>
  <c r="AI87" i="1"/>
  <c r="AH87" i="1"/>
  <c r="CF87" i="1"/>
  <c r="AL82" i="1"/>
  <c r="AK82" i="1"/>
  <c r="AL83" i="1"/>
  <c r="AK83" i="1"/>
  <c r="AL81" i="1"/>
  <c r="AK81" i="1"/>
  <c r="AJ80" i="1"/>
  <c r="CI80" i="1"/>
  <c r="AI80" i="1"/>
  <c r="AH80" i="1"/>
  <c r="CF80" i="1"/>
  <c r="BG80" i="1"/>
  <c r="AJ75" i="1"/>
  <c r="CI75" i="1"/>
  <c r="AI75" i="1"/>
  <c r="AH75" i="1"/>
  <c r="CF75" i="1"/>
  <c r="BG75" i="1"/>
  <c r="BG51" i="1"/>
  <c r="AH51" i="1"/>
  <c r="CI51" i="1"/>
  <c r="CI60" i="1"/>
  <c r="AI51" i="1"/>
  <c r="CF60" i="1"/>
  <c r="AJ51" i="1"/>
  <c r="AL51" i="1" s="1"/>
  <c r="AL54" i="1"/>
  <c r="AK54" i="1"/>
  <c r="AL53" i="1"/>
  <c r="AK53" i="1"/>
  <c r="AL49" i="1"/>
  <c r="AK49" i="1"/>
  <c r="AJ52" i="1"/>
  <c r="CI52" i="1"/>
  <c r="AI52" i="1"/>
  <c r="AH52" i="1"/>
  <c r="CF52" i="1"/>
  <c r="BG52" i="1"/>
  <c r="AJ50" i="1"/>
  <c r="CI50" i="1"/>
  <c r="AI50" i="1"/>
  <c r="AH50" i="1"/>
  <c r="CF50" i="1"/>
  <c r="BG50" i="1"/>
  <c r="AJ48" i="1"/>
  <c r="CI48" i="1"/>
  <c r="AI48" i="1"/>
  <c r="AH48" i="1"/>
  <c r="CF48" i="1"/>
  <c r="BG48" i="1"/>
  <c r="AJ46" i="1"/>
  <c r="CI46" i="1"/>
  <c r="AI46" i="1"/>
  <c r="AH46" i="1"/>
  <c r="CF46" i="1"/>
  <c r="BG46" i="1"/>
  <c r="AJ47" i="1"/>
  <c r="CI47" i="1"/>
  <c r="AI47" i="1"/>
  <c r="AH47" i="1"/>
  <c r="CF47" i="1"/>
  <c r="BG47" i="1"/>
  <c r="AL43" i="1"/>
  <c r="AK43" i="1"/>
  <c r="AJ41" i="1"/>
  <c r="CI41" i="1"/>
  <c r="AI41" i="1"/>
  <c r="AH41" i="1"/>
  <c r="CF41" i="1"/>
  <c r="BG41" i="1"/>
  <c r="AJ44" i="1"/>
  <c r="CI44" i="1"/>
  <c r="AI44" i="1"/>
  <c r="AH44" i="1"/>
  <c r="CF44" i="1"/>
  <c r="BG44" i="1"/>
  <c r="AJ42" i="1"/>
  <c r="CI42" i="1"/>
  <c r="AI42" i="1"/>
  <c r="AH42" i="1"/>
  <c r="CF42" i="1"/>
  <c r="BG42" i="1"/>
  <c r="AL45" i="1"/>
  <c r="AK45" i="1"/>
  <c r="AL36" i="1"/>
  <c r="AK36" i="1"/>
  <c r="CF32" i="1"/>
  <c r="AH32" i="1"/>
  <c r="AJ32" i="1"/>
  <c r="AK32" i="1" s="1"/>
  <c r="AL35" i="1"/>
  <c r="AK35" i="1"/>
  <c r="AI32" i="1"/>
  <c r="AJ34" i="1"/>
  <c r="CI34" i="1"/>
  <c r="AI34" i="1"/>
  <c r="AH34" i="1"/>
  <c r="CF34" i="1"/>
  <c r="BG34" i="1"/>
  <c r="CI32" i="1"/>
  <c r="BG11" i="1"/>
  <c r="AH20" i="1"/>
  <c r="BG76" i="1"/>
  <c r="CF76" i="1"/>
  <c r="AH76" i="1"/>
  <c r="AI76" i="1"/>
  <c r="CI76" i="1"/>
  <c r="AJ76" i="1"/>
  <c r="AJ30" i="1"/>
  <c r="CI30" i="1"/>
  <c r="AI30" i="1"/>
  <c r="AH30" i="1"/>
  <c r="CF30" i="1"/>
  <c r="BG30" i="1"/>
  <c r="AJ31" i="1"/>
  <c r="CI31" i="1"/>
  <c r="AI31" i="1"/>
  <c r="AH31" i="1"/>
  <c r="CF31" i="1"/>
  <c r="CF77" i="1"/>
  <c r="AH77" i="1"/>
  <c r="AI77" i="1"/>
  <c r="CI77" i="1"/>
  <c r="AJ77" i="1"/>
  <c r="BG77" i="1"/>
  <c r="AJ26" i="1"/>
  <c r="CI26" i="1"/>
  <c r="AI26" i="1"/>
  <c r="AH26" i="1"/>
  <c r="CF26" i="1"/>
  <c r="BG26" i="1"/>
  <c r="CI20" i="1"/>
  <c r="AJ20" i="1"/>
  <c r="AL20" i="1" s="1"/>
  <c r="CI25" i="1"/>
  <c r="AI25" i="1"/>
  <c r="AH25" i="1"/>
  <c r="CF25" i="1"/>
  <c r="AJ25" i="1"/>
  <c r="BG25" i="1"/>
  <c r="BG20" i="1"/>
  <c r="CF20" i="1"/>
  <c r="CI24" i="1"/>
  <c r="AI24" i="1"/>
  <c r="AH24" i="1"/>
  <c r="CF24" i="1"/>
  <c r="AJ24" i="1"/>
  <c r="BG24" i="1"/>
  <c r="CF11" i="1"/>
  <c r="AJ21" i="1"/>
  <c r="CI21" i="1"/>
  <c r="AI21" i="1"/>
  <c r="AH21" i="1"/>
  <c r="CF21" i="1"/>
  <c r="BG21" i="1"/>
  <c r="AI11" i="1"/>
  <c r="AL18" i="1"/>
  <c r="AK18" i="1"/>
  <c r="CF6" i="1"/>
  <c r="AJ19" i="1"/>
  <c r="CI19" i="1"/>
  <c r="AI19" i="1"/>
  <c r="AH19" i="1"/>
  <c r="CF19" i="1"/>
  <c r="BG19" i="1"/>
  <c r="AJ11" i="1"/>
  <c r="AK11" i="1" s="1"/>
  <c r="AH11" i="1"/>
  <c r="BG6" i="1"/>
  <c r="CI6" i="1"/>
  <c r="AL14" i="1"/>
  <c r="AK14" i="1"/>
  <c r="AJ13" i="1"/>
  <c r="CI13" i="1"/>
  <c r="AI13" i="1"/>
  <c r="AH13" i="1"/>
  <c r="CF13" i="1"/>
  <c r="BG13" i="1"/>
  <c r="AH6" i="1"/>
  <c r="AI6" i="1"/>
  <c r="AL6" i="1"/>
  <c r="AK6" i="1"/>
  <c r="AJ7" i="1"/>
  <c r="CI7" i="1"/>
  <c r="AI7" i="1"/>
  <c r="AH7" i="1"/>
  <c r="CF7" i="1"/>
  <c r="BG7" i="1"/>
  <c r="AJ5" i="1"/>
  <c r="CI5" i="1"/>
  <c r="AI5" i="1"/>
  <c r="AH5" i="1"/>
  <c r="CF5" i="1"/>
  <c r="BG5" i="1"/>
  <c r="AV179" i="1"/>
  <c r="AV180" i="1"/>
  <c r="AV181" i="1"/>
  <c r="BQ183" i="1"/>
  <c r="BF183" i="1"/>
  <c r="AU183" i="1"/>
  <c r="BQ182" i="1"/>
  <c r="BF182" i="1"/>
  <c r="AU182" i="1"/>
  <c r="BQ66" i="1"/>
  <c r="BF66" i="1"/>
  <c r="AU66" i="1"/>
  <c r="AT66" i="1"/>
  <c r="AS66" i="1"/>
  <c r="AR66" i="1"/>
  <c r="AQ66" i="1"/>
  <c r="AP66" i="1"/>
  <c r="AO66" i="1"/>
  <c r="BQ65" i="1"/>
  <c r="BF65" i="1"/>
  <c r="AU65" i="1"/>
  <c r="AT65" i="1"/>
  <c r="AS65" i="1"/>
  <c r="AR65" i="1"/>
  <c r="AQ65" i="1"/>
  <c r="AP65" i="1"/>
  <c r="AO65" i="1"/>
  <c r="BQ64" i="1"/>
  <c r="BF64" i="1"/>
  <c r="AU64" i="1"/>
  <c r="AT64" i="1"/>
  <c r="AS64" i="1"/>
  <c r="AR64" i="1"/>
  <c r="AQ64" i="1"/>
  <c r="AP64" i="1"/>
  <c r="AO64" i="1"/>
  <c r="BQ95" i="1"/>
  <c r="BF95" i="1"/>
  <c r="BQ94" i="1"/>
  <c r="BF94" i="1"/>
  <c r="BQ93" i="1"/>
  <c r="BF93" i="1"/>
  <c r="BQ91" i="1"/>
  <c r="BF91" i="1"/>
  <c r="BQ40" i="1"/>
  <c r="BF40" i="1"/>
  <c r="AU40" i="1"/>
  <c r="AS40" i="1"/>
  <c r="AQ40" i="1"/>
  <c r="AO40" i="1"/>
  <c r="BQ39" i="1"/>
  <c r="BF39" i="1"/>
  <c r="AU39" i="1"/>
  <c r="AS39" i="1"/>
  <c r="AQ39" i="1"/>
  <c r="AO39" i="1"/>
  <c r="BQ38" i="1"/>
  <c r="BF38" i="1"/>
  <c r="AU38" i="1"/>
  <c r="AS38" i="1"/>
  <c r="AQ38" i="1"/>
  <c r="AO38" i="1"/>
  <c r="BQ37" i="1"/>
  <c r="BF37" i="1"/>
  <c r="AU37" i="1"/>
  <c r="AS37" i="1"/>
  <c r="AQ37" i="1"/>
  <c r="AO37" i="1"/>
  <c r="CB183" i="1"/>
  <c r="CB182" i="1"/>
  <c r="CB38" i="1"/>
  <c r="CB37" i="1"/>
  <c r="CB29" i="1"/>
  <c r="BQ29" i="1"/>
  <c r="BF29" i="1"/>
  <c r="AU29" i="1"/>
  <c r="AT29" i="1"/>
  <c r="AS29" i="1"/>
  <c r="AR29" i="1"/>
  <c r="AQ29" i="1"/>
  <c r="AP29" i="1"/>
  <c r="AO29" i="1"/>
  <c r="CB28" i="1"/>
  <c r="BQ28" i="1"/>
  <c r="BF28" i="1"/>
  <c r="AU28" i="1"/>
  <c r="AT28" i="1"/>
  <c r="AS28" i="1"/>
  <c r="AR28" i="1"/>
  <c r="AQ28" i="1"/>
  <c r="AP28" i="1"/>
  <c r="AO28" i="1"/>
  <c r="CB27" i="1"/>
  <c r="BQ27" i="1"/>
  <c r="BF27" i="1"/>
  <c r="BQ33" i="1"/>
  <c r="BF33" i="1"/>
  <c r="BQ23" i="1"/>
  <c r="BF23" i="1"/>
  <c r="AS23" i="1"/>
  <c r="AQ23" i="1"/>
  <c r="BQ22" i="1"/>
  <c r="BF22" i="1"/>
  <c r="BQ17" i="1"/>
  <c r="BF17" i="1"/>
  <c r="AU17" i="1"/>
  <c r="AT17" i="1"/>
  <c r="AS17" i="1"/>
  <c r="AR17" i="1"/>
  <c r="AQ17" i="1"/>
  <c r="AP17" i="1"/>
  <c r="AO17" i="1"/>
  <c r="BQ16" i="1"/>
  <c r="BF16" i="1"/>
  <c r="AU16" i="1"/>
  <c r="AT16" i="1"/>
  <c r="AS16" i="1"/>
  <c r="AR16" i="1"/>
  <c r="AQ16" i="1"/>
  <c r="AP16" i="1"/>
  <c r="AO16" i="1"/>
  <c r="BQ15" i="1"/>
  <c r="BF15" i="1"/>
  <c r="AT15" i="1"/>
  <c r="AQ15" i="1"/>
  <c r="AP15" i="1"/>
  <c r="AO15" i="1"/>
  <c r="BQ74" i="1"/>
  <c r="BF74" i="1"/>
  <c r="AU74" i="1"/>
  <c r="AT74" i="1"/>
  <c r="AS74" i="1"/>
  <c r="AR74" i="1"/>
  <c r="AQ74" i="1"/>
  <c r="AP74" i="1"/>
  <c r="AO74" i="1"/>
  <c r="BQ73" i="1"/>
  <c r="BF73" i="1"/>
  <c r="AU73" i="1"/>
  <c r="AT73" i="1"/>
  <c r="AS73" i="1"/>
  <c r="AR73" i="1"/>
  <c r="AQ73" i="1"/>
  <c r="AP73" i="1"/>
  <c r="AO73" i="1"/>
  <c r="BQ72" i="1"/>
  <c r="BF72" i="1"/>
  <c r="AU72" i="1"/>
  <c r="AT72" i="1"/>
  <c r="AS72" i="1"/>
  <c r="AR72" i="1"/>
  <c r="AQ72" i="1"/>
  <c r="AP72" i="1"/>
  <c r="AO72" i="1"/>
  <c r="BQ70" i="1"/>
  <c r="BF70" i="1"/>
  <c r="AU70" i="1"/>
  <c r="AT70" i="1"/>
  <c r="AS70" i="1"/>
  <c r="AR70" i="1"/>
  <c r="AQ70" i="1"/>
  <c r="AP70" i="1"/>
  <c r="AO70" i="1"/>
  <c r="BQ69" i="1"/>
  <c r="BF69" i="1"/>
  <c r="AU69" i="1"/>
  <c r="AT69" i="1"/>
  <c r="AS69" i="1"/>
  <c r="AR69" i="1"/>
  <c r="AQ69" i="1"/>
  <c r="AP69" i="1"/>
  <c r="AO69" i="1"/>
  <c r="BQ68" i="1"/>
  <c r="BF68" i="1"/>
  <c r="AU68" i="1"/>
  <c r="AT68" i="1"/>
  <c r="AS68" i="1"/>
  <c r="AR68" i="1"/>
  <c r="AQ68" i="1"/>
  <c r="AP68" i="1"/>
  <c r="AO68" i="1"/>
  <c r="CD470" i="1"/>
  <c r="CG470" i="1"/>
  <c r="AP79" i="1"/>
  <c r="AP59" i="1"/>
  <c r="AO59" i="1"/>
  <c r="CB40" i="1"/>
  <c r="CB39" i="1"/>
  <c r="CB10" i="1"/>
  <c r="BQ10" i="1"/>
  <c r="BF10" i="1"/>
  <c r="AU10" i="1"/>
  <c r="AT10" i="1"/>
  <c r="AS10" i="1"/>
  <c r="AR10" i="1"/>
  <c r="AQ10" i="1"/>
  <c r="AP10" i="1"/>
  <c r="AO10" i="1"/>
  <c r="CB9" i="1"/>
  <c r="BQ9" i="1"/>
  <c r="BF9" i="1"/>
  <c r="AU9" i="1"/>
  <c r="AT9" i="1"/>
  <c r="AS9" i="1"/>
  <c r="AR9" i="1"/>
  <c r="AQ9" i="1"/>
  <c r="AP9" i="1"/>
  <c r="AO9" i="1"/>
  <c r="CB8" i="1"/>
  <c r="BQ8" i="1"/>
  <c r="BF8" i="1"/>
  <c r="AU8" i="1"/>
  <c r="AT8" i="1"/>
  <c r="AS8" i="1"/>
  <c r="AR8" i="1"/>
  <c r="AQ8" i="1"/>
  <c r="AP8" i="1"/>
  <c r="AO8" i="1"/>
  <c r="CB79" i="1"/>
  <c r="BQ79" i="1"/>
  <c r="BF79" i="1"/>
  <c r="AU79" i="1"/>
  <c r="AT79" i="1"/>
  <c r="AS79" i="1"/>
  <c r="AR79" i="1"/>
  <c r="AQ79" i="1"/>
  <c r="AO79" i="1"/>
  <c r="CB78" i="1"/>
  <c r="BQ78" i="1"/>
  <c r="BF78" i="1"/>
  <c r="AU78" i="1"/>
  <c r="AT78" i="1"/>
  <c r="AS78" i="1"/>
  <c r="AR78" i="1"/>
  <c r="AQ78" i="1"/>
  <c r="AP78" i="1"/>
  <c r="AO78" i="1"/>
  <c r="AK124" i="1" l="1"/>
  <c r="CF237" i="1"/>
  <c r="BG237" i="1"/>
  <c r="AJ237" i="1"/>
  <c r="AL237" i="1" s="1"/>
  <c r="CI237" i="1"/>
  <c r="AL61" i="1"/>
  <c r="AK61" i="1"/>
  <c r="AH92" i="1"/>
  <c r="AI92" i="1"/>
  <c r="AJ92" i="1"/>
  <c r="BG92" i="1"/>
  <c r="AK191" i="1"/>
  <c r="AL191" i="1"/>
  <c r="AL106" i="1"/>
  <c r="AK106" i="1"/>
  <c r="AK60" i="1"/>
  <c r="AL60" i="1"/>
  <c r="AL55" i="1"/>
  <c r="AK55" i="1"/>
  <c r="AI71" i="1"/>
  <c r="AH71" i="1"/>
  <c r="AJ71" i="1"/>
  <c r="BG71" i="1"/>
  <c r="AI57" i="1"/>
  <c r="AH57" i="1"/>
  <c r="AJ57" i="1"/>
  <c r="BG57" i="1"/>
  <c r="AJ67" i="1"/>
  <c r="AI67" i="1"/>
  <c r="AH67" i="1"/>
  <c r="BG67" i="1"/>
  <c r="AL62" i="1"/>
  <c r="AK62" i="1"/>
  <c r="AL56" i="1"/>
  <c r="AK56" i="1"/>
  <c r="AJ58" i="1"/>
  <c r="AI58" i="1"/>
  <c r="BG58" i="1"/>
  <c r="AH58" i="1"/>
  <c r="AK63" i="1"/>
  <c r="AL63" i="1"/>
  <c r="AJ4" i="1"/>
  <c r="AI4" i="1"/>
  <c r="AH4" i="1"/>
  <c r="BG4" i="1"/>
  <c r="AJ3" i="1"/>
  <c r="AI3" i="1"/>
  <c r="AH3" i="1"/>
  <c r="BG3" i="1"/>
  <c r="AL86" i="1"/>
  <c r="AJ250" i="1"/>
  <c r="CF250" i="1"/>
  <c r="AH250" i="1"/>
  <c r="AI250" i="1"/>
  <c r="CI250" i="1"/>
  <c r="BG250" i="1"/>
  <c r="AK237" i="1"/>
  <c r="AI259" i="1"/>
  <c r="AJ259" i="1"/>
  <c r="CI259" i="1"/>
  <c r="AH259" i="1"/>
  <c r="CF259" i="1"/>
  <c r="BG259" i="1"/>
  <c r="AL239" i="1"/>
  <c r="AK239" i="1"/>
  <c r="AL243" i="1"/>
  <c r="AK243" i="1"/>
  <c r="AL251" i="1"/>
  <c r="AK251" i="1"/>
  <c r="AJ238" i="1"/>
  <c r="CF238" i="1"/>
  <c r="AH238" i="1"/>
  <c r="AI238" i="1"/>
  <c r="CI238" i="1"/>
  <c r="BG238" i="1"/>
  <c r="CF236" i="1"/>
  <c r="CI236" i="1"/>
  <c r="BG236" i="1"/>
  <c r="AI236" i="1"/>
  <c r="AJ236" i="1"/>
  <c r="AH236" i="1"/>
  <c r="CI261" i="1"/>
  <c r="AH261" i="1"/>
  <c r="CF261" i="1"/>
  <c r="AJ261" i="1"/>
  <c r="AI261" i="1"/>
  <c r="BG261" i="1"/>
  <c r="BG241" i="1"/>
  <c r="AI241" i="1"/>
  <c r="CI241" i="1"/>
  <c r="AH241" i="1"/>
  <c r="AJ241" i="1"/>
  <c r="CF241" i="1"/>
  <c r="AH253" i="1"/>
  <c r="CF253" i="1"/>
  <c r="AJ253" i="1"/>
  <c r="AI253" i="1"/>
  <c r="BG253" i="1"/>
  <c r="CI253" i="1"/>
  <c r="AH242" i="1"/>
  <c r="AI242" i="1"/>
  <c r="CI242" i="1"/>
  <c r="BG242" i="1"/>
  <c r="AJ242" i="1"/>
  <c r="CF242" i="1"/>
  <c r="AI244" i="1"/>
  <c r="AJ244" i="1"/>
  <c r="AH244" i="1"/>
  <c r="CF244" i="1"/>
  <c r="CI244" i="1"/>
  <c r="BG244" i="1"/>
  <c r="AL202" i="1"/>
  <c r="AK202" i="1"/>
  <c r="BG252" i="1"/>
  <c r="AI252" i="1"/>
  <c r="AJ252" i="1"/>
  <c r="AH252" i="1"/>
  <c r="CF252" i="1"/>
  <c r="CI252" i="1"/>
  <c r="CF249" i="1"/>
  <c r="AI249" i="1"/>
  <c r="BG249" i="1"/>
  <c r="CI249" i="1"/>
  <c r="AH249" i="1"/>
  <c r="AJ249" i="1"/>
  <c r="BG245" i="1"/>
  <c r="AJ245" i="1"/>
  <c r="CF245" i="1"/>
  <c r="AI245" i="1"/>
  <c r="CI245" i="1"/>
  <c r="AH245" i="1"/>
  <c r="AI262" i="1"/>
  <c r="AJ262" i="1"/>
  <c r="CF262" i="1"/>
  <c r="AH262" i="1"/>
  <c r="BG262" i="1"/>
  <c r="CI262" i="1"/>
  <c r="BG260" i="1"/>
  <c r="AH260" i="1"/>
  <c r="CI260" i="1"/>
  <c r="AJ260" i="1"/>
  <c r="AI260" i="1"/>
  <c r="CF260" i="1"/>
  <c r="AI240" i="1"/>
  <c r="AJ240" i="1"/>
  <c r="AH240" i="1"/>
  <c r="CF240" i="1"/>
  <c r="CI240" i="1"/>
  <c r="BG240" i="1"/>
  <c r="AH140" i="1"/>
  <c r="CI140" i="1"/>
  <c r="CF140" i="1"/>
  <c r="AJ140" i="1"/>
  <c r="BG140" i="1"/>
  <c r="AI140" i="1"/>
  <c r="AL167" i="1"/>
  <c r="AK167" i="1"/>
  <c r="BG146" i="1"/>
  <c r="AJ146" i="1"/>
  <c r="CF146" i="1"/>
  <c r="AI146" i="1"/>
  <c r="AH146" i="1"/>
  <c r="CI146" i="1"/>
  <c r="AJ160" i="1"/>
  <c r="BG160" i="1"/>
  <c r="AI160" i="1"/>
  <c r="CF160" i="1"/>
  <c r="CI160" i="1"/>
  <c r="AH160" i="1"/>
  <c r="AK109" i="1"/>
  <c r="AL109" i="1"/>
  <c r="AL118" i="1"/>
  <c r="AK118" i="1"/>
  <c r="AL175" i="1"/>
  <c r="AK175" i="1"/>
  <c r="AK168" i="1"/>
  <c r="AL168" i="1"/>
  <c r="AK128" i="1"/>
  <c r="AL128" i="1"/>
  <c r="AK107" i="1"/>
  <c r="AL107" i="1"/>
  <c r="CI147" i="1"/>
  <c r="AI147" i="1"/>
  <c r="AJ147" i="1"/>
  <c r="BG147" i="1"/>
  <c r="CF147" i="1"/>
  <c r="AH147" i="1"/>
  <c r="AL172" i="1"/>
  <c r="AK172" i="1"/>
  <c r="CF142" i="1"/>
  <c r="AJ142" i="1"/>
  <c r="BG142" i="1"/>
  <c r="AI142" i="1"/>
  <c r="AH142" i="1"/>
  <c r="CI142" i="1"/>
  <c r="AL196" i="1"/>
  <c r="AK196" i="1"/>
  <c r="AI141" i="1"/>
  <c r="CF141" i="1"/>
  <c r="CI141" i="1"/>
  <c r="BG141" i="1"/>
  <c r="AJ141" i="1"/>
  <c r="AH141" i="1"/>
  <c r="CF159" i="1"/>
  <c r="BG159" i="1"/>
  <c r="AH159" i="1"/>
  <c r="CI159" i="1"/>
  <c r="AI159" i="1"/>
  <c r="AJ159" i="1"/>
  <c r="AK130" i="1"/>
  <c r="AL130" i="1"/>
  <c r="CI134" i="1"/>
  <c r="AJ134" i="1"/>
  <c r="AI134" i="1"/>
  <c r="AH134" i="1"/>
  <c r="CF134" i="1"/>
  <c r="BG134" i="1"/>
  <c r="AK121" i="1"/>
  <c r="AL121" i="1"/>
  <c r="BG152" i="1"/>
  <c r="CF152" i="1"/>
  <c r="AH152" i="1"/>
  <c r="CI152" i="1"/>
  <c r="AI152" i="1"/>
  <c r="AJ152" i="1"/>
  <c r="AL156" i="1"/>
  <c r="AK156" i="1"/>
  <c r="CI145" i="1"/>
  <c r="AI145" i="1"/>
  <c r="AJ145" i="1"/>
  <c r="BG145" i="1"/>
  <c r="CF145" i="1"/>
  <c r="AH145" i="1"/>
  <c r="AK176" i="1"/>
  <c r="AL176" i="1"/>
  <c r="AI143" i="1"/>
  <c r="CI143" i="1"/>
  <c r="BG143" i="1"/>
  <c r="CF143" i="1"/>
  <c r="AH143" i="1"/>
  <c r="AJ143" i="1"/>
  <c r="CI165" i="1"/>
  <c r="AI165" i="1"/>
  <c r="AJ165" i="1"/>
  <c r="CF165" i="1"/>
  <c r="BG165" i="1"/>
  <c r="AH165" i="1"/>
  <c r="CF177" i="1"/>
  <c r="CI177" i="1"/>
  <c r="AH177" i="1"/>
  <c r="AJ177" i="1"/>
  <c r="BG177" i="1"/>
  <c r="AI177" i="1"/>
  <c r="CI161" i="1"/>
  <c r="AI161" i="1"/>
  <c r="AJ161" i="1"/>
  <c r="CF161" i="1"/>
  <c r="BG161" i="1"/>
  <c r="AH161" i="1"/>
  <c r="AK166" i="1"/>
  <c r="AL166" i="1"/>
  <c r="AK169" i="1"/>
  <c r="AL169" i="1"/>
  <c r="AK117" i="1"/>
  <c r="AL117" i="1"/>
  <c r="AK113" i="1"/>
  <c r="AL113" i="1"/>
  <c r="AL127" i="1"/>
  <c r="AK127" i="1"/>
  <c r="CF164" i="1"/>
  <c r="CI164" i="1"/>
  <c r="AH164" i="1"/>
  <c r="AJ164" i="1"/>
  <c r="BG164" i="1"/>
  <c r="AI164" i="1"/>
  <c r="AL125" i="1"/>
  <c r="AK125" i="1"/>
  <c r="CF163" i="1"/>
  <c r="BG163" i="1"/>
  <c r="AH163" i="1"/>
  <c r="CI163" i="1"/>
  <c r="AI163" i="1"/>
  <c r="AJ163" i="1"/>
  <c r="AK158" i="1"/>
  <c r="AL158" i="1"/>
  <c r="AL139" i="1"/>
  <c r="AK139" i="1"/>
  <c r="BG135" i="1"/>
  <c r="CI135" i="1"/>
  <c r="AH135" i="1"/>
  <c r="AI135" i="1"/>
  <c r="AJ135" i="1"/>
  <c r="CF135" i="1"/>
  <c r="AK108" i="1"/>
  <c r="AL108" i="1"/>
  <c r="AL114" i="1"/>
  <c r="AK114" i="1"/>
  <c r="CF138" i="1"/>
  <c r="AJ138" i="1"/>
  <c r="BG138" i="1"/>
  <c r="AI138" i="1"/>
  <c r="AH138" i="1"/>
  <c r="CI138" i="1"/>
  <c r="AH136" i="1"/>
  <c r="CI136" i="1"/>
  <c r="CF136" i="1"/>
  <c r="AJ136" i="1"/>
  <c r="BG136" i="1"/>
  <c r="AI136" i="1"/>
  <c r="AK157" i="1"/>
  <c r="AL157" i="1"/>
  <c r="AI151" i="1"/>
  <c r="CF151" i="1"/>
  <c r="CI151" i="1"/>
  <c r="AH151" i="1"/>
  <c r="AJ151" i="1"/>
  <c r="BG151" i="1"/>
  <c r="AI132" i="1"/>
  <c r="CI132" i="1"/>
  <c r="CF132" i="1"/>
  <c r="AH132" i="1"/>
  <c r="BG132" i="1"/>
  <c r="AJ132" i="1"/>
  <c r="CI144" i="1"/>
  <c r="AJ144" i="1"/>
  <c r="BG144" i="1"/>
  <c r="CF144" i="1"/>
  <c r="AI144" i="1"/>
  <c r="AH144" i="1"/>
  <c r="AI148" i="1"/>
  <c r="AJ148" i="1"/>
  <c r="CF148" i="1"/>
  <c r="AH148" i="1"/>
  <c r="CI148" i="1"/>
  <c r="BG148" i="1"/>
  <c r="CF162" i="1"/>
  <c r="CI162" i="1"/>
  <c r="AH162" i="1"/>
  <c r="AJ162" i="1"/>
  <c r="BG162" i="1"/>
  <c r="AI162" i="1"/>
  <c r="AI133" i="1"/>
  <c r="BG133" i="1"/>
  <c r="CI133" i="1"/>
  <c r="AJ133" i="1"/>
  <c r="AH133" i="1"/>
  <c r="CF133" i="1"/>
  <c r="AK155" i="1"/>
  <c r="AL155" i="1"/>
  <c r="AK105" i="1"/>
  <c r="AL105" i="1"/>
  <c r="AL154" i="1"/>
  <c r="AK154" i="1"/>
  <c r="AL184" i="1"/>
  <c r="AK184" i="1"/>
  <c r="AK119" i="1"/>
  <c r="AL119" i="1"/>
  <c r="AK197" i="1"/>
  <c r="AL197" i="1"/>
  <c r="AI137" i="1"/>
  <c r="CF137" i="1"/>
  <c r="CI137" i="1"/>
  <c r="BG137" i="1"/>
  <c r="AJ137" i="1"/>
  <c r="AH137" i="1"/>
  <c r="AL173" i="1"/>
  <c r="AK173" i="1"/>
  <c r="CF150" i="1"/>
  <c r="BG150" i="1"/>
  <c r="AH150" i="1"/>
  <c r="CI150" i="1"/>
  <c r="AI150" i="1"/>
  <c r="AJ150" i="1"/>
  <c r="AL84" i="1"/>
  <c r="AK84" i="1"/>
  <c r="AL192" i="1"/>
  <c r="AK192" i="1"/>
  <c r="AK123" i="1"/>
  <c r="AL123" i="1"/>
  <c r="CI149" i="1"/>
  <c r="AH149" i="1"/>
  <c r="AJ149" i="1"/>
  <c r="BG149" i="1"/>
  <c r="AI149" i="1"/>
  <c r="CF149" i="1"/>
  <c r="AK174" i="1"/>
  <c r="AL174" i="1"/>
  <c r="AK115" i="1"/>
  <c r="AL115" i="1"/>
  <c r="CI153" i="1"/>
  <c r="AH153" i="1"/>
  <c r="AJ153" i="1"/>
  <c r="BG153" i="1"/>
  <c r="AI153" i="1"/>
  <c r="CF153" i="1"/>
  <c r="AL110" i="1"/>
  <c r="AK110" i="1"/>
  <c r="AL116" i="1"/>
  <c r="AK116" i="1"/>
  <c r="AK170" i="1"/>
  <c r="AL170" i="1"/>
  <c r="AL189" i="1"/>
  <c r="AK189" i="1"/>
  <c r="AL100" i="1"/>
  <c r="AK100" i="1"/>
  <c r="AL98" i="1"/>
  <c r="AK98" i="1"/>
  <c r="AL88" i="1"/>
  <c r="AK88" i="1"/>
  <c r="AK89" i="1"/>
  <c r="AL89" i="1"/>
  <c r="AL104" i="1"/>
  <c r="AK104" i="1"/>
  <c r="AK99" i="1"/>
  <c r="AL99" i="1"/>
  <c r="AK96" i="1"/>
  <c r="AL96" i="1"/>
  <c r="AK103" i="1"/>
  <c r="AL103" i="1"/>
  <c r="AL90" i="1"/>
  <c r="AK90" i="1"/>
  <c r="AK85" i="1"/>
  <c r="AK87" i="1"/>
  <c r="AL87" i="1"/>
  <c r="AL80" i="1"/>
  <c r="AK80" i="1"/>
  <c r="AL75" i="1"/>
  <c r="AK75" i="1"/>
  <c r="AK51" i="1"/>
  <c r="AL52" i="1"/>
  <c r="AK52" i="1"/>
  <c r="AL50" i="1"/>
  <c r="AK50" i="1"/>
  <c r="AL46" i="1"/>
  <c r="AK46" i="1"/>
  <c r="AL47" i="1"/>
  <c r="AK47" i="1"/>
  <c r="AL48" i="1"/>
  <c r="AK48" i="1"/>
  <c r="AL44" i="1"/>
  <c r="AK44" i="1"/>
  <c r="AL32" i="1"/>
  <c r="AL42" i="1"/>
  <c r="AK42" i="1"/>
  <c r="AL41" i="1"/>
  <c r="AK41" i="1"/>
  <c r="AL34" i="1"/>
  <c r="AK34" i="1"/>
  <c r="AK76" i="1"/>
  <c r="AL76" i="1"/>
  <c r="AL30" i="1"/>
  <c r="AK30" i="1"/>
  <c r="AL31" i="1"/>
  <c r="AK31" i="1"/>
  <c r="AK77" i="1"/>
  <c r="AL77" i="1"/>
  <c r="AL26" i="1"/>
  <c r="AK26" i="1"/>
  <c r="AL24" i="1"/>
  <c r="AK24" i="1"/>
  <c r="AL25" i="1"/>
  <c r="AK25" i="1"/>
  <c r="AK20" i="1"/>
  <c r="AK21" i="1"/>
  <c r="AL21" i="1"/>
  <c r="AL19" i="1"/>
  <c r="AK19" i="1"/>
  <c r="AL11" i="1"/>
  <c r="AL13" i="1"/>
  <c r="AK13" i="1"/>
  <c r="AL7" i="1"/>
  <c r="AK7" i="1"/>
  <c r="AL5" i="1"/>
  <c r="AK5" i="1"/>
  <c r="AB39" i="1"/>
  <c r="AC39" i="1" s="1"/>
  <c r="CJ4" i="1"/>
  <c r="CJ183" i="1"/>
  <c r="AB183" i="1"/>
  <c r="CG182" i="1"/>
  <c r="AB182" i="1"/>
  <c r="AC182" i="1" s="1"/>
  <c r="CG78" i="1"/>
  <c r="AA78" i="1"/>
  <c r="AB38" i="1"/>
  <c r="AC38" i="1" s="1"/>
  <c r="CG3" i="1"/>
  <c r="CJ37" i="1"/>
  <c r="AB37" i="1"/>
  <c r="BH40" i="1"/>
  <c r="AV38" i="1"/>
  <c r="AW38" i="1" s="1"/>
  <c r="AV91" i="1"/>
  <c r="AV93" i="1"/>
  <c r="AV95" i="1"/>
  <c r="AV27" i="1"/>
  <c r="AV94" i="1"/>
  <c r="AV183" i="1"/>
  <c r="AW183" i="1" s="1"/>
  <c r="BH183" i="1"/>
  <c r="AV64" i="1"/>
  <c r="AV65" i="1"/>
  <c r="AV182" i="1"/>
  <c r="AW182" i="1" s="1"/>
  <c r="BH182" i="1"/>
  <c r="BS183" i="1"/>
  <c r="AV66" i="1"/>
  <c r="AV29" i="1"/>
  <c r="BS182" i="1"/>
  <c r="CD183" i="1"/>
  <c r="CD182" i="1"/>
  <c r="BS38" i="1"/>
  <c r="AV39" i="1"/>
  <c r="AW39" i="1" s="1"/>
  <c r="BH39" i="1"/>
  <c r="AB40" i="1"/>
  <c r="BS40" i="1"/>
  <c r="AV23" i="1"/>
  <c r="BH37" i="1"/>
  <c r="AV28" i="1"/>
  <c r="CJ182" i="1"/>
  <c r="BS37" i="1"/>
  <c r="BS39" i="1"/>
  <c r="AV40" i="1"/>
  <c r="AW40" i="1" s="1"/>
  <c r="BH38" i="1"/>
  <c r="AV37" i="1"/>
  <c r="AW37" i="1" s="1"/>
  <c r="CD38" i="1"/>
  <c r="CD37" i="1"/>
  <c r="CG38" i="1"/>
  <c r="CG37" i="1"/>
  <c r="CJ38" i="1"/>
  <c r="CG183" i="1"/>
  <c r="CJ3" i="1"/>
  <c r="CG4" i="1"/>
  <c r="AV33" i="1"/>
  <c r="AV22" i="1"/>
  <c r="AV16" i="1"/>
  <c r="AV17" i="1"/>
  <c r="AV15" i="1"/>
  <c r="AV70" i="1"/>
  <c r="AV68" i="1"/>
  <c r="AV74" i="1"/>
  <c r="AV69" i="1"/>
  <c r="AV72" i="1"/>
  <c r="AV73" i="1"/>
  <c r="BH9" i="1"/>
  <c r="AB10" i="1"/>
  <c r="AC10" i="1" s="1"/>
  <c r="CG10" i="1"/>
  <c r="AB79" i="1"/>
  <c r="AC79" i="1" s="1"/>
  <c r="CG79" i="1"/>
  <c r="CG39" i="1"/>
  <c r="AA8" i="1"/>
  <c r="CG8" i="1"/>
  <c r="AB9" i="1"/>
  <c r="AC9" i="1" s="1"/>
  <c r="CG9" i="1"/>
  <c r="CG40" i="1"/>
  <c r="AV59" i="1"/>
  <c r="CJ39" i="1"/>
  <c r="AV10" i="1"/>
  <c r="AW10" i="1" s="1"/>
  <c r="CD78" i="1"/>
  <c r="BS8" i="1"/>
  <c r="CJ79" i="1"/>
  <c r="CJ8" i="1"/>
  <c r="CJ9" i="1"/>
  <c r="CJ40" i="1"/>
  <c r="BS79" i="1"/>
  <c r="BS9" i="1"/>
  <c r="BS10" i="1"/>
  <c r="CJ10" i="1"/>
  <c r="CD9" i="1"/>
  <c r="AV8" i="1"/>
  <c r="AW8" i="1" s="1"/>
  <c r="AV78" i="1"/>
  <c r="AW78" i="1" s="1"/>
  <c r="AV9" i="1"/>
  <c r="AW9" i="1" s="1"/>
  <c r="AV79" i="1"/>
  <c r="AW79" i="1" s="1"/>
  <c r="BS78" i="1"/>
  <c r="BH8" i="1"/>
  <c r="CD8" i="1"/>
  <c r="CD39" i="1"/>
  <c r="CD40" i="1"/>
  <c r="BH78" i="1"/>
  <c r="CJ78" i="1"/>
  <c r="BH79" i="1"/>
  <c r="CD79" i="1"/>
  <c r="BH10" i="1"/>
  <c r="CD10" i="1"/>
  <c r="AL92" i="1" l="1"/>
  <c r="AK92" i="1"/>
  <c r="AL58" i="1"/>
  <c r="AK58" i="1"/>
  <c r="AK67" i="1"/>
  <c r="AL67" i="1"/>
  <c r="AL57" i="1"/>
  <c r="AK57" i="1"/>
  <c r="AL71" i="1"/>
  <c r="AK71" i="1"/>
  <c r="AK3" i="1"/>
  <c r="AL3" i="1"/>
  <c r="AL4" i="1"/>
  <c r="AK4" i="1"/>
  <c r="AK240" i="1"/>
  <c r="AL240" i="1"/>
  <c r="AL260" i="1"/>
  <c r="AK260" i="1"/>
  <c r="AL262" i="1"/>
  <c r="AK262" i="1"/>
  <c r="AK249" i="1"/>
  <c r="AL249" i="1"/>
  <c r="AK261" i="1"/>
  <c r="AL261" i="1"/>
  <c r="AL252" i="1"/>
  <c r="AK252" i="1"/>
  <c r="AK242" i="1"/>
  <c r="AL242" i="1"/>
  <c r="AL253" i="1"/>
  <c r="AK253" i="1"/>
  <c r="AK241" i="1"/>
  <c r="AL241" i="1"/>
  <c r="AK236" i="1"/>
  <c r="AL236" i="1"/>
  <c r="AK245" i="1"/>
  <c r="AL245" i="1"/>
  <c r="AL244" i="1"/>
  <c r="AK244" i="1"/>
  <c r="AL259" i="1"/>
  <c r="AK259" i="1"/>
  <c r="AK238" i="1"/>
  <c r="AL238" i="1"/>
  <c r="AK250" i="1"/>
  <c r="AL250" i="1"/>
  <c r="AK148" i="1"/>
  <c r="AL148" i="1"/>
  <c r="AK132" i="1"/>
  <c r="AL132" i="1"/>
  <c r="AL136" i="1"/>
  <c r="AK136" i="1"/>
  <c r="AK177" i="1"/>
  <c r="AL177" i="1"/>
  <c r="AL142" i="1"/>
  <c r="AK142" i="1"/>
  <c r="AL140" i="1"/>
  <c r="AK140" i="1"/>
  <c r="AK149" i="1"/>
  <c r="AL149" i="1"/>
  <c r="AL145" i="1"/>
  <c r="AK145" i="1"/>
  <c r="AL141" i="1"/>
  <c r="AK141" i="1"/>
  <c r="AK160" i="1"/>
  <c r="AL160" i="1"/>
  <c r="AK162" i="1"/>
  <c r="AL162" i="1"/>
  <c r="AL138" i="1"/>
  <c r="AK138" i="1"/>
  <c r="AL163" i="1"/>
  <c r="AK163" i="1"/>
  <c r="AL150" i="1"/>
  <c r="AK150" i="1"/>
  <c r="AK133" i="1"/>
  <c r="AL133" i="1"/>
  <c r="AL144" i="1"/>
  <c r="AK144" i="1"/>
  <c r="AK164" i="1"/>
  <c r="AL164" i="1"/>
  <c r="AL143" i="1"/>
  <c r="AK143" i="1"/>
  <c r="AL152" i="1"/>
  <c r="AK152" i="1"/>
  <c r="AK134" i="1"/>
  <c r="AL134" i="1"/>
  <c r="AL159" i="1"/>
  <c r="AK159" i="1"/>
  <c r="AK146" i="1"/>
  <c r="AL146" i="1"/>
  <c r="AK153" i="1"/>
  <c r="AL153" i="1"/>
  <c r="AL137" i="1"/>
  <c r="AK137" i="1"/>
  <c r="AK151" i="1"/>
  <c r="AL151" i="1"/>
  <c r="AL135" i="1"/>
  <c r="AK135" i="1"/>
  <c r="AL161" i="1"/>
  <c r="AK161" i="1"/>
  <c r="AL165" i="1"/>
  <c r="AK165" i="1"/>
  <c r="AK147" i="1"/>
  <c r="AL147" i="1"/>
  <c r="AA38" i="1"/>
  <c r="AD40" i="1"/>
  <c r="AC40" i="1"/>
  <c r="AF40" i="1" s="1"/>
  <c r="AD37" i="1"/>
  <c r="AC37" i="1"/>
  <c r="BR37" i="1" s="1"/>
  <c r="AD183" i="1"/>
  <c r="AC183" i="1"/>
  <c r="BR183" i="1" s="1"/>
  <c r="AA39" i="1"/>
  <c r="BR38" i="1"/>
  <c r="AD38" i="1"/>
  <c r="AF39" i="1"/>
  <c r="AD39" i="1"/>
  <c r="AA79" i="1"/>
  <c r="AD182" i="1"/>
  <c r="AA183" i="1"/>
  <c r="AA182" i="1"/>
  <c r="BR182" i="1"/>
  <c r="AG182" i="1"/>
  <c r="AF182" i="1"/>
  <c r="AE182" i="1"/>
  <c r="AA37" i="1"/>
  <c r="AA40" i="1"/>
  <c r="AE9" i="1"/>
  <c r="BR10" i="1"/>
  <c r="AB8" i="1"/>
  <c r="AA10" i="1"/>
  <c r="AA9" i="1"/>
  <c r="AD9" i="1"/>
  <c r="AB78" i="1"/>
  <c r="AF79" i="1"/>
  <c r="AD10" i="1"/>
  <c r="AD79" i="1"/>
  <c r="BR40" i="1" l="1"/>
  <c r="CC40" i="1"/>
  <c r="AE40" i="1"/>
  <c r="AG40" i="1"/>
  <c r="AH40" i="1" s="1"/>
  <c r="AC78" i="1"/>
  <c r="BR78" i="1" s="1"/>
  <c r="AD8" i="1"/>
  <c r="AC8" i="1"/>
  <c r="BR8" i="1" s="1"/>
  <c r="AG39" i="1"/>
  <c r="CF39" i="1" s="1"/>
  <c r="AE38" i="1"/>
  <c r="BR39" i="1"/>
  <c r="AE39" i="1"/>
  <c r="CC39" i="1"/>
  <c r="AE183" i="1"/>
  <c r="AF183" i="1"/>
  <c r="AG183" i="1"/>
  <c r="BG183" i="1" s="1"/>
  <c r="AF38" i="1"/>
  <c r="AG38" i="1"/>
  <c r="AI38" i="1" s="1"/>
  <c r="AE37" i="1"/>
  <c r="AG37" i="1"/>
  <c r="AI37" i="1" s="1"/>
  <c r="AF37" i="1"/>
  <c r="AE10" i="1"/>
  <c r="AJ182" i="1"/>
  <c r="AI182" i="1"/>
  <c r="BG182" i="1"/>
  <c r="AH182" i="1"/>
  <c r="CC182" i="1"/>
  <c r="CC183" i="1"/>
  <c r="CC37" i="1"/>
  <c r="CC38" i="1"/>
  <c r="CC10" i="1"/>
  <c r="AG9" i="1"/>
  <c r="CF9" i="1" s="1"/>
  <c r="BR9" i="1"/>
  <c r="AF10" i="1"/>
  <c r="CC9" i="1"/>
  <c r="AG10" i="1"/>
  <c r="AH10" i="1" s="1"/>
  <c r="AF9" i="1"/>
  <c r="AD78" i="1"/>
  <c r="AG79" i="1"/>
  <c r="CF79" i="1" s="1"/>
  <c r="BR79" i="1"/>
  <c r="AE79" i="1"/>
  <c r="CC79" i="1"/>
  <c r="AI40" i="1" l="1"/>
  <c r="AJ40" i="1"/>
  <c r="AL40" i="1" s="1"/>
  <c r="CF40" i="1"/>
  <c r="BG40" i="1"/>
  <c r="AJ39" i="1"/>
  <c r="AL39" i="1" s="1"/>
  <c r="CI39" i="1"/>
  <c r="AH39" i="1"/>
  <c r="AE78" i="1"/>
  <c r="CC78" i="1"/>
  <c r="AF78" i="1"/>
  <c r="AG78" i="1"/>
  <c r="CF78" i="1" s="1"/>
  <c r="BG39" i="1"/>
  <c r="AI39" i="1"/>
  <c r="AJ38" i="1"/>
  <c r="AK38" i="1" s="1"/>
  <c r="AJ37" i="1"/>
  <c r="AL37" i="1" s="1"/>
  <c r="AI183" i="1"/>
  <c r="AH37" i="1"/>
  <c r="AJ183" i="1"/>
  <c r="AK183" i="1" s="1"/>
  <c r="BG37" i="1"/>
  <c r="AH183" i="1"/>
  <c r="BG38" i="1"/>
  <c r="AH38" i="1"/>
  <c r="BG9" i="1"/>
  <c r="AJ9" i="1"/>
  <c r="AL9" i="1" s="1"/>
  <c r="AK182" i="1"/>
  <c r="AL182" i="1"/>
  <c r="CF10" i="1"/>
  <c r="AI9" i="1"/>
  <c r="CI10" i="1"/>
  <c r="CI9" i="1"/>
  <c r="AH9" i="1"/>
  <c r="CI37" i="1"/>
  <c r="CF37" i="1"/>
  <c r="CI183" i="1"/>
  <c r="CF183" i="1"/>
  <c r="CI182" i="1"/>
  <c r="CF182" i="1"/>
  <c r="CF38" i="1"/>
  <c r="CI38" i="1"/>
  <c r="AJ10" i="1"/>
  <c r="AL10" i="1" s="1"/>
  <c r="BG10" i="1"/>
  <c r="AE8" i="1"/>
  <c r="AI10" i="1"/>
  <c r="AG8" i="1"/>
  <c r="BG8" i="1" s="1"/>
  <c r="CI40" i="1"/>
  <c r="AF8" i="1"/>
  <c r="CC8" i="1"/>
  <c r="AJ79" i="1"/>
  <c r="CI79" i="1"/>
  <c r="BG79" i="1"/>
  <c r="AH79" i="1"/>
  <c r="AI79" i="1"/>
  <c r="AK40" i="1" l="1"/>
  <c r="AI78" i="1"/>
  <c r="AH78" i="1"/>
  <c r="AK39" i="1"/>
  <c r="BG78" i="1"/>
  <c r="CI78" i="1"/>
  <c r="AJ78" i="1"/>
  <c r="AL78" i="1" s="1"/>
  <c r="AL38" i="1"/>
  <c r="AL183" i="1"/>
  <c r="AK37" i="1"/>
  <c r="AK9" i="1"/>
  <c r="AK10" i="1"/>
  <c r="AH8" i="1"/>
  <c r="CI8" i="1"/>
  <c r="CI3" i="1"/>
  <c r="CF3" i="1"/>
  <c r="CI4" i="1"/>
  <c r="CF4" i="1"/>
  <c r="AJ8" i="1"/>
  <c r="CF8" i="1"/>
  <c r="AI8" i="1"/>
  <c r="AK79" i="1"/>
  <c r="AL79" i="1"/>
  <c r="AK78" i="1" l="1"/>
  <c r="AL8" i="1"/>
  <c r="AK8" i="1"/>
  <c r="CB16" i="1" l="1"/>
  <c r="CB15" i="1"/>
  <c r="CB23" i="1" l="1"/>
  <c r="CB72" i="1"/>
  <c r="CB74" i="1"/>
  <c r="CB68" i="1"/>
  <c r="CB70" i="1"/>
  <c r="CB67" i="1"/>
  <c r="CG57" i="1"/>
  <c r="CB59" i="1"/>
  <c r="CB95" i="1"/>
  <c r="CB92" i="1"/>
  <c r="CB94" i="1"/>
  <c r="CB91" i="1"/>
  <c r="CB93" i="1"/>
  <c r="CB22" i="1"/>
  <c r="CB64" i="1"/>
  <c r="CB66" i="1"/>
  <c r="CB65" i="1"/>
  <c r="CB69" i="1"/>
  <c r="CG67" i="1"/>
  <c r="CB17" i="1"/>
  <c r="CB33" i="1"/>
  <c r="CB73" i="1"/>
  <c r="CJ64" i="1" l="1"/>
  <c r="CG59" i="1"/>
  <c r="AB59" i="1"/>
  <c r="AC59" i="1" s="1"/>
  <c r="BR59" i="1" s="1"/>
  <c r="CG58" i="1"/>
  <c r="CJ65" i="1"/>
  <c r="AA65" i="1"/>
  <c r="CG179" i="1"/>
  <c r="BH179" i="1"/>
  <c r="BS179" i="1"/>
  <c r="CD179" i="1"/>
  <c r="AW179" i="1"/>
  <c r="CG180" i="1"/>
  <c r="BH180" i="1"/>
  <c r="AW180" i="1"/>
  <c r="CD180" i="1"/>
  <c r="BS180" i="1"/>
  <c r="CG181" i="1"/>
  <c r="BS181" i="1"/>
  <c r="CD181" i="1"/>
  <c r="AW181" i="1"/>
  <c r="BH181" i="1"/>
  <c r="BH66" i="1"/>
  <c r="BS66" i="1"/>
  <c r="AW66" i="1"/>
  <c r="CG65" i="1"/>
  <c r="BH65" i="1"/>
  <c r="BS65" i="1"/>
  <c r="AW65" i="1"/>
  <c r="CG64" i="1"/>
  <c r="BH64" i="1"/>
  <c r="BS64" i="1"/>
  <c r="AW64" i="1"/>
  <c r="CG91" i="1"/>
  <c r="BS91" i="1"/>
  <c r="AA91" i="1"/>
  <c r="AW91" i="1"/>
  <c r="BH91" i="1"/>
  <c r="CG27" i="1"/>
  <c r="AA27" i="1"/>
  <c r="CD27" i="1"/>
  <c r="BH27" i="1"/>
  <c r="BS27" i="1"/>
  <c r="AW27" i="1"/>
  <c r="AW29" i="1"/>
  <c r="CD29" i="1"/>
  <c r="BH29" i="1"/>
  <c r="BS29" i="1"/>
  <c r="CG93" i="1"/>
  <c r="BH93" i="1"/>
  <c r="BS93" i="1"/>
  <c r="AW93" i="1"/>
  <c r="CG95" i="1"/>
  <c r="BS95" i="1"/>
  <c r="AA95" i="1"/>
  <c r="BH95" i="1"/>
  <c r="AW95" i="1"/>
  <c r="CG92" i="1"/>
  <c r="CG28" i="1"/>
  <c r="CD28" i="1"/>
  <c r="BH28" i="1"/>
  <c r="BS28" i="1"/>
  <c r="AW28" i="1"/>
  <c r="CG94" i="1"/>
  <c r="BS94" i="1"/>
  <c r="BH94" i="1"/>
  <c r="AA94" i="1"/>
  <c r="AW94" i="1"/>
  <c r="CG33" i="1"/>
  <c r="BH33" i="1"/>
  <c r="BS33" i="1"/>
  <c r="AW33" i="1"/>
  <c r="AA22" i="1"/>
  <c r="BH22" i="1"/>
  <c r="BS22" i="1"/>
  <c r="AW22" i="1"/>
  <c r="AW23" i="1"/>
  <c r="BH23" i="1"/>
  <c r="BS23" i="1"/>
  <c r="BS17" i="1"/>
  <c r="BH17" i="1"/>
  <c r="AW17" i="1"/>
  <c r="CG15" i="1"/>
  <c r="BS15" i="1"/>
  <c r="BH15" i="1"/>
  <c r="AW15" i="1"/>
  <c r="CG16" i="1"/>
  <c r="BH16" i="1"/>
  <c r="BS16" i="1"/>
  <c r="AW16" i="1"/>
  <c r="CG72" i="1"/>
  <c r="BH72" i="1"/>
  <c r="BS72" i="1"/>
  <c r="AW72" i="1"/>
  <c r="CG68" i="1"/>
  <c r="BS68" i="1"/>
  <c r="BH68" i="1"/>
  <c r="AW68" i="1"/>
  <c r="CG73" i="1"/>
  <c r="BH73" i="1"/>
  <c r="BS73" i="1"/>
  <c r="AW73" i="1"/>
  <c r="CG71" i="1"/>
  <c r="CG74" i="1"/>
  <c r="AW74" i="1"/>
  <c r="BH74" i="1"/>
  <c r="BS74" i="1"/>
  <c r="CG70" i="1"/>
  <c r="BH70" i="1"/>
  <c r="AW70" i="1"/>
  <c r="BS70" i="1"/>
  <c r="CG69" i="1"/>
  <c r="BS69" i="1"/>
  <c r="BH69" i="1"/>
  <c r="AW69" i="1"/>
  <c r="CJ66" i="1"/>
  <c r="CG66" i="1"/>
  <c r="CG22" i="1"/>
  <c r="CG23" i="1"/>
  <c r="CJ17" i="1"/>
  <c r="CG17" i="1"/>
  <c r="CG29" i="1"/>
  <c r="AW59" i="1"/>
  <c r="CJ93" i="1"/>
  <c r="CJ22" i="1"/>
  <c r="CJ94" i="1"/>
  <c r="CJ58" i="1"/>
  <c r="CJ73" i="1"/>
  <c r="CJ59" i="1"/>
  <c r="CJ27" i="1"/>
  <c r="CJ33" i="1"/>
  <c r="CD33" i="1"/>
  <c r="CD22" i="1"/>
  <c r="B472" i="1"/>
  <c r="G472" i="1" s="1"/>
  <c r="CD73" i="1"/>
  <c r="CJ179" i="1"/>
  <c r="CJ180" i="1"/>
  <c r="CD72" i="1"/>
  <c r="AA72" i="1"/>
  <c r="CJ72" i="1"/>
  <c r="CJ181" i="1"/>
  <c r="CJ16" i="1"/>
  <c r="CD16" i="1"/>
  <c r="CJ28" i="1"/>
  <c r="CJ15" i="1"/>
  <c r="CD15" i="1"/>
  <c r="CD64" i="1"/>
  <c r="CD17" i="1"/>
  <c r="CJ29" i="1"/>
  <c r="CD74" i="1"/>
  <c r="CJ74" i="1"/>
  <c r="AA74" i="1"/>
  <c r="CD69" i="1"/>
  <c r="CJ69" i="1"/>
  <c r="AA69" i="1"/>
  <c r="CD65" i="1"/>
  <c r="CD66" i="1"/>
  <c r="CD70" i="1"/>
  <c r="CJ70" i="1"/>
  <c r="AA70" i="1"/>
  <c r="CJ71" i="1"/>
  <c r="CD67" i="1"/>
  <c r="CJ67" i="1"/>
  <c r="CJ23" i="1"/>
  <c r="CD23" i="1"/>
  <c r="CD91" i="1"/>
  <c r="CJ91" i="1"/>
  <c r="CD68" i="1"/>
  <c r="AA68" i="1"/>
  <c r="CJ68" i="1"/>
  <c r="CD94" i="1"/>
  <c r="CJ92" i="1"/>
  <c r="CD92" i="1"/>
  <c r="CD93" i="1"/>
  <c r="CJ95" i="1"/>
  <c r="CD59" i="1"/>
  <c r="CD95" i="1"/>
  <c r="CJ57" i="1"/>
  <c r="BI470" i="1"/>
  <c r="AX470" i="1"/>
  <c r="BT470" i="1"/>
  <c r="Y2" i="1" l="1"/>
  <c r="CG472" i="1"/>
  <c r="CG475" i="1" s="1"/>
  <c r="AA59" i="1"/>
  <c r="AB178" i="1"/>
  <c r="AC178" i="1" s="1"/>
  <c r="AA178" i="1"/>
  <c r="AB181" i="1"/>
  <c r="AC181" i="1" s="1"/>
  <c r="AA181" i="1"/>
  <c r="AB179" i="1"/>
  <c r="AC179" i="1" s="1"/>
  <c r="AA179" i="1"/>
  <c r="AB180" i="1"/>
  <c r="AC180" i="1" s="1"/>
  <c r="AA180" i="1"/>
  <c r="AB65" i="1"/>
  <c r="AC65" i="1" s="1"/>
  <c r="AB64" i="1"/>
  <c r="AC64" i="1" s="1"/>
  <c r="AA64" i="1"/>
  <c r="AB66" i="1"/>
  <c r="AC66" i="1" s="1"/>
  <c r="AA66" i="1"/>
  <c r="AB94" i="1"/>
  <c r="AC94" i="1" s="1"/>
  <c r="AB95" i="1"/>
  <c r="AC95" i="1" s="1"/>
  <c r="AB91" i="1"/>
  <c r="AC91" i="1" s="1"/>
  <c r="AB28" i="1"/>
  <c r="AC28" i="1" s="1"/>
  <c r="AA28" i="1"/>
  <c r="AB27" i="1"/>
  <c r="AC27" i="1" s="1"/>
  <c r="AB93" i="1"/>
  <c r="AC93" i="1" s="1"/>
  <c r="AA93" i="1"/>
  <c r="AB29" i="1"/>
  <c r="AC29" i="1" s="1"/>
  <c r="AA29" i="1"/>
  <c r="AB22" i="1"/>
  <c r="AB33" i="1"/>
  <c r="AC33" i="1" s="1"/>
  <c r="AA33" i="1"/>
  <c r="AB23" i="1"/>
  <c r="AC23" i="1" s="1"/>
  <c r="AA23" i="1"/>
  <c r="AD59" i="1"/>
  <c r="AB15" i="1"/>
  <c r="AC15" i="1" s="1"/>
  <c r="AA15" i="1"/>
  <c r="AB16" i="1"/>
  <c r="AC16" i="1" s="1"/>
  <c r="AA16" i="1"/>
  <c r="AB17" i="1"/>
  <c r="AC17" i="1" s="1"/>
  <c r="AA17" i="1"/>
  <c r="AX472" i="1"/>
  <c r="AX475" i="1" s="1"/>
  <c r="AB73" i="1"/>
  <c r="AC73" i="1" s="1"/>
  <c r="AA73" i="1"/>
  <c r="AB70" i="1"/>
  <c r="AC70" i="1" s="1"/>
  <c r="D472" i="1"/>
  <c r="BI472" i="1"/>
  <c r="BI475" i="1" s="1"/>
  <c r="B481" i="1"/>
  <c r="AB69" i="1"/>
  <c r="AC69" i="1" s="1"/>
  <c r="AB72" i="1"/>
  <c r="AC72" i="1" s="1"/>
  <c r="AB68" i="1"/>
  <c r="AC68" i="1" s="1"/>
  <c r="AB74" i="1"/>
  <c r="AC74" i="1" s="1"/>
  <c r="AN472" i="1"/>
  <c r="AS1" i="1" s="1"/>
  <c r="AN470" i="1"/>
  <c r="BR178" i="1" l="1"/>
  <c r="CC178" i="1"/>
  <c r="AC22" i="1"/>
  <c r="CC22" i="1" s="1"/>
  <c r="AD65" i="1"/>
  <c r="AD22" i="1"/>
  <c r="AD180" i="1"/>
  <c r="AD179" i="1"/>
  <c r="AD181" i="1"/>
  <c r="AD178" i="1"/>
  <c r="AD64" i="1"/>
  <c r="AE65" i="1"/>
  <c r="AF65" i="1"/>
  <c r="BR65" i="1"/>
  <c r="AG65" i="1"/>
  <c r="AD66" i="1"/>
  <c r="AD93" i="1"/>
  <c r="AD27" i="1"/>
  <c r="AD28" i="1"/>
  <c r="AD95" i="1"/>
  <c r="CC95" i="1"/>
  <c r="AD29" i="1"/>
  <c r="AD91" i="1"/>
  <c r="AD94" i="1"/>
  <c r="CC94" i="1"/>
  <c r="AD33" i="1"/>
  <c r="AD23" i="1"/>
  <c r="BR69" i="1"/>
  <c r="AE69" i="1"/>
  <c r="AG69" i="1"/>
  <c r="AI69" i="1" s="1"/>
  <c r="CC69" i="1"/>
  <c r="BR73" i="1"/>
  <c r="CC73" i="1"/>
  <c r="AE73" i="1"/>
  <c r="AG73" i="1"/>
  <c r="AI73" i="1" s="1"/>
  <c r="AD17" i="1"/>
  <c r="AD15" i="1"/>
  <c r="AD16" i="1"/>
  <c r="CC65" i="1"/>
  <c r="AD70" i="1"/>
  <c r="CC93" i="1"/>
  <c r="BR74" i="1"/>
  <c r="AG74" i="1"/>
  <c r="AI74" i="1" s="1"/>
  <c r="AE74" i="1"/>
  <c r="CC74" i="1"/>
  <c r="BR68" i="1"/>
  <c r="AG68" i="1"/>
  <c r="AI68" i="1" s="1"/>
  <c r="AE68" i="1"/>
  <c r="CC68" i="1"/>
  <c r="BR72" i="1"/>
  <c r="AG72" i="1"/>
  <c r="AI72" i="1" s="1"/>
  <c r="AE72" i="1"/>
  <c r="CC72" i="1"/>
  <c r="AG59" i="1"/>
  <c r="BG59" i="1" s="1"/>
  <c r="AE59" i="1"/>
  <c r="CC59" i="1"/>
  <c r="AF59" i="1"/>
  <c r="AF70" i="1"/>
  <c r="AF73" i="1"/>
  <c r="AD73" i="1"/>
  <c r="D481" i="1"/>
  <c r="AF74" i="1"/>
  <c r="AD74" i="1"/>
  <c r="AF72" i="1"/>
  <c r="AD72" i="1"/>
  <c r="AF68" i="1"/>
  <c r="AD68" i="1"/>
  <c r="AF69" i="1"/>
  <c r="AD69" i="1"/>
  <c r="AN475" i="1"/>
  <c r="AE22" i="1" l="1"/>
  <c r="AF22" i="1"/>
  <c r="BR22" i="1"/>
  <c r="AG22" i="1"/>
  <c r="CI22" i="1" s="1"/>
  <c r="AE178" i="1"/>
  <c r="AG178" i="1"/>
  <c r="AF178" i="1"/>
  <c r="CC179" i="1"/>
  <c r="BR179" i="1"/>
  <c r="AG179" i="1"/>
  <c r="AF179" i="1"/>
  <c r="AE179" i="1"/>
  <c r="CC180" i="1"/>
  <c r="AE180" i="1"/>
  <c r="BR180" i="1"/>
  <c r="AG180" i="1"/>
  <c r="AF180" i="1"/>
  <c r="CC181" i="1"/>
  <c r="BR181" i="1"/>
  <c r="AG181" i="1"/>
  <c r="CI181" i="1" s="1"/>
  <c r="AF181" i="1"/>
  <c r="AE181" i="1"/>
  <c r="BR66" i="1"/>
  <c r="AG66" i="1"/>
  <c r="AF66" i="1"/>
  <c r="AE66" i="1"/>
  <c r="AI65" i="1"/>
  <c r="AH65" i="1"/>
  <c r="BG65" i="1"/>
  <c r="AJ65" i="1"/>
  <c r="BR64" i="1"/>
  <c r="AF64" i="1"/>
  <c r="AE64" i="1"/>
  <c r="AG64" i="1"/>
  <c r="BR91" i="1"/>
  <c r="AE91" i="1"/>
  <c r="AG91" i="1"/>
  <c r="AF91" i="1"/>
  <c r="BR28" i="1"/>
  <c r="AF28" i="1"/>
  <c r="CC28" i="1"/>
  <c r="AE28" i="1"/>
  <c r="AG28" i="1"/>
  <c r="AG94" i="1"/>
  <c r="CI94" i="1" s="1"/>
  <c r="AE94" i="1"/>
  <c r="AF94" i="1"/>
  <c r="BR94" i="1"/>
  <c r="CC29" i="1"/>
  <c r="AG29" i="1"/>
  <c r="BR29" i="1"/>
  <c r="AF29" i="1"/>
  <c r="AE29" i="1"/>
  <c r="BR95" i="1"/>
  <c r="AE95" i="1"/>
  <c r="AG95" i="1"/>
  <c r="CF95" i="1" s="1"/>
  <c r="AF95" i="1"/>
  <c r="BR27" i="1"/>
  <c r="AF27" i="1"/>
  <c r="AE27" i="1"/>
  <c r="AG27" i="1"/>
  <c r="CC27" i="1"/>
  <c r="CC92" i="1"/>
  <c r="BR93" i="1"/>
  <c r="AG93" i="1"/>
  <c r="CI93" i="1" s="1"/>
  <c r="AF93" i="1"/>
  <c r="AE93" i="1"/>
  <c r="AG33" i="1"/>
  <c r="AE33" i="1"/>
  <c r="BR33" i="1"/>
  <c r="AF33" i="1"/>
  <c r="CC33" i="1"/>
  <c r="BR23" i="1"/>
  <c r="AF23" i="1"/>
  <c r="AE23" i="1"/>
  <c r="AG23" i="1"/>
  <c r="CC23" i="1"/>
  <c r="CF59" i="1"/>
  <c r="AJ59" i="1"/>
  <c r="AH59" i="1"/>
  <c r="CI59" i="1"/>
  <c r="AI59" i="1"/>
  <c r="CF57" i="1"/>
  <c r="CI57" i="1"/>
  <c r="CI65" i="1"/>
  <c r="CF65" i="1"/>
  <c r="BR16" i="1"/>
  <c r="AE16" i="1"/>
  <c r="AG16" i="1"/>
  <c r="AF16" i="1"/>
  <c r="CC16" i="1"/>
  <c r="CC64" i="1"/>
  <c r="BG73" i="1"/>
  <c r="AJ73" i="1"/>
  <c r="CI73" i="1"/>
  <c r="CF73" i="1"/>
  <c r="AH73" i="1"/>
  <c r="BG72" i="1"/>
  <c r="CF72" i="1"/>
  <c r="AH72" i="1"/>
  <c r="AJ72" i="1"/>
  <c r="CI72" i="1"/>
  <c r="BG68" i="1"/>
  <c r="CF68" i="1"/>
  <c r="AJ68" i="1"/>
  <c r="AH68" i="1"/>
  <c r="CI68" i="1"/>
  <c r="CC66" i="1"/>
  <c r="AG15" i="1"/>
  <c r="AE15" i="1"/>
  <c r="AF15" i="1"/>
  <c r="BR15" i="1"/>
  <c r="CC15" i="1"/>
  <c r="AG17" i="1"/>
  <c r="AE17" i="1"/>
  <c r="BR17" i="1"/>
  <c r="AF17" i="1"/>
  <c r="CC17" i="1"/>
  <c r="BG69" i="1"/>
  <c r="CI69" i="1"/>
  <c r="CF69" i="1"/>
  <c r="AH69" i="1"/>
  <c r="AJ69" i="1"/>
  <c r="CF58" i="1"/>
  <c r="CI58" i="1"/>
  <c r="BR70" i="1"/>
  <c r="AG70" i="1"/>
  <c r="AE70" i="1"/>
  <c r="CC70" i="1"/>
  <c r="CC91" i="1"/>
  <c r="CC67" i="1"/>
  <c r="CF71" i="1"/>
  <c r="CI71" i="1"/>
  <c r="BG74" i="1"/>
  <c r="CF74" i="1"/>
  <c r="AH74" i="1"/>
  <c r="CI74" i="1"/>
  <c r="AJ74" i="1"/>
  <c r="CF178" i="1" l="1"/>
  <c r="CI178" i="1"/>
  <c r="BG178" i="1"/>
  <c r="AH22" i="1"/>
  <c r="CF181" i="1"/>
  <c r="CF22" i="1"/>
  <c r="AI22" i="1"/>
  <c r="BG22" i="1"/>
  <c r="AJ22" i="1"/>
  <c r="AK22" i="1" s="1"/>
  <c r="CF94" i="1"/>
  <c r="AJ179" i="1"/>
  <c r="AI179" i="1"/>
  <c r="AH179" i="1"/>
  <c r="BG179" i="1"/>
  <c r="AI178" i="1"/>
  <c r="AH178" i="1"/>
  <c r="AJ178" i="1"/>
  <c r="AJ181" i="1"/>
  <c r="AI181" i="1"/>
  <c r="AH181" i="1"/>
  <c r="BG181" i="1"/>
  <c r="AI180" i="1"/>
  <c r="AH180" i="1"/>
  <c r="AJ180" i="1"/>
  <c r="BG180" i="1"/>
  <c r="CF93" i="1"/>
  <c r="CI95" i="1"/>
  <c r="AJ64" i="1"/>
  <c r="AI64" i="1"/>
  <c r="AH64" i="1"/>
  <c r="BG64" i="1"/>
  <c r="AK65" i="1"/>
  <c r="AL65" i="1"/>
  <c r="AH66" i="1"/>
  <c r="BG66" i="1"/>
  <c r="AJ66" i="1"/>
  <c r="AI66" i="1"/>
  <c r="CF92" i="1"/>
  <c r="CI92" i="1"/>
  <c r="AJ29" i="1"/>
  <c r="AI29" i="1"/>
  <c r="AH29" i="1"/>
  <c r="BG29" i="1"/>
  <c r="CI29" i="1"/>
  <c r="CF29" i="1"/>
  <c r="AI91" i="1"/>
  <c r="AH91" i="1"/>
  <c r="BG91" i="1"/>
  <c r="AJ91" i="1"/>
  <c r="AJ93" i="1"/>
  <c r="AI93" i="1"/>
  <c r="AH93" i="1"/>
  <c r="BG93" i="1"/>
  <c r="AH27" i="1"/>
  <c r="AJ27" i="1"/>
  <c r="AI27" i="1"/>
  <c r="BG27" i="1"/>
  <c r="CI27" i="1"/>
  <c r="CF27" i="1"/>
  <c r="BG94" i="1"/>
  <c r="AJ94" i="1"/>
  <c r="AH94" i="1"/>
  <c r="AI94" i="1"/>
  <c r="AH95" i="1"/>
  <c r="BG95" i="1"/>
  <c r="AJ95" i="1"/>
  <c r="AI95" i="1"/>
  <c r="BG28" i="1"/>
  <c r="AJ28" i="1"/>
  <c r="AI28" i="1"/>
  <c r="AH28" i="1"/>
  <c r="AH33" i="1"/>
  <c r="BG33" i="1"/>
  <c r="AI33" i="1"/>
  <c r="AJ33" i="1"/>
  <c r="CI33" i="1"/>
  <c r="CF33" i="1"/>
  <c r="BT471" i="1"/>
  <c r="BT474" i="1" s="1"/>
  <c r="AH23" i="1"/>
  <c r="BG23" i="1"/>
  <c r="AJ23" i="1"/>
  <c r="AI23" i="1"/>
  <c r="CF23" i="1"/>
  <c r="CI23" i="1"/>
  <c r="BI471" i="1"/>
  <c r="BI474" i="1" s="1"/>
  <c r="BI476" i="1" s="1"/>
  <c r="CF91" i="1"/>
  <c r="CI91" i="1"/>
  <c r="AK69" i="1"/>
  <c r="AL69" i="1"/>
  <c r="AK68" i="1"/>
  <c r="AL68" i="1"/>
  <c r="AK59" i="1"/>
  <c r="AL59" i="1"/>
  <c r="CF28" i="1"/>
  <c r="CI28" i="1"/>
  <c r="BG17" i="1"/>
  <c r="AH17" i="1"/>
  <c r="AJ17" i="1"/>
  <c r="AI17" i="1"/>
  <c r="CI17" i="1"/>
  <c r="CF17" i="1"/>
  <c r="CF179" i="1"/>
  <c r="CI179" i="1"/>
  <c r="CI64" i="1"/>
  <c r="CF64" i="1"/>
  <c r="CF67" i="1"/>
  <c r="CI67" i="1"/>
  <c r="CF70" i="1"/>
  <c r="BG70" i="1"/>
  <c r="AJ70" i="1"/>
  <c r="AH70" i="1"/>
  <c r="CI70" i="1"/>
  <c r="AI70" i="1"/>
  <c r="AI15" i="1"/>
  <c r="AJ15" i="1"/>
  <c r="BG15" i="1"/>
  <c r="AH15" i="1"/>
  <c r="CI15" i="1"/>
  <c r="CF15" i="1"/>
  <c r="CI66" i="1"/>
  <c r="CF66" i="1"/>
  <c r="CF180" i="1"/>
  <c r="CI180" i="1"/>
  <c r="AK72" i="1"/>
  <c r="AL72" i="1"/>
  <c r="AK73" i="1"/>
  <c r="AL73" i="1"/>
  <c r="AI16" i="1"/>
  <c r="AJ16" i="1"/>
  <c r="AH16" i="1"/>
  <c r="BG16" i="1"/>
  <c r="CF16" i="1"/>
  <c r="CI16" i="1"/>
  <c r="AK74" i="1"/>
  <c r="AL74" i="1"/>
  <c r="AL22" i="1" l="1"/>
  <c r="AK181" i="1"/>
  <c r="AL181" i="1"/>
  <c r="AK179" i="1"/>
  <c r="AL179" i="1"/>
  <c r="AL180" i="1"/>
  <c r="AK180" i="1"/>
  <c r="AL178" i="1"/>
  <c r="AK178" i="1"/>
  <c r="AK66" i="1"/>
  <c r="AL66" i="1"/>
  <c r="AL64" i="1"/>
  <c r="AK64" i="1"/>
  <c r="AK28" i="1"/>
  <c r="AL28" i="1"/>
  <c r="AL94" i="1"/>
  <c r="AK94" i="1"/>
  <c r="AL91" i="1"/>
  <c r="AK91" i="1"/>
  <c r="AL29" i="1"/>
  <c r="AK29" i="1"/>
  <c r="AL27" i="1"/>
  <c r="AK27" i="1"/>
  <c r="AL95" i="1"/>
  <c r="AK95" i="1"/>
  <c r="AL93" i="1"/>
  <c r="AK93" i="1"/>
  <c r="CD471" i="1"/>
  <c r="AL33" i="1"/>
  <c r="AK33" i="1"/>
  <c r="AL23" i="1"/>
  <c r="AK23" i="1"/>
  <c r="AX471" i="1"/>
  <c r="AX474" i="1" s="1"/>
  <c r="AX476" i="1" s="1"/>
  <c r="CG471" i="1"/>
  <c r="AL15" i="1"/>
  <c r="AK15" i="1"/>
  <c r="AK70" i="1"/>
  <c r="AL70" i="1"/>
  <c r="AK17" i="1"/>
  <c r="AL17" i="1"/>
  <c r="AL16" i="1"/>
  <c r="AK16" i="1"/>
  <c r="CD474" i="1" l="1"/>
  <c r="CG474" i="1"/>
  <c r="CG476" i="1" s="1"/>
  <c r="CD472" i="1"/>
  <c r="CD475" i="1" s="1"/>
  <c r="BT472" i="1" l="1"/>
  <c r="BT475" i="1" s="1"/>
  <c r="BT476" i="1" s="1"/>
  <c r="CD47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<sst xmlns="http://schemas.openxmlformats.org/spreadsheetml/2006/main" count="18368" uniqueCount="2752">
  <si>
    <t>Style</t>
  </si>
  <si>
    <t>Color</t>
  </si>
  <si>
    <t>WHSL
PRICE</t>
  </si>
  <si>
    <t>Розница</t>
  </si>
  <si>
    <t>Нац</t>
  </si>
  <si>
    <t>ОПТ</t>
  </si>
  <si>
    <t>Акуленко</t>
  </si>
  <si>
    <t>Дупак</t>
  </si>
  <si>
    <t>сбс</t>
  </si>
  <si>
    <t>red</t>
  </si>
  <si>
    <t>Шапка</t>
  </si>
  <si>
    <t>Повязка</t>
  </si>
  <si>
    <t>Варежки</t>
  </si>
  <si>
    <t>Шарф</t>
  </si>
  <si>
    <t>Wildberries</t>
  </si>
  <si>
    <t>Перчатки</t>
  </si>
  <si>
    <t>Балаклава</t>
  </si>
  <si>
    <t>Подтяжки</t>
  </si>
  <si>
    <t>Цена</t>
  </si>
  <si>
    <t>Сумма</t>
  </si>
  <si>
    <t>логист</t>
  </si>
  <si>
    <t>дост</t>
  </si>
  <si>
    <t>~</t>
  </si>
  <si>
    <t>Итого</t>
  </si>
  <si>
    <t>Берет</t>
  </si>
  <si>
    <t>Шляпа</t>
  </si>
  <si>
    <t>Кепка</t>
  </si>
  <si>
    <t>Photo</t>
  </si>
  <si>
    <t>Бейсболка</t>
  </si>
  <si>
    <t>наличие</t>
  </si>
  <si>
    <t>La Moda</t>
  </si>
  <si>
    <t>JUSTIN 4130</t>
  </si>
  <si>
    <t>JUSTIN 8100</t>
  </si>
  <si>
    <t>JUSTIN 8170</t>
  </si>
  <si>
    <t>JUSTIN 8172</t>
  </si>
  <si>
    <t>MAGGY 8111</t>
  </si>
  <si>
    <t>DON CHURCH</t>
  </si>
  <si>
    <t>O GOLDWIN</t>
  </si>
  <si>
    <t>ОПТ -25%</t>
  </si>
  <si>
    <t>EDMOND 019</t>
  </si>
  <si>
    <t>ONE</t>
  </si>
  <si>
    <t>59 L</t>
  </si>
  <si>
    <t>57 M</t>
  </si>
  <si>
    <t>61 XL</t>
  </si>
  <si>
    <t>55 S</t>
  </si>
  <si>
    <t>58 M/L</t>
  </si>
  <si>
    <t>56 S/M</t>
  </si>
  <si>
    <t>60 L/XL</t>
  </si>
  <si>
    <t>BUCK 001</t>
  </si>
  <si>
    <t>LOUISE 041</t>
  </si>
  <si>
    <t>MAC CARTHY</t>
  </si>
  <si>
    <t>MAC SOFT</t>
  </si>
  <si>
    <t>MAGGY 8601</t>
  </si>
  <si>
    <t>DON CASH 003</t>
  </si>
  <si>
    <t>80-472-17-00</t>
  </si>
  <si>
    <t>Варежки HERMAN арт. JUSTIN 8185 (белый) {offwhite}</t>
  </si>
  <si>
    <t>80-472-15-00</t>
  </si>
  <si>
    <t>Варежки HERMAN арт. JUSTIN 8185 (светло-коричневый) {taupe}</t>
  </si>
  <si>
    <t>80-472-01-00</t>
  </si>
  <si>
    <t>Варежки HERMAN арт. JUSTIN 8185 (светло-серый) {pearl}</t>
  </si>
  <si>
    <t>80-472-16-00</t>
  </si>
  <si>
    <t>Варежки HERMAN арт. JUSTIN 8185 (темно-синий) {navy}</t>
  </si>
  <si>
    <t>80-317-17-00</t>
  </si>
  <si>
    <t>Шапка HERMAN арт. JUSTIN 8100 (белый) {offwhite}</t>
  </si>
  <si>
    <t>80-317-15-00</t>
  </si>
  <si>
    <t>Шапка HERMAN арт. JUSTIN 8100 (светло-коричневый) {taupe}</t>
  </si>
  <si>
    <t>80-317-16-00</t>
  </si>
  <si>
    <t>Шапка HERMAN арт. JUSTIN 8100 (темно-синий) {navy}</t>
  </si>
  <si>
    <t>80-494-05-00</t>
  </si>
  <si>
    <t>Шапка HERMAN арт. JUSTIN 8533 (темно-серый) {charcoal}</t>
  </si>
  <si>
    <t>80-332-17-00</t>
  </si>
  <si>
    <t>Шапка HERMAN арт. LOUISE 017 (белый) {white}</t>
  </si>
  <si>
    <t>80-345-17-00</t>
  </si>
  <si>
    <t>Шапка HERMAN арт. MAGGY 8520 (белый) {white}</t>
  </si>
  <si>
    <t>80-345-12-00</t>
  </si>
  <si>
    <t>Шапка HERMAN арт. MAGGY 8520 (бордовый) {burgundy}</t>
  </si>
  <si>
    <t>80-508-86-00</t>
  </si>
  <si>
    <t>Шарф HERMAN арт. JUSTIN 8120 (малиновый) {raspberry}</t>
  </si>
  <si>
    <t>80-508-01-00</t>
  </si>
  <si>
    <t>Шарф HERMAN арт. JUSTIN 8120 (светло-серый) {pearl}</t>
  </si>
  <si>
    <t>80-508-08-00</t>
  </si>
  <si>
    <t>Шарф HERMAN арт. JUSTIN 8120 (серый) {grey}</t>
  </si>
  <si>
    <t>80-508-16-00</t>
  </si>
  <si>
    <t>Шарф HERMAN арт. JUSTIN 8120 (темно-синий) {navy}</t>
  </si>
  <si>
    <t>80-357-17-00</t>
  </si>
  <si>
    <t>Шарф HERMAN арт. MAGGY 8521 (белый) {white}</t>
  </si>
  <si>
    <t>New Розница</t>
  </si>
  <si>
    <t>os</t>
  </si>
  <si>
    <t>Свободный склад</t>
  </si>
  <si>
    <t>Панама</t>
  </si>
  <si>
    <t>Балаклава HERMAN арт. FREEZE 4200 (черный) {black}</t>
  </si>
  <si>
    <t>Балаклава HERMAN арт. TECH 4215 (черный) {black}</t>
  </si>
  <si>
    <t>Варежки HERMAN арт. JUSTIN 8185 (черный) {black}</t>
  </si>
  <si>
    <t>Варежки HERMAN арт. JUSTIN 8185 (серый) {grey}</t>
  </si>
  <si>
    <t>Варежки HERMAN арт. JUSTIN 8185 (синий) {petrol blue}</t>
  </si>
  <si>
    <t>Варежки HERMAN арт. JUSTIN 8185 (бежевый) {putty}</t>
  </si>
  <si>
    <t>Варежки HERMAN арт. PYROP 003 (черный) {black}</t>
  </si>
  <si>
    <t>Варежки HERMAN арт. PYROP 003 (серый) {grey}</t>
  </si>
  <si>
    <t>Варежки HERMAN арт. PYROP 003 (белый) {white}</t>
  </si>
  <si>
    <t>Кепка HERMAN арт. ADVANCER 002 (синий) {blue}</t>
  </si>
  <si>
    <t>Кепка HERMAN арт. BOXER 004 (коричневый) {brown}</t>
  </si>
  <si>
    <t>Кепка HERMAN арт. RANGE 003 (синий) {blue}</t>
  </si>
  <si>
    <t>Кепка HERMAN арт. RANGE 003 (серый) {grey}</t>
  </si>
  <si>
    <t>Кепка HERMAN арт. RANGE 005 (коричневый) {brown}</t>
  </si>
  <si>
    <t>Кепка HERMAN арт. RANGE 014 (синий) {blue}</t>
  </si>
  <si>
    <t>Кепка HERMAN арт. RANGE PATCH 002 (синий) {blue}</t>
  </si>
  <si>
    <t>Перчатки HERMAN арт. PYROP 002 (черный) {black}</t>
  </si>
  <si>
    <t>Перчатки HERMAN арт. PYROP 002 (серый) {grey}</t>
  </si>
  <si>
    <t>Шапка HERMAN арт. EDMOND 019 (черный) {black}</t>
  </si>
  <si>
    <t>Шапка HERMAN арт. EDMOND 019 (темно-серый) {dark grey}</t>
  </si>
  <si>
    <t>Шапка HERMAN арт. EDMOND 019 (хаки) {khaki}</t>
  </si>
  <si>
    <t>Шапка HERMAN арт. EDMOND 040 (темно-синий) {navy}</t>
  </si>
  <si>
    <t>Шапка HERMAN арт. EDMOND 049 (черный) {black}</t>
  </si>
  <si>
    <t>Шапка HERMAN арт. EDMOND 049 (кремовый) {offwhite}</t>
  </si>
  <si>
    <t>Шапка HERMAN арт. JUSTIN 8100 (черный) {black}</t>
  </si>
  <si>
    <t>Шапка HERMAN арт. JUSTIN 8100 (светло-серый) {pearl}</t>
  </si>
  <si>
    <t>Шапка HERMAN арт. JUSTIN 8100 (синий) {petrol}</t>
  </si>
  <si>
    <t>Шапка HERMAN арт. JUSTIN 8100 (розовый) {raspberry}</t>
  </si>
  <si>
    <t>Шапка HERMAN арт. JUSTIN 8172 (розовый) {pink}</t>
  </si>
  <si>
    <t>Шапка HERMAN арт. JUSTIN 8180 (розовый) {pink}</t>
  </si>
  <si>
    <t>Шапка HERMAN арт. JUSTIN 8180 (фиолетовый) {purple}</t>
  </si>
  <si>
    <t>Шапка HERMAN арт. JUSTIN 8508 (светло-серый) {pearl}</t>
  </si>
  <si>
    <t>Шапка HERMAN арт. JUSTIN 8606 (бежевый) {beige}</t>
  </si>
  <si>
    <t>Шапка HERMAN арт. JUSTIN 8606 (синий) {blue}</t>
  </si>
  <si>
    <t>Шапка HERMAN арт. LOUISE 017 (черный) {black}</t>
  </si>
  <si>
    <t>Шапка HERMAN арт. LOUISE 017 (бежевый) {taupe}</t>
  </si>
  <si>
    <t>Шапка HERMAN арт. LOUISE 019 (черный) {black}</t>
  </si>
  <si>
    <t>Шапка HERMAN арт. LOUISE 019 (белый) {white}</t>
  </si>
  <si>
    <t>Шапка HERMAN арт. LOUISE 020 (черный) {black}</t>
  </si>
  <si>
    <t>Шапка HERMAN арт. LOUISE 031 (серый) {grey}</t>
  </si>
  <si>
    <t>Шапка HERMAN арт. LOUISE 038 (черный) {black}</t>
  </si>
  <si>
    <t>Шапка HERMAN арт. LOUISE 038 (серый) {grey}</t>
  </si>
  <si>
    <t>Шапка HERMAN арт. LOUISE 038 (белый) {offwhite}</t>
  </si>
  <si>
    <t>Шапка HERMAN арт. LOUISE 038 (бежевый) {putty}</t>
  </si>
  <si>
    <t>Шапка HERMAN арт. LOUISE 039 (черный) {black}</t>
  </si>
  <si>
    <t>Шапка HERMAN арт. LOUISE 039 (белый) {offwhite}</t>
  </si>
  <si>
    <t>Шапка HERMAN арт. LOUISE 041 (черный) {black}</t>
  </si>
  <si>
    <t>Шапка HERMAN арт. LOUISE 041 (белый) {offwhite}</t>
  </si>
  <si>
    <t>Шапка HERMAN арт. LOUISE 041 (бежевый) {putty}</t>
  </si>
  <si>
    <t>Шапка HERMAN арт. MAGGY 8111 (бежевый) {beige}</t>
  </si>
  <si>
    <t>Шапка HERMAN арт. MAGGY 8111 (черный) {black}</t>
  </si>
  <si>
    <t>Шапка HERMAN арт. MAGGY 8111 (серый) {grey}</t>
  </si>
  <si>
    <t>Шапка HERMAN арт. MAGGY 8111 (белый) {offwhite}</t>
  </si>
  <si>
    <t>Шапка HERMAN арт. MAGGY 8137 (белый) {white}</t>
  </si>
  <si>
    <t>Шапка HERMAN арт. MAGGY 8510 (черный) {black}</t>
  </si>
  <si>
    <t>Шапка HERMAN арт. MAGGY 8510 (серый) {grey}</t>
  </si>
  <si>
    <t>Шапка HERMAN арт. MAGGY 8510 (белый) {offwhite}</t>
  </si>
  <si>
    <t>Шапка HERMAN арт. MAGGY 8520 (черный) {black}</t>
  </si>
  <si>
    <t>Шапка HERMAN арт. MAGGY 8520 (синий) {blue}</t>
  </si>
  <si>
    <t>Шарф HERMAN арт. JUSTIN 8120 (черный) {black}</t>
  </si>
  <si>
    <t>Шарф HERMAN арт. JUSTIN 8120 (синий) {petrol}</t>
  </si>
  <si>
    <t>Шарф HERMAN арт. JUSTIN 8120 (светло-коричневый) {taupe}</t>
  </si>
  <si>
    <t>Шарф HERMAN арт. TYRA 001 (черный) {black}</t>
  </si>
  <si>
    <t>Шарф HERMAN арт. TYRA 001 (серый) {grey}</t>
  </si>
  <si>
    <t>Шляпа HERMAN арт. MAC FLEMISH (бордовый) {burgundy}</t>
  </si>
  <si>
    <t>Шляпа HERMAN арт. MAC GOLDWIN (черный) {black}</t>
  </si>
  <si>
    <t>Шляпа HERMAN арт. MAC LINE (черный) {black}</t>
  </si>
  <si>
    <t>Шляпа HERMAN арт. MAC SOFT (темно-серый) {dark grey}</t>
  </si>
  <si>
    <t>Шляпа HERMAN арт. MAC SOFT (серый) {grey}</t>
  </si>
  <si>
    <t>Шляпа HERMAN арт. MAC TAYLOR (черный) {black}</t>
  </si>
  <si>
    <t>Шляпа HERMAN арт. O GOLDWIN (коричневый) {brown}</t>
  </si>
  <si>
    <t>Шляпа HERMAN арт. QUEEN EVITA (черный) {black}</t>
  </si>
  <si>
    <t>80-470-09-00</t>
  </si>
  <si>
    <t>80-625-09-00</t>
  </si>
  <si>
    <t>80-472-09-00</t>
  </si>
  <si>
    <t>80-472-08-00</t>
  </si>
  <si>
    <t>80-472-06-00</t>
  </si>
  <si>
    <t>80-472-02-00</t>
  </si>
  <si>
    <t>80-621-09-00</t>
  </si>
  <si>
    <t>80-621-08-00</t>
  </si>
  <si>
    <t>80-621-17-00</t>
  </si>
  <si>
    <t>80-628-06-55</t>
  </si>
  <si>
    <t>80-628-06-59</t>
  </si>
  <si>
    <t>80-633-06-56</t>
  </si>
  <si>
    <t>80-633-06-59</t>
  </si>
  <si>
    <t>80-633-08-57</t>
  </si>
  <si>
    <t>80-633-08-59</t>
  </si>
  <si>
    <t>80-634-14-60</t>
  </si>
  <si>
    <t>80-532-06-58</t>
  </si>
  <si>
    <t>80-533-06-55</t>
  </si>
  <si>
    <t>80-533-06-56</t>
  </si>
  <si>
    <t>80-533-06-57</t>
  </si>
  <si>
    <t>80-533-06-59</t>
  </si>
  <si>
    <t>80-550-08-00</t>
  </si>
  <si>
    <t>80-556-09-00</t>
  </si>
  <si>
    <t>80-556-05-00</t>
  </si>
  <si>
    <t>80-556-03-00</t>
  </si>
  <si>
    <t>80-644-16-00</t>
  </si>
  <si>
    <t>80-563-09-00</t>
  </si>
  <si>
    <t>80-563-17-00</t>
  </si>
  <si>
    <t>80-317-09-00</t>
  </si>
  <si>
    <t>80-317-01-00</t>
  </si>
  <si>
    <t>80-317-06-00</t>
  </si>
  <si>
    <t>80-317-34-00</t>
  </si>
  <si>
    <t>80-489-34-00</t>
  </si>
  <si>
    <t>80-318-34-00</t>
  </si>
  <si>
    <t>80-318-41-00</t>
  </si>
  <si>
    <t>80-645-01-00</t>
  </si>
  <si>
    <t>80-646-02-00</t>
  </si>
  <si>
    <t>80-646-06-00</t>
  </si>
  <si>
    <t>80-332-09-00</t>
  </si>
  <si>
    <t>80-332-02-00</t>
  </si>
  <si>
    <t>80-568-09-00</t>
  </si>
  <si>
    <t>80-568-17-00</t>
  </si>
  <si>
    <t>80-569-09-00</t>
  </si>
  <si>
    <t>80-338-08-00</t>
  </si>
  <si>
    <t>80-570-09-00</t>
  </si>
  <si>
    <t>80-570-08-00</t>
  </si>
  <si>
    <t>80-570-17-00</t>
  </si>
  <si>
    <t>80-570-02-00</t>
  </si>
  <si>
    <t>80-571-09-00</t>
  </si>
  <si>
    <t>80-571-17-00</t>
  </si>
  <si>
    <t>80-572-09-00</t>
  </si>
  <si>
    <t>80-572-17-00</t>
  </si>
  <si>
    <t>80-572-02-00</t>
  </si>
  <si>
    <t>80-502-02-00</t>
  </si>
  <si>
    <t>80-502-09-00</t>
  </si>
  <si>
    <t>80-502-08-00</t>
  </si>
  <si>
    <t>80-502-17-00</t>
  </si>
  <si>
    <t>80-574-17-00</t>
  </si>
  <si>
    <t>80-647-09-00</t>
  </si>
  <si>
    <t>80-647-08-00</t>
  </si>
  <si>
    <t>80-647-17-00</t>
  </si>
  <si>
    <t>80-345-09-00</t>
  </si>
  <si>
    <t>80-345-06-00</t>
  </si>
  <si>
    <t>80-508-09-00</t>
  </si>
  <si>
    <t>80-508-06-00</t>
  </si>
  <si>
    <t>80-508-15-00</t>
  </si>
  <si>
    <t>80-622-09-00</t>
  </si>
  <si>
    <t>80-622-08-00</t>
  </si>
  <si>
    <t>80-598-09-57</t>
  </si>
  <si>
    <t>80-598-09-59</t>
  </si>
  <si>
    <t>80-649-09-57</t>
  </si>
  <si>
    <t>80-369-05-55</t>
  </si>
  <si>
    <t>80-369-05-59</t>
  </si>
  <si>
    <t>80-369-05-61</t>
  </si>
  <si>
    <t>80-369-08-57</t>
  </si>
  <si>
    <t>80-369-08-59</t>
  </si>
  <si>
    <t>80-601-09-57</t>
  </si>
  <si>
    <t>80-251-14-59</t>
  </si>
  <si>
    <t>80-372-52-57</t>
  </si>
  <si>
    <t>KUBOR</t>
  </si>
  <si>
    <t>GLAZIC</t>
  </si>
  <si>
    <t>GRASBERG</t>
  </si>
  <si>
    <t>HILL</t>
  </si>
  <si>
    <t>KING QUATTRO</t>
  </si>
  <si>
    <t>SPITZ</t>
  </si>
  <si>
    <t>STEELE</t>
  </si>
  <si>
    <t>DUKE SIX-S</t>
  </si>
  <si>
    <t>EDMOND 051</t>
  </si>
  <si>
    <t>CASSICAN</t>
  </si>
  <si>
    <t>DON HAWK</t>
  </si>
  <si>
    <t>DON VEGAS</t>
  </si>
  <si>
    <t>DUKE SIX</t>
  </si>
  <si>
    <t>EDMOND 055</t>
  </si>
  <si>
    <t>EDMOND 057</t>
  </si>
  <si>
    <t>LOUISE 091</t>
  </si>
  <si>
    <t>MAC HAWK</t>
  </si>
  <si>
    <t>VINSON</t>
  </si>
  <si>
    <t>Нал</t>
  </si>
  <si>
    <t>Бейсболка HERMAN арт. CONQUEST SWEAT (темно-синий) {navy}</t>
  </si>
  <si>
    <t>Бейсболка HERMAN арт. CONQUEST WAX (хаки) {khaki}</t>
  </si>
  <si>
    <t>80-044-00-57</t>
  </si>
  <si>
    <t>80-677-11-59</t>
  </si>
  <si>
    <t>Кепка HERMAN арт. ADVANCER 019 (зеленый) {green}</t>
  </si>
  <si>
    <t>80-455-41-59</t>
  </si>
  <si>
    <t>Кепка HERMAN арт. ADVANCER PATCH (фиолетовый) {purple}</t>
  </si>
  <si>
    <t>Кепка HERMAN арт. ADVANCER S1801 (зеленый) {green}</t>
  </si>
  <si>
    <t>80-602-11-57</t>
  </si>
  <si>
    <t>80-602-11-61</t>
  </si>
  <si>
    <t>80-602-06-55</t>
  </si>
  <si>
    <t>Кепка HERMAN арт. ADVANCER S1801 (синий) {blue}</t>
  </si>
  <si>
    <t>80-602-06-57</t>
  </si>
  <si>
    <t>80-680-16-58</t>
  </si>
  <si>
    <t>Кепка HERMAN арт. BOXER 005 (темно-синий) {navy}</t>
  </si>
  <si>
    <t>80-682-06-58</t>
  </si>
  <si>
    <t>Кепка HERMAN арт. DISCOVERY 002 (синий) {blue}</t>
  </si>
  <si>
    <t>80-275-02-57</t>
  </si>
  <si>
    <t>Кепка HERMAN арт. DISCOVERY S1701 (бежевый) {beige}</t>
  </si>
  <si>
    <t>Кепка HERMAN арт. DISCOVERY S1701 (розовый) {red}</t>
  </si>
  <si>
    <t>80-275-34-57</t>
  </si>
  <si>
    <t>80-275-34-59</t>
  </si>
  <si>
    <t>Кепка HERMAN арт. DISCOVERY S1701 (синий) {blue}</t>
  </si>
  <si>
    <t>Кепка HERMAN арт. DISCOVERY S1801 (зеленый) {green}</t>
  </si>
  <si>
    <t>80-604-11-57</t>
  </si>
  <si>
    <t>80-604-11-59</t>
  </si>
  <si>
    <t>80-604-06-55</t>
  </si>
  <si>
    <t>Кепка HERMAN арт. DISCOVERY S1801 (синий) {blue}</t>
  </si>
  <si>
    <t>80-604-06-57</t>
  </si>
  <si>
    <t>80-604-06-59</t>
  </si>
  <si>
    <t>80-296-04-58</t>
  </si>
  <si>
    <t>Кепка HERMAN арт. DISCOVERY W17004 (горчичный) {yellow}</t>
  </si>
  <si>
    <t>80-687-06-57</t>
  </si>
  <si>
    <t>Кепка HERMAN арт. MARINS 007 (синий) {blue}</t>
  </si>
  <si>
    <t>80-688-06-58</t>
  </si>
  <si>
    <t>Кепка HERMAN арт. RANGE 016 (синий) {blue}</t>
  </si>
  <si>
    <t>Кепка HERMAN арт. RANGE 022 (синий) {blue}</t>
  </si>
  <si>
    <t>Кепка HERMAN арт. RANGE 026 (зеленый) {green}</t>
  </si>
  <si>
    <t>80-696-06-58</t>
  </si>
  <si>
    <t>Кепка HERMAN арт. RANGE 030 (синий) {blue}</t>
  </si>
  <si>
    <t>80-697-06-59</t>
  </si>
  <si>
    <t>Кепка HERMAN арт. RANGE 033 (синий) {blue}</t>
  </si>
  <si>
    <t>80-701-18-58</t>
  </si>
  <si>
    <t>Кепка HERMAN арт. RANGE 042 (красный) {red}</t>
  </si>
  <si>
    <t>80-396-19-57</t>
  </si>
  <si>
    <t>Кепка HERMAN арт. RANGE S17 POLO (голубой) {blue}</t>
  </si>
  <si>
    <t>Кепка HERMAN арт. RANGE S1806 (серый) {grey}</t>
  </si>
  <si>
    <t>80-398-08-59</t>
  </si>
  <si>
    <t>80-398-08-61</t>
  </si>
  <si>
    <t>Кепка HERMAN арт. RANGE S1806 (синий) {blue}</t>
  </si>
  <si>
    <t>80-398-06-59</t>
  </si>
  <si>
    <t>80-398-06-61</t>
  </si>
  <si>
    <t>Кепка HERMAN арт. RANGE SWEAT (серый) {grey}</t>
  </si>
  <si>
    <t>80-181-08-57</t>
  </si>
  <si>
    <t>80-181-08-59</t>
  </si>
  <si>
    <t>Кепка HERMAN арт. RANGE SWEAT (темно-синий) {navy}</t>
  </si>
  <si>
    <t>80-181-16-58</t>
  </si>
  <si>
    <t>80-181-16-59</t>
  </si>
  <si>
    <t>80-181-16-60</t>
  </si>
  <si>
    <t>80-181-09-59</t>
  </si>
  <si>
    <t>Кепка HERMAN арт. RANGE SWEAT (черный) {black}</t>
  </si>
  <si>
    <t>Кепка HERMAN арт. USURPER S1802 (светло-коричневый) {green}</t>
  </si>
  <si>
    <t>80-401-11-57</t>
  </si>
  <si>
    <t>Кепка HERMAN арт. USURPER S1820 (бежевый) {beige}</t>
  </si>
  <si>
    <t>80-469-02-58</t>
  </si>
  <si>
    <t>80-469-02-59</t>
  </si>
  <si>
    <t>80-555-09-00</t>
  </si>
  <si>
    <t>Шапка HERMAN арт. EDMOND 016 (черный) {black}</t>
  </si>
  <si>
    <t>80-500-01-00</t>
  </si>
  <si>
    <t>Шапка HERMAN арт. LOUISE 011 (светло-серый) {pearl}</t>
  </si>
  <si>
    <t>80-503-17-00</t>
  </si>
  <si>
    <t>Шапка HERMAN арт. MAGGY 8165 (белый) {white}</t>
  </si>
  <si>
    <t>80-262-06-00</t>
  </si>
  <si>
    <t>Шапка HERMAN арт. V0402 (синий / серый) {blue}</t>
  </si>
  <si>
    <t>80-511-02-00</t>
  </si>
  <si>
    <t>Шарф HERMAN арт. MAGGY 8527 (бежевый) {putty}</t>
  </si>
  <si>
    <t>80-511-15-00</t>
  </si>
  <si>
    <t>Шарф HERMAN арт. MAGGY 8527 (светло-коричневый) {taupe}</t>
  </si>
  <si>
    <t>80-385-34-00</t>
  </si>
  <si>
    <t>Шарф HERMAN арт. TECH A S18 Bird (розовый) {bird}</t>
  </si>
  <si>
    <t>80-451-34-00</t>
  </si>
  <si>
    <t>Шарф HERMAN арт. TECH A S18 Boom rose (розовый) {pink boom}</t>
  </si>
  <si>
    <t>80-452-34-00</t>
  </si>
  <si>
    <t>Шарф HERMAN арт. TECH A S18 Dog rose (розовый) {pink dog}</t>
  </si>
  <si>
    <t>80-453-34-00</t>
  </si>
  <si>
    <t>Шарф HERMAN арт. TECH A S18 Drop rose (розовый) {pink drop}</t>
  </si>
  <si>
    <t>80-419-08-00</t>
  </si>
  <si>
    <t>Шарф HERMAN арт. TECH A S18 Girls (серый) {girls}</t>
  </si>
  <si>
    <t>80-432-08-00</t>
  </si>
  <si>
    <t>Шарф HERMAN арт. TECH A S18 Grenouille gris (серый) {grey frog}</t>
  </si>
  <si>
    <t>80-454-34-00</t>
  </si>
  <si>
    <t>Шарф HERMAN арт. TECH A S18 Hibou rose (розовый) {pink owl}</t>
  </si>
  <si>
    <t>80-433-08-00</t>
  </si>
  <si>
    <t>Шарф HERMAN арт. TECH A S18 Jump gris (серый) {grey jump}</t>
  </si>
  <si>
    <t>80-411-19-00</t>
  </si>
  <si>
    <t>Шарф HERMAN арт. TECH A S18 Line bleu (голубой) {blue line}</t>
  </si>
  <si>
    <t>80-412-19-00</t>
  </si>
  <si>
    <t>Шарф HERMAN арт. TECH A S18 Onde bleu (голубой) {blue onde}</t>
  </si>
  <si>
    <t>80-449-18-00</t>
  </si>
  <si>
    <t>Шарф HERMAN арт. TECH A S18 Palm (голубой) {palm}</t>
  </si>
  <si>
    <t>80-448-13-00</t>
  </si>
  <si>
    <t>Шарф HERMAN арт. TECH A S18 Playa orange (оранжевый) {orange playa}</t>
  </si>
  <si>
    <t>80-391-09-00</t>
  </si>
  <si>
    <t>Шарф HERMAN арт. TECH A S18 Ply noir (черный) {black ply}</t>
  </si>
  <si>
    <t>80-392-48-00</t>
  </si>
  <si>
    <t>Шарф HERMAN арт. TECH A S18 Spot noir (черный / белый) {black spot}</t>
  </si>
  <si>
    <t>80-425-11-00</t>
  </si>
  <si>
    <t>Шарф HERMAN арт. TECH A S18 Tribes vert (зеленый) {green tribes}</t>
  </si>
  <si>
    <t>80-360-34-00</t>
  </si>
  <si>
    <t>Шарф HERMAN арт. TECH K (розовый / зеленый) {sheep pink}</t>
  </si>
  <si>
    <t>Шляпа HERMAN арт. MAC CALL (синий / бежевый) {navy}</t>
  </si>
  <si>
    <t>Шляпа HERMAN арт. MAC FERSEN (бежевый) {offwhite}</t>
  </si>
  <si>
    <t>80-463-02-57</t>
  </si>
  <si>
    <t>Шляпа HERMAN арт. MACLOYAL (бежевый) {beige}</t>
  </si>
  <si>
    <t>80-463-02-59</t>
  </si>
  <si>
    <t>80-463-06-59</t>
  </si>
  <si>
    <t>Шляпа HERMAN арт. MACLOYAL (синий) {blue}</t>
  </si>
  <si>
    <t>80-410-08-57</t>
  </si>
  <si>
    <t>Шляпа HERMAN арт. QUEEN CALAS (серый) {grey}</t>
  </si>
  <si>
    <t>80-762-73-57</t>
  </si>
  <si>
    <t>Шляпа HERMAN арт. QUEEN CALI (бежевый / коричневый) {shells}</t>
  </si>
  <si>
    <t>80-764-02-57</t>
  </si>
  <si>
    <t>Шляпа HERMAN арт. QUEEN LIBERTY (бежевый) {beige}</t>
  </si>
  <si>
    <t>Шляпа HERMAN арт. QUEEN LIBERTY (черный) {black}</t>
  </si>
  <si>
    <t>80-767-02-57</t>
  </si>
  <si>
    <t>Шляпа HERMAN арт. QUEEN ROLLS (бежевый) {beige}</t>
  </si>
  <si>
    <t>80-770-91-57</t>
  </si>
  <si>
    <t>Шляпа HERMAN арт. QUEEN TOSCA (темно-коричневый) {tobacco}</t>
  </si>
  <si>
    <t>Набор</t>
  </si>
  <si>
    <t>Козырек</t>
  </si>
  <si>
    <t>Группа</t>
  </si>
  <si>
    <t>80-017-14-56</t>
  </si>
  <si>
    <t>Кепка HERMAN арт. MARTIN (коричневый) {brown}</t>
  </si>
  <si>
    <t>80-017-14-59</t>
  </si>
  <si>
    <t>80-017-14-60</t>
  </si>
  <si>
    <t>80-017-14-61</t>
  </si>
  <si>
    <t>80-017-14-62</t>
  </si>
  <si>
    <t>62 XL/XXL</t>
  </si>
  <si>
    <t>80-161-16-58</t>
  </si>
  <si>
    <t>Кепка HERMAN арт. BOXER S1701 (серый) {grey}</t>
  </si>
  <si>
    <t>80-173-08-59</t>
  </si>
  <si>
    <t>80-173-08-60</t>
  </si>
  <si>
    <t>80-181-06-57</t>
  </si>
  <si>
    <t>Кепка HERMAN арт. RANGE SWEAT (синий) {blue}</t>
  </si>
  <si>
    <t>80-181-09-57</t>
  </si>
  <si>
    <t>80-181-09-58</t>
  </si>
  <si>
    <t>80-181-09-60</t>
  </si>
  <si>
    <t>80-181-09-61</t>
  </si>
  <si>
    <t>80-181-09-62</t>
  </si>
  <si>
    <t>80-181-16-57</t>
  </si>
  <si>
    <t>80-251-13-61</t>
  </si>
  <si>
    <t>Шляпа HERMAN арт. O GOLDWIN (оранжевый) {orange}</t>
  </si>
  <si>
    <t>80-275-02-61</t>
  </si>
  <si>
    <t>80-317-86-00</t>
  </si>
  <si>
    <t>Шапка HERMAN арт. JUSTIN 8100 (светло-розовый) {pink}</t>
  </si>
  <si>
    <t>Шляпа HERMAN арт. MAC FLEMISH (бежевый) {beige}</t>
  </si>
  <si>
    <t>80-365-41-58</t>
  </si>
  <si>
    <t>Шляпа HERMAN арт. MAC SOFT (оранжевый) {orange}</t>
  </si>
  <si>
    <t>80-369-13-57</t>
  </si>
  <si>
    <t>Шляпа HERMAN арт. MACBIRD (бежевый) {beige}</t>
  </si>
  <si>
    <t>80-384-02-57</t>
  </si>
  <si>
    <t>Шляпа HERMAN арт. MACWASHINGTON (зеленый) {green}</t>
  </si>
  <si>
    <t>80-410-02-55</t>
  </si>
  <si>
    <t>Шляпа HERMAN арт. QUEEN CALAS (бежевый) {beige}</t>
  </si>
  <si>
    <t>80-463-02-61</t>
  </si>
  <si>
    <t>80-463-06-57</t>
  </si>
  <si>
    <t>Шляпа HERMAN арт. MACLOYAL (коричневый) {tobacco}</t>
  </si>
  <si>
    <t>80-472-34-00</t>
  </si>
  <si>
    <t>Варежки HERMAN арт. JUSTIN 8185 (розовый) {pink}</t>
  </si>
  <si>
    <t>80-477-09-00</t>
  </si>
  <si>
    <t>Перчатки HERMAN арт. FREEZE 3610 (черный) {black}</t>
  </si>
  <si>
    <t>80-508-34-00</t>
  </si>
  <si>
    <t>Шарф HERMAN арт. JUSTIN 8120 (розовый) {pink}</t>
  </si>
  <si>
    <t>80-521-05-00</t>
  </si>
  <si>
    <t>Варежки HERMAN арт. JUSTIN 8600 (темно-серый) {grey}</t>
  </si>
  <si>
    <t>80-522-08-57</t>
  </si>
  <si>
    <t>Кепка HERMAN арт. ADVANCER 010 (серый) {grey}</t>
  </si>
  <si>
    <t>80-522-09-56</t>
  </si>
  <si>
    <t>Кепка HERMAN арт. ADVANCER 010 (черный) {black}</t>
  </si>
  <si>
    <t>80-522-09-57</t>
  </si>
  <si>
    <t>Кепка HERMAN арт. ADVANCER 010 (красный) {red}</t>
  </si>
  <si>
    <t>80-522-18-57</t>
  </si>
  <si>
    <t>80-522-18-58</t>
  </si>
  <si>
    <t>80-522-18-59</t>
  </si>
  <si>
    <t>Кепка HERMAN арт. USURPER 003 (синий) {blue}</t>
  </si>
  <si>
    <t>80-535-06-59</t>
  </si>
  <si>
    <t>Кепка HERMAN арт. USURPER PATCH 003 (коричневый) {brown}</t>
  </si>
  <si>
    <t>80-538-14-56</t>
  </si>
  <si>
    <t>80-538-14-59</t>
  </si>
  <si>
    <t>80-538-14-60</t>
  </si>
  <si>
    <t>80-550-01-00</t>
  </si>
  <si>
    <t>Перчатки HERMAN арт. PYROP 002 (светло-серый) {grey}</t>
  </si>
  <si>
    <t>80-550-09-00</t>
  </si>
  <si>
    <t>Панама HERMAN арт. CARTER 003 (серый) {grey}</t>
  </si>
  <si>
    <t>80-589-08-59</t>
  </si>
  <si>
    <t>80-594-05-57</t>
  </si>
  <si>
    <t>Шляпа HERMAN арт. DON ALDO (темно-серый) {charcoal}</t>
  </si>
  <si>
    <t>80-594-05-59</t>
  </si>
  <si>
    <t>80-630-14-55</t>
  </si>
  <si>
    <t>80-680-16-59</t>
  </si>
  <si>
    <t>Кепка HERMAN арт. BOXER 007 (синий) {blue}</t>
  </si>
  <si>
    <t>80-681-06-57</t>
  </si>
  <si>
    <t>80-682-06-57</t>
  </si>
  <si>
    <t>80-682-06-59</t>
  </si>
  <si>
    <t>80-682-06-61</t>
  </si>
  <si>
    <t>Кепка HERMAN арт. DISPATCH 005 (синий) {blue}</t>
  </si>
  <si>
    <t>80-686-06-59</t>
  </si>
  <si>
    <t>80-687-06-55</t>
  </si>
  <si>
    <t>80-687-06-59</t>
  </si>
  <si>
    <t>80-687-09-55</t>
  </si>
  <si>
    <t>Кепка HERMAN арт. MARINS 007 (черный) {black}</t>
  </si>
  <si>
    <t>80-687-09-57</t>
  </si>
  <si>
    <t>80-690-06-57</t>
  </si>
  <si>
    <t>80-690-06-59</t>
  </si>
  <si>
    <t>Кепка HERMAN арт. RANGE 026 (синий) {blue}</t>
  </si>
  <si>
    <t>80-692-06-57</t>
  </si>
  <si>
    <t>80-692-06-59</t>
  </si>
  <si>
    <t>80-692-11-55</t>
  </si>
  <si>
    <t>80-697-06-56</t>
  </si>
  <si>
    <t>80-697-06-60</t>
  </si>
  <si>
    <t>Кепка HERMAN арт. RANGE 037 (серый) {grey}</t>
  </si>
  <si>
    <t>80-700-08-57</t>
  </si>
  <si>
    <t>Кепка HERMAN арт. RANGE 042 (синий) {blue}</t>
  </si>
  <si>
    <t>80-701-06-58</t>
  </si>
  <si>
    <t>80-701-06-59</t>
  </si>
  <si>
    <t>Шляпа HERMAN арт. DON CRUSH (белый / красный) {red}</t>
  </si>
  <si>
    <t>80-744-72-59</t>
  </si>
  <si>
    <t>80-752-95-55</t>
  </si>
  <si>
    <t>80-752-95-57</t>
  </si>
  <si>
    <t>80-754-02-57</t>
  </si>
  <si>
    <t>80-754-91-55</t>
  </si>
  <si>
    <t>Шляпа HERMAN арт. MAC FERSEN (темно-коричневый) {tobacco}</t>
  </si>
  <si>
    <t>80-754-91-57</t>
  </si>
  <si>
    <t>Шляпа HERMAN арт. MAC FIELD (бежевый) {beige}</t>
  </si>
  <si>
    <t>80-755-02-57</t>
  </si>
  <si>
    <t>80-763-17-55</t>
  </si>
  <si>
    <t>Шляпа HERMAN арт. QUEEN COSTA (белый) {white}</t>
  </si>
  <si>
    <t>80-764-02-55</t>
  </si>
  <si>
    <t>80-764-09-55</t>
  </si>
  <si>
    <t>80-765-06-55</t>
  </si>
  <si>
    <t>Шляпа HERMAN арт. QUEEN PASTEL (синий) {blue}</t>
  </si>
  <si>
    <t>80-765-06-57</t>
  </si>
  <si>
    <t>80-766-17-55</t>
  </si>
  <si>
    <t>Шляпа HERMAN арт. QUEEN PIA (белый) {white}</t>
  </si>
  <si>
    <t>80-770-14-55</t>
  </si>
  <si>
    <t>Шляпа HERMAN арт. QUEEN TOSCA (коричневый) {brown}</t>
  </si>
  <si>
    <t>80-770-14-57</t>
  </si>
  <si>
    <t>80-780-06-55</t>
  </si>
  <si>
    <t>Кепка HERMAN арт. BOXER PATCH (синий) {blue}</t>
  </si>
  <si>
    <t>80-780-06-58</t>
  </si>
  <si>
    <t>80-780-35-59</t>
  </si>
  <si>
    <t>Кепка HERMAN арт. BOXER PATCH (разноцветный) {patchwork}</t>
  </si>
  <si>
    <t>80-787-06-00</t>
  </si>
  <si>
    <t>Шляпа HERMAN арт. QUEEN CRUISE (синий) {blue}</t>
  </si>
  <si>
    <t>80-791-09-00</t>
  </si>
  <si>
    <t>Балаклава HERMAN арт. TECH 8973 (черный) {black}</t>
  </si>
  <si>
    <t>80-794-06-57</t>
  </si>
  <si>
    <t>Бейсболка HERMAN арт. CASSICAN (синий) {blue}</t>
  </si>
  <si>
    <t>80-794-06-59</t>
  </si>
  <si>
    <t>80-794-08-57</t>
  </si>
  <si>
    <t>Бейсболка HERMAN арт. CASSICAN (серый) {grey}</t>
  </si>
  <si>
    <t>80-794-11-57</t>
  </si>
  <si>
    <t>Бейсболка HERMAN арт. CASSICAN (зеленый) {green}</t>
  </si>
  <si>
    <t>80-794-11-59</t>
  </si>
  <si>
    <t>Бейсболка HERMAN арт. CASSICAN (рыжий) {tobacco}</t>
  </si>
  <si>
    <t>80-794-13-57</t>
  </si>
  <si>
    <t>80-794-13-59</t>
  </si>
  <si>
    <t>80-801-17-00</t>
  </si>
  <si>
    <t>Варежки HERMAN арт. PYROP 001 (белый) {white}</t>
  </si>
  <si>
    <t>80-806-14-55</t>
  </si>
  <si>
    <t>Кепка HERMAN арт. BARENTS (коричневый) {brown}</t>
  </si>
  <si>
    <t>Кепка HERMAN арт. BARENTS (темно-синий) {blue}</t>
  </si>
  <si>
    <t>80-806-16-56</t>
  </si>
  <si>
    <t>80-806-16-57</t>
  </si>
  <si>
    <t>80-806-16-61</t>
  </si>
  <si>
    <t>Кепка HERMAN арт. BENTLEY (коричневый) {brown}</t>
  </si>
  <si>
    <t>80-808-14-60</t>
  </si>
  <si>
    <t>Кепка HERMAN арт. CELTIC (коричневый / синий) {blue}</t>
  </si>
  <si>
    <t>80-810-06-56</t>
  </si>
  <si>
    <t>80-810-06-58</t>
  </si>
  <si>
    <t>80-810-06-59</t>
  </si>
  <si>
    <t>Кепка HERMAN арт. CELTIC (коричневый / зеленый) {green}</t>
  </si>
  <si>
    <t>80-810-11-57</t>
  </si>
  <si>
    <t>80-810-11-58</t>
  </si>
  <si>
    <t>80-810-11-59</t>
  </si>
  <si>
    <t>80-810-11-60</t>
  </si>
  <si>
    <t>80-810-11-61</t>
  </si>
  <si>
    <t>Кепка HERMAN арт. CELTIC (синий / красный) {red}</t>
  </si>
  <si>
    <t>80-810-18-56</t>
  </si>
  <si>
    <t>80-810-18-58</t>
  </si>
  <si>
    <t>80-810-18-59</t>
  </si>
  <si>
    <t>80-810-18-60</t>
  </si>
  <si>
    <t>80-810-18-61</t>
  </si>
  <si>
    <t>80-814-09-57</t>
  </si>
  <si>
    <t>Кепка HERMAN арт. DUKE SIX-S (черный) {black}</t>
  </si>
  <si>
    <t>80-814-09-58</t>
  </si>
  <si>
    <t>80-814-09-59</t>
  </si>
  <si>
    <t>80-814-09-60</t>
  </si>
  <si>
    <t>80-814-09-61</t>
  </si>
  <si>
    <t>63 XXL</t>
  </si>
  <si>
    <t>80-814-14-59</t>
  </si>
  <si>
    <t>Кепка HERMAN арт. DUKE SIX-S (коричневый) {brown}</t>
  </si>
  <si>
    <t>80-818-08-55</t>
  </si>
  <si>
    <t>Кепка HERMAN арт. GARDNER (серый) {grey}</t>
  </si>
  <si>
    <t>80-818-08-56</t>
  </si>
  <si>
    <t>80-818-08-57</t>
  </si>
  <si>
    <t>80-818-08-59</t>
  </si>
  <si>
    <t>80-818-08-60</t>
  </si>
  <si>
    <t>Кепка HERMAN арт. GIBRALTAR (синий) {blue}</t>
  </si>
  <si>
    <t>80-819-06-60</t>
  </si>
  <si>
    <t>80-821-08-57</t>
  </si>
  <si>
    <t>Кепка HERMAN арт. GRASBERG (серый) {charcoal}</t>
  </si>
  <si>
    <t>80-821-08-58</t>
  </si>
  <si>
    <t>80-821-08-59</t>
  </si>
  <si>
    <t>80-821-08-61</t>
  </si>
  <si>
    <t>80-821-15-56</t>
  </si>
  <si>
    <t>Кепка HERMAN арт. GRASBERG (светло-коричневый) {taupe}</t>
  </si>
  <si>
    <t>80-821-15-57</t>
  </si>
  <si>
    <t>80-821-15-58</t>
  </si>
  <si>
    <t>80-821-15-59</t>
  </si>
  <si>
    <t>80-821-15-60</t>
  </si>
  <si>
    <t>80-821-15-61</t>
  </si>
  <si>
    <t>Кепка HERMAN арт. KAPLAN (серый) {black}</t>
  </si>
  <si>
    <t>80-826-09-59</t>
  </si>
  <si>
    <t>80-826-09-61</t>
  </si>
  <si>
    <t>80-826-14-56</t>
  </si>
  <si>
    <t>Кепка HERMAN арт. KAPLAN (коричневый) {brown}</t>
  </si>
  <si>
    <t>80-826-14-58</t>
  </si>
  <si>
    <t>80-826-14-59</t>
  </si>
  <si>
    <t>80-826-14-61</t>
  </si>
  <si>
    <t>Кепка HERMAN арт. KATTEGAT (синий) {blue}</t>
  </si>
  <si>
    <t>80-827-06-59</t>
  </si>
  <si>
    <t>80-827-14-57</t>
  </si>
  <si>
    <t>Кепка HERMAN арт. KATTEGAT (коричневый) {brown}</t>
  </si>
  <si>
    <t>80-827-14-59</t>
  </si>
  <si>
    <t>80-827-14-60</t>
  </si>
  <si>
    <t>Кепка HERMAN арт. KELLAR (бежевый) {beige}</t>
  </si>
  <si>
    <t>80-828-02-59</t>
  </si>
  <si>
    <t>80-828-02-60</t>
  </si>
  <si>
    <t>80-828-02-61</t>
  </si>
  <si>
    <t>Кепка HERMAN арт. KELLAR (синий) {blue}</t>
  </si>
  <si>
    <t>80-828-06-58</t>
  </si>
  <si>
    <t>80-828-06-59</t>
  </si>
  <si>
    <t>80-828-06-61</t>
  </si>
  <si>
    <t>80-829-09-57</t>
  </si>
  <si>
    <t>Кепка HERMAN арт. KING QUATTRO (черный) {black}</t>
  </si>
  <si>
    <t>80-829-09-58</t>
  </si>
  <si>
    <t>80-829-09-59</t>
  </si>
  <si>
    <t>80-829-09-61</t>
  </si>
  <si>
    <t>80-830-13-57</t>
  </si>
  <si>
    <t>Кепка HERMAN арт. KING SIX (рыжий) {cognac}</t>
  </si>
  <si>
    <t>80-830-13-59</t>
  </si>
  <si>
    <t>80-830-13-61</t>
  </si>
  <si>
    <t>80-830-14-58</t>
  </si>
  <si>
    <t>Кепка HERMAN арт. KING SIX (коричневый) {brown}</t>
  </si>
  <si>
    <t>80-830-14-61</t>
  </si>
  <si>
    <t>80-831-06-57</t>
  </si>
  <si>
    <t>Кепка HERMAN арт. KUBOR (синий) {blue}</t>
  </si>
  <si>
    <t>80-831-06-58</t>
  </si>
  <si>
    <t>80-831-06-59</t>
  </si>
  <si>
    <t>80-831-06-60</t>
  </si>
  <si>
    <t>80-831-06-61</t>
  </si>
  <si>
    <t>80-831-35-57</t>
  </si>
  <si>
    <t>Кепка HERMAN арт. KUBOR (разноцветный) {patchwork}</t>
  </si>
  <si>
    <t>80-831-35-58</t>
  </si>
  <si>
    <t>80-831-35-59</t>
  </si>
  <si>
    <t>80-831-35-61</t>
  </si>
  <si>
    <t>Кепка HERMAN арт. LISTER (темно-серый) {black}</t>
  </si>
  <si>
    <t>80-832-05-57</t>
  </si>
  <si>
    <t>80-832-05-59</t>
  </si>
  <si>
    <t>80-832-05-61</t>
  </si>
  <si>
    <t>80-832-08-55</t>
  </si>
  <si>
    <t>Кепка HERMAN арт. LISTER (серый) {grey}</t>
  </si>
  <si>
    <t>80-832-08-57</t>
  </si>
  <si>
    <t>80-832-08-59</t>
  </si>
  <si>
    <t>80-832-08-61</t>
  </si>
  <si>
    <t>80-833-18-58</t>
  </si>
  <si>
    <t>Кепка HERMAN арт. LOGAN (красный) {red}</t>
  </si>
  <si>
    <t>Кепка HERMAN арт. MARMARA (коричневый) {beige}</t>
  </si>
  <si>
    <t>80-835-14-57</t>
  </si>
  <si>
    <t>80-835-14-58</t>
  </si>
  <si>
    <t>80-835-14-59</t>
  </si>
  <si>
    <t>80-836-06-59</t>
  </si>
  <si>
    <t>Кепка HERMAN арт. MILLER (синий) {blue}</t>
  </si>
  <si>
    <t>Кепка HERMAN арт. SANFORD (серый) {grey}</t>
  </si>
  <si>
    <t>80-839-08-58</t>
  </si>
  <si>
    <t>80-839-08-59</t>
  </si>
  <si>
    <t>80-839-08-61</t>
  </si>
  <si>
    <t>Кепка HERMAN арт. SANFORD (коричневый) {beige}</t>
  </si>
  <si>
    <t>80-839-14-57</t>
  </si>
  <si>
    <t>80-839-14-59</t>
  </si>
  <si>
    <t>80-839-14-61</t>
  </si>
  <si>
    <t>80-841-06-57</t>
  </si>
  <si>
    <t>Кепка HERMAN арт. SHINN (синий) {blue}</t>
  </si>
  <si>
    <t>80-841-06-58</t>
  </si>
  <si>
    <t>80-841-06-59</t>
  </si>
  <si>
    <t>80-841-06-60</t>
  </si>
  <si>
    <t>80-841-06-61</t>
  </si>
  <si>
    <t>80-841-08-57</t>
  </si>
  <si>
    <t>Кепка HERMAN арт. SHINN (серый) {grey}</t>
  </si>
  <si>
    <t>80-841-08-59</t>
  </si>
  <si>
    <t>80-841-08-61</t>
  </si>
  <si>
    <t>80-843-06-55</t>
  </si>
  <si>
    <t>Кепка HERMAN арт. SPITZ (синий / серый) {blue}</t>
  </si>
  <si>
    <t>80-843-06-56</t>
  </si>
  <si>
    <t>80-843-06-57</t>
  </si>
  <si>
    <t>80-843-06-59</t>
  </si>
  <si>
    <t>80-843-06-60</t>
  </si>
  <si>
    <t>80-843-06-61</t>
  </si>
  <si>
    <t>80-843-14-55</t>
  </si>
  <si>
    <t>Кепка HERMAN арт. SPITZ (коричневый / бежевый) {brown}</t>
  </si>
  <si>
    <t>80-843-14-58</t>
  </si>
  <si>
    <t>80-843-14-60</t>
  </si>
  <si>
    <t>80-843-14-61</t>
  </si>
  <si>
    <t>80-844-08-57</t>
  </si>
  <si>
    <t>Кепка HERMAN арт. STEELE (серый) {grey}</t>
  </si>
  <si>
    <t>80-844-08-58</t>
  </si>
  <si>
    <t>80-844-08-60</t>
  </si>
  <si>
    <t>80-844-09-57</t>
  </si>
  <si>
    <t>Кепка HERMAN арт. STEELE (черный) {black}</t>
  </si>
  <si>
    <t>80-844-09-58</t>
  </si>
  <si>
    <t>80-844-09-59</t>
  </si>
  <si>
    <t>80-844-09-60</t>
  </si>
  <si>
    <t>80-844-09-61</t>
  </si>
  <si>
    <t>80-845-08-57</t>
  </si>
  <si>
    <t>Кепка HERMAN арт. VINSON (серый) {grey}</t>
  </si>
  <si>
    <t>80-845-08-58</t>
  </si>
  <si>
    <t>80-845-08-59</t>
  </si>
  <si>
    <t>80-845-08-60</t>
  </si>
  <si>
    <t>80-845-08-61</t>
  </si>
  <si>
    <t>Кепка HERMAN арт. VINSON (черный) {black}</t>
  </si>
  <si>
    <t>80-845-09-58</t>
  </si>
  <si>
    <t>80-845-09-59</t>
  </si>
  <si>
    <t>80-845-09-61</t>
  </si>
  <si>
    <t>80-845-18-55</t>
  </si>
  <si>
    <t>Кепка HERMAN арт. VINSON (красный) {red}</t>
  </si>
  <si>
    <t>80-845-18-59</t>
  </si>
  <si>
    <t>80-845-18-60</t>
  </si>
  <si>
    <t>80-847-18-58</t>
  </si>
  <si>
    <t>Кепка HERMAN арт. WADE (красный) {red}</t>
  </si>
  <si>
    <t>80-848-08-57</t>
  </si>
  <si>
    <t>Кепка HERMAN арт. WALSH (серый) {grey}</t>
  </si>
  <si>
    <t>80-848-08-58</t>
  </si>
  <si>
    <t>80-848-08-59</t>
  </si>
  <si>
    <t>80-848-08-60</t>
  </si>
  <si>
    <t>80-849-08-58</t>
  </si>
  <si>
    <t>Кепка HERMAN арт. WEXLER (серый) {grey}</t>
  </si>
  <si>
    <t>80-855-93-00</t>
  </si>
  <si>
    <t>Перчатки HERMAN арт. FREEZE 2610 (малиновый) {raspberry}</t>
  </si>
  <si>
    <t>80-857-09-65</t>
  </si>
  <si>
    <t>Перчатки HERMAN арт. PAINTER 002 (черный) {black}</t>
  </si>
  <si>
    <t>80-869-17-00</t>
  </si>
  <si>
    <t>Шапка HERMAN арт. EDMOND 051 (белый) {offwhite}</t>
  </si>
  <si>
    <t>80-870-08-00</t>
  </si>
  <si>
    <t>Шапка HERMAN арт. EDMOND 055 (серый) {grey}</t>
  </si>
  <si>
    <t>80-871-08-00</t>
  </si>
  <si>
    <t>Шапка HERMAN арт. EDMOND 057 (серый) {grey}</t>
  </si>
  <si>
    <t>80-883-02-00</t>
  </si>
  <si>
    <t>Шапка HERMAN арт. JUSTIN 8304 (бежевый) {yellow}</t>
  </si>
  <si>
    <t>80-884-34-00</t>
  </si>
  <si>
    <t>Шапка HERMAN арт. JUSTIN 8305 (розовый) {pink}</t>
  </si>
  <si>
    <t>80-887-18-00</t>
  </si>
  <si>
    <t>Шапка HERMAN арт. JUSTIN 8308 (красный) {red}</t>
  </si>
  <si>
    <t>80-891-34-00</t>
  </si>
  <si>
    <t>Шапка HERMAN арт. JUSTIN 8610 (розовый) {pink}</t>
  </si>
  <si>
    <t>80-892-16-00</t>
  </si>
  <si>
    <t>Шапка HERMAN арт. JUSTIN 8614 (темно-синий) {navy}</t>
  </si>
  <si>
    <t>80-903-14-00</t>
  </si>
  <si>
    <t>Шапка HERMAN арт. MAGGY 8614 (коричневый) {taupe}</t>
  </si>
  <si>
    <t>80-903-34-00</t>
  </si>
  <si>
    <t>Шапка HERMAN арт. MAGGY 8614 (розовый) {pink}</t>
  </si>
  <si>
    <t>80-912-21-00</t>
  </si>
  <si>
    <t>Шарф HERMAN арт. CAVALIERE (синий / красный) {multicolor}</t>
  </si>
  <si>
    <t>80-918-00-00</t>
  </si>
  <si>
    <t>Шарф HERMAN арт. LYS (белый / красный) {multicolor}</t>
  </si>
  <si>
    <t>80-921-00-00</t>
  </si>
  <si>
    <t>Шарф HERMAN арт. ORISIS (синий / голубой) {multicolor}</t>
  </si>
  <si>
    <t>80-922-35-00</t>
  </si>
  <si>
    <t>Шарф HERMAN арт. SHELL A (разноцветный) {rainbow}</t>
  </si>
  <si>
    <t>80-924-06-00</t>
  </si>
  <si>
    <t>Повязка HERMAN арт. SHELL C (синий / зеленый) {thovex}</t>
  </si>
  <si>
    <t>80-924-08-00</t>
  </si>
  <si>
    <t>Повязка HERMAN арт. SHELL C (серый) {losange}</t>
  </si>
  <si>
    <t>80-924-19-00</t>
  </si>
  <si>
    <t>Повязка HERMAN арт. SHELL C (синий / голубой) {kili}</t>
  </si>
  <si>
    <t>80-924-34-00</t>
  </si>
  <si>
    <t>Повязка HERMAN арт. SHELL C (розовый) {maze}</t>
  </si>
  <si>
    <t>80-924-41-00</t>
  </si>
  <si>
    <t>Повязка HERMAN арт. SHELL C (фиолетовый / красный) {colo}</t>
  </si>
  <si>
    <t>80-924-57-00</t>
  </si>
  <si>
    <t>Повязка HERMAN арт. SHELL C (серый / красный) {jacquard}</t>
  </si>
  <si>
    <t>80-924-72-00</t>
  </si>
  <si>
    <t>Повязка HERMAN арт. SHELL C (красный / синий) {zogg}</t>
  </si>
  <si>
    <t>80-925-08-00</t>
  </si>
  <si>
    <t>Шарф HERMAN арт. TYRA 002 (серый) {grey}</t>
  </si>
  <si>
    <t>80-927-12-55</t>
  </si>
  <si>
    <t>Шляпа HERMAN арт. DON GLOSS (бордовый) {burgundy}</t>
  </si>
  <si>
    <t>Шляпа HERMAN арт. MAC EYE (коричневый) {brown}</t>
  </si>
  <si>
    <t>80-931-14-59</t>
  </si>
  <si>
    <t>80-931-14-61</t>
  </si>
  <si>
    <t>80-933-06-55</t>
  </si>
  <si>
    <t>Шляпа HERMAN арт. MAC NELLA (синий) {blue}</t>
  </si>
  <si>
    <t>80-933-06-57</t>
  </si>
  <si>
    <t>80-934-08-59</t>
  </si>
  <si>
    <t>Шляпа HERMAN арт. MAC OTTO (серый) {grey}</t>
  </si>
  <si>
    <t>80-940-03-59</t>
  </si>
  <si>
    <t>Шляпа HERMAN арт. QUEEN TOWN (оливковый) {mustard}</t>
  </si>
  <si>
    <t>Козырек HERMAN арт. VISOR 002 (синий) {navy}</t>
  </si>
  <si>
    <t>80-946-02-57</t>
  </si>
  <si>
    <t>Кепка HERMAN арт. MORS (бежевый) {beige}</t>
  </si>
  <si>
    <t>80-956-16-59</t>
  </si>
  <si>
    <t>Кепка HERMAN арт. MARTABAN (темно-синий) {navy}</t>
  </si>
  <si>
    <t>80-957-09-58</t>
  </si>
  <si>
    <t>Кепка HERMAN арт. LION (черный) {black}</t>
  </si>
  <si>
    <t>80-965-12-57</t>
  </si>
  <si>
    <t>Панама HERMAN арт. BOOGIE (бордовый) {burgundy}</t>
  </si>
  <si>
    <t>80-967-17-00</t>
  </si>
  <si>
    <t>Шарф HERMAN арт. BRIDGE 014 (белый) {white}</t>
  </si>
  <si>
    <t>Шарф HERMAN арт. BRIDGE 019 (оранжевый / белый) {orange}</t>
  </si>
  <si>
    <t>80-969-08-00</t>
  </si>
  <si>
    <t>Шарф HERMAN арт. BRIDGE 018 (серый) {grey}</t>
  </si>
  <si>
    <t>80-977-02-59</t>
  </si>
  <si>
    <t>Шляпа HERMAN арт. MAC SCOTT (бежевый) {natural}</t>
  </si>
  <si>
    <t>80-979-11-59</t>
  </si>
  <si>
    <t>Шляпа HERMAN арт. MAC PAVEL (зеленый) {green}</t>
  </si>
  <si>
    <t>80-980-02-57</t>
  </si>
  <si>
    <t>Шляпа HERMAN арт. DON SISKO (бежевый) {beige}</t>
  </si>
  <si>
    <t>80-981-02-55</t>
  </si>
  <si>
    <t>80-983-06-59</t>
  </si>
  <si>
    <t>Шляпа HERMAN арт. MAC WARRICK (синий) {blue}</t>
  </si>
  <si>
    <t>80-987-02-59</t>
  </si>
  <si>
    <t>Шляпа HERMAN арт. MAC TARKIN (бежевый) {natural}</t>
  </si>
  <si>
    <t>Шляпа HERMAN арт. QUEEN SYRRAN (голубой) {blue}</t>
  </si>
  <si>
    <t>80-993-09-00</t>
  </si>
  <si>
    <t>Балаклава HERMAN арт. TECH 4208 (черный) {black}</t>
  </si>
  <si>
    <t>Кепка HERMAN арт. DARWIN (синий / серый) {blue}</t>
  </si>
  <si>
    <t>80-996-00-58</t>
  </si>
  <si>
    <t>80-996-00-59</t>
  </si>
  <si>
    <t>80-996-00-60</t>
  </si>
  <si>
    <t>80-996-00-61</t>
  </si>
  <si>
    <t>Кепка HERMAN арт. DUKE 8 (черный) {black}</t>
  </si>
  <si>
    <t>80-997-09-58</t>
  </si>
  <si>
    <t>80-997-09-59</t>
  </si>
  <si>
    <t>80-997-09-61</t>
  </si>
  <si>
    <t>Кепка HERMAN арт. DUKE 8 (рыжий) {cognac}</t>
  </si>
  <si>
    <t>80-997-13-60</t>
  </si>
  <si>
    <t>80-997-13-61</t>
  </si>
  <si>
    <t>80-997-14-57</t>
  </si>
  <si>
    <t>Кепка HERMAN арт. DUKE 8 (коричневый) {brown}</t>
  </si>
  <si>
    <t>80-997-14-59</t>
  </si>
  <si>
    <t>80-998-09-57</t>
  </si>
  <si>
    <t>Кепка HERMAN арт. DUKE SIX (черный) {black}</t>
  </si>
  <si>
    <t>80-998-09-58</t>
  </si>
  <si>
    <t>80-998-09-59</t>
  </si>
  <si>
    <t>80-998-09-60</t>
  </si>
  <si>
    <t>80-998-09-61</t>
  </si>
  <si>
    <t>80-998-13-57</t>
  </si>
  <si>
    <t>Кепка HERMAN арт. DUKE SIX (рыжий) {cognac}</t>
  </si>
  <si>
    <t>80-998-13-58</t>
  </si>
  <si>
    <t>80-998-13-59</t>
  </si>
  <si>
    <t>80-998-13-60</t>
  </si>
  <si>
    <t>80-998-13-61</t>
  </si>
  <si>
    <t>80-998-14-57</t>
  </si>
  <si>
    <t>Кепка HERMAN арт. DUKE SIX (коричневый) {brown}</t>
  </si>
  <si>
    <t>80-998-14-58</t>
  </si>
  <si>
    <t>80-998-14-59</t>
  </si>
  <si>
    <t>80-998-14-60</t>
  </si>
  <si>
    <t>80-999-06-55</t>
  </si>
  <si>
    <t>Кепка HERMAN арт. HILL (синий) {blue}</t>
  </si>
  <si>
    <t>80-999-06-56</t>
  </si>
  <si>
    <t>80-999-06-58</t>
  </si>
  <si>
    <t>80-999-06-59</t>
  </si>
  <si>
    <t>80-999-06-60</t>
  </si>
  <si>
    <t>80-999-06-61</t>
  </si>
  <si>
    <t>80-999-08-55</t>
  </si>
  <si>
    <t>Кепка HERMAN арт. HILL (серый) {grey}</t>
  </si>
  <si>
    <t>80-999-08-57</t>
  </si>
  <si>
    <t>80-999-08-58</t>
  </si>
  <si>
    <t>80-999-08-59</t>
  </si>
  <si>
    <t>80-999-08-60</t>
  </si>
  <si>
    <t>Кепка HERMAN арт. HILL (коричневый) {brown}</t>
  </si>
  <si>
    <t>80-999-14-58</t>
  </si>
  <si>
    <t>80-999-14-60</t>
  </si>
  <si>
    <t>81-002-09-55</t>
  </si>
  <si>
    <t>Панама HERMAN арт. DON PIERRO (черный) {black}</t>
  </si>
  <si>
    <t>81-002-09-57</t>
  </si>
  <si>
    <t>81-002-09-59</t>
  </si>
  <si>
    <t>81-003-09-57</t>
  </si>
  <si>
    <t>Шляпа HERMAN арт. DON HAWK (черный) {black}</t>
  </si>
  <si>
    <t>81-003-09-59</t>
  </si>
  <si>
    <t>81-003-09-61</t>
  </si>
  <si>
    <t>81-004-08-57</t>
  </si>
  <si>
    <t>Шляпа HERMAN арт. MAC CARTHY (серый) {charcoal}</t>
  </si>
  <si>
    <t>81-004-08-59</t>
  </si>
  <si>
    <t>81-004-08-61</t>
  </si>
  <si>
    <t>81-004-09-57</t>
  </si>
  <si>
    <t>Шляпа HERMAN арт. MAC CARTHY (черный) {black}</t>
  </si>
  <si>
    <t>81-004-09-59</t>
  </si>
  <si>
    <t>81-004-09-61</t>
  </si>
  <si>
    <t>81-004-14-57</t>
  </si>
  <si>
    <t>Шляпа HERMAN арт. MAC CARTHY (коричневый) {brown}</t>
  </si>
  <si>
    <t>81-004-14-59</t>
  </si>
  <si>
    <t>81-004-14-61</t>
  </si>
  <si>
    <t>81-005-08-56</t>
  </si>
  <si>
    <t>Шляпа HERMAN арт. MAC LYS (серый) {grey}</t>
  </si>
  <si>
    <t>81-005-08-58</t>
  </si>
  <si>
    <t>Шляпа HERMAN арт. MAC LYS (розовый) {pink}</t>
  </si>
  <si>
    <t>MARTABAN</t>
  </si>
  <si>
    <t>JANSSON</t>
  </si>
  <si>
    <t>KING</t>
  </si>
  <si>
    <t>MAC COY</t>
  </si>
  <si>
    <t>EDMOND 088</t>
  </si>
  <si>
    <t>LOUISE 110</t>
  </si>
  <si>
    <t>LOUISE 124</t>
  </si>
  <si>
    <t>Fabric</t>
  </si>
  <si>
    <t>70% Wool - 30% Polyamid</t>
  </si>
  <si>
    <t>100% Cotton</t>
  </si>
  <si>
    <t>100% Virgin Wool</t>
  </si>
  <si>
    <t>Distr Price</t>
  </si>
  <si>
    <t>CO</t>
  </si>
  <si>
    <t>100% Leather</t>
  </si>
  <si>
    <t>100% Wool</t>
  </si>
  <si>
    <t>50% Wool - 50% Polyester</t>
  </si>
  <si>
    <t>LIGURE</t>
  </si>
  <si>
    <t>30% Wool - 70% Polyester</t>
  </si>
  <si>
    <t>100% Polyester</t>
  </si>
  <si>
    <t>100% Wool Felt</t>
  </si>
  <si>
    <t>MAC LORCA</t>
  </si>
  <si>
    <t>MAC TUCKER</t>
  </si>
  <si>
    <t>100% Acrylic</t>
  </si>
  <si>
    <t>ARIZONA</t>
  </si>
  <si>
    <t>AUSTRALIAN</t>
  </si>
  <si>
    <t>NEVADA</t>
  </si>
  <si>
    <t>BRUCE</t>
  </si>
  <si>
    <t>COLORADO</t>
  </si>
  <si>
    <t>KING OTTO</t>
  </si>
  <si>
    <t>DAKOTA</t>
  </si>
  <si>
    <t>SEAL</t>
  </si>
  <si>
    <t>LOUISE 102</t>
  </si>
  <si>
    <t>LOUISE 105</t>
  </si>
  <si>
    <t>LOUISE 106</t>
  </si>
  <si>
    <t>STONE</t>
  </si>
  <si>
    <t>STONE OTTO</t>
  </si>
  <si>
    <t>LOUISE 116</t>
  </si>
  <si>
    <t>EDMOND 089</t>
  </si>
  <si>
    <t>EDMOND 110</t>
  </si>
  <si>
    <t>EDMOND 112</t>
  </si>
  <si>
    <t>MAC PORTER</t>
  </si>
  <si>
    <t>WHALES</t>
  </si>
  <si>
    <t>HARTLEY</t>
  </si>
  <si>
    <t>Stockman</t>
  </si>
  <si>
    <t>80-095-13-60</t>
  </si>
  <si>
    <t>Бейсболка HERMAN арт. CONQUEST KING (рыжий) {cognac}</t>
  </si>
  <si>
    <t>80-095-13-61</t>
  </si>
  <si>
    <t>80-181-08-55</t>
  </si>
  <si>
    <t>80-181-16-55</t>
  </si>
  <si>
    <t>Шляпа HERMAN арт. O GOLDWIN (песочный) {camel}</t>
  </si>
  <si>
    <t>80-251-02-57</t>
  </si>
  <si>
    <t>80-251-02-59</t>
  </si>
  <si>
    <t>80-251-08-55</t>
  </si>
  <si>
    <t>Шляпа HERMAN арт. O GOLDWIN (серый) {grey}</t>
  </si>
  <si>
    <t>80-251-08-57</t>
  </si>
  <si>
    <t>80-251-08-59</t>
  </si>
  <si>
    <t>Шляпа HERMAN арт. O GOLDWIN (черный) {black}</t>
  </si>
  <si>
    <t>80-251-09-57</t>
  </si>
  <si>
    <t>80-251-09-59</t>
  </si>
  <si>
    <t>80-251-11-55</t>
  </si>
  <si>
    <t>Шляпа HERMAN арт. O GOLDWIN (зеленый) {green}</t>
  </si>
  <si>
    <t>80-251-11-57</t>
  </si>
  <si>
    <t>80-251-11-59</t>
  </si>
  <si>
    <t>80-251-13-57</t>
  </si>
  <si>
    <t>80-251-13-59</t>
  </si>
  <si>
    <t>80-251-14-55</t>
  </si>
  <si>
    <t>80-251-14-57</t>
  </si>
  <si>
    <t>80-251-16-55</t>
  </si>
  <si>
    <t>Шляпа HERMAN арт. O GOLDWIN (темно-синий) {navy}</t>
  </si>
  <si>
    <t>80-251-20-55</t>
  </si>
  <si>
    <t>Шляпа HERMAN арт. O GOLDWIN (желтый) {yellow}</t>
  </si>
  <si>
    <t>80-275-06-60</t>
  </si>
  <si>
    <t>80-369-05-57</t>
  </si>
  <si>
    <t>80-369-06-55</t>
  </si>
  <si>
    <t>Шляпа HERMAN арт. MAC SOFT (синий) {blue}</t>
  </si>
  <si>
    <t>80-369-06-57</t>
  </si>
  <si>
    <t>80-369-06-59</t>
  </si>
  <si>
    <t>80-369-08-55</t>
  </si>
  <si>
    <t>Шляпа HERMAN арт. MAC SOFT (белый / серый) {beige}</t>
  </si>
  <si>
    <t>80-369-50-57</t>
  </si>
  <si>
    <t>80-369-50-59</t>
  </si>
  <si>
    <t>80-574-09-00</t>
  </si>
  <si>
    <t>Шапка HERMAN арт. MAGGY 8137 (черный) {black}</t>
  </si>
  <si>
    <t>80-599-09-59</t>
  </si>
  <si>
    <t>Шляпа HERMAN арт. MAC MILLAN (черный) {black}</t>
  </si>
  <si>
    <t>80-602-11-59</t>
  </si>
  <si>
    <t>80-604-11-55</t>
  </si>
  <si>
    <t>80-623-09-00</t>
  </si>
  <si>
    <t>Шапка HERMAN арт. MERYL 002 (черный) {black}</t>
  </si>
  <si>
    <t>80-633-08-58</t>
  </si>
  <si>
    <t>80-633-08-60</t>
  </si>
  <si>
    <t>80-636-14-58</t>
  </si>
  <si>
    <t>Кепка HERMAN арт. RANGE 010 (коричневый) {brown}</t>
  </si>
  <si>
    <t>80-744-72-55</t>
  </si>
  <si>
    <t>Кепка HERMAN арт. DUKE SIX-S (темно-серый) {dark grey}</t>
  </si>
  <si>
    <t>80-814-05-58</t>
  </si>
  <si>
    <t>80-814-13-56</t>
  </si>
  <si>
    <t>Кепка HERMAN арт. DUKE SIX-S (рыжий) {cognac}</t>
  </si>
  <si>
    <t>80-814-13-57</t>
  </si>
  <si>
    <t>80-814-13-58</t>
  </si>
  <si>
    <t>80-814-13-59</t>
  </si>
  <si>
    <t>80-814-13-60</t>
  </si>
  <si>
    <t>80-814-13-61</t>
  </si>
  <si>
    <t>80-814-14-56</t>
  </si>
  <si>
    <t>80-814-14-57</t>
  </si>
  <si>
    <t>80-814-14-63</t>
  </si>
  <si>
    <t>80-815-09-55</t>
  </si>
  <si>
    <t>Кепка HERMAN арт. FELTAR (черный) {black}</t>
  </si>
  <si>
    <t>80-815-09-57</t>
  </si>
  <si>
    <t>80-815-09-59</t>
  </si>
  <si>
    <t>80-819-14-59</t>
  </si>
  <si>
    <t>Кепка HERMAN арт. GIBRALTAR (коричневый) {brown}</t>
  </si>
  <si>
    <t>80-819-14-61</t>
  </si>
  <si>
    <t>80-821-08-56</t>
  </si>
  <si>
    <t>80-829-09-56</t>
  </si>
  <si>
    <t>80-829-13-57</t>
  </si>
  <si>
    <t>Кепка HERMAN арт. KING QUATTRO (рыжий) {cognac}</t>
  </si>
  <si>
    <t>80-829-13-58</t>
  </si>
  <si>
    <t>80-829-13-59</t>
  </si>
  <si>
    <t>80-829-13-61</t>
  </si>
  <si>
    <t>80-829-13-62</t>
  </si>
  <si>
    <t>Кепка HERMAN арт. KING QUATTRO (темно-коричневый) {brown}</t>
  </si>
  <si>
    <t>80-829-91-59</t>
  </si>
  <si>
    <t>80-829-91-60</t>
  </si>
  <si>
    <t>80-829-91-61</t>
  </si>
  <si>
    <t>80-831-06-55</t>
  </si>
  <si>
    <t>80-831-06-56</t>
  </si>
  <si>
    <t>80-831-35-55</t>
  </si>
  <si>
    <t>80-844-08-55</t>
  </si>
  <si>
    <t>80-844-08-56</t>
  </si>
  <si>
    <t>80-844-08-59</t>
  </si>
  <si>
    <t>80-844-08-61</t>
  </si>
  <si>
    <t>80-844-09-55</t>
  </si>
  <si>
    <t>80-844-09-56</t>
  </si>
  <si>
    <t>80-844-16-55</t>
  </si>
  <si>
    <t>Кепка HERMAN арт. STEELE (темно-синий) {blue}</t>
  </si>
  <si>
    <t>80-844-16-57</t>
  </si>
  <si>
    <t>80-844-16-58</t>
  </si>
  <si>
    <t>80-844-16-59</t>
  </si>
  <si>
    <t>80-844-16-60</t>
  </si>
  <si>
    <t>80-844-16-61</t>
  </si>
  <si>
    <t>80-938-05-55</t>
  </si>
  <si>
    <t>Шляпа HERMAN арт. MAC SOFT VINTAGE (темно-серый) {dark grey}</t>
  </si>
  <si>
    <t>80-938-05-57</t>
  </si>
  <si>
    <t>80-938-05-59</t>
  </si>
  <si>
    <t>Шляпа HERMAN арт. MAC SOFT VINTAGE (коричневый) {brown}</t>
  </si>
  <si>
    <t>80-938-14-57</t>
  </si>
  <si>
    <t>80-938-14-59</t>
  </si>
  <si>
    <t>80-998-14-61</t>
  </si>
  <si>
    <t>81-002-03-55</t>
  </si>
  <si>
    <t>Панама HERMAN арт. DON PIERRO (оливковый) {taupe}</t>
  </si>
  <si>
    <t>81-002-03-57</t>
  </si>
  <si>
    <t>81-002-03-59</t>
  </si>
  <si>
    <t>81-003-09-55</t>
  </si>
  <si>
    <t>81-004-08-55</t>
  </si>
  <si>
    <t>81-004-09-55</t>
  </si>
  <si>
    <t>81-007-09-55</t>
  </si>
  <si>
    <t>Панама HERMAN арт. MAC UGO (черный) {black}</t>
  </si>
  <si>
    <t>81-007-09-57</t>
  </si>
  <si>
    <t>81-007-09-59</t>
  </si>
  <si>
    <t>81-007-09-61</t>
  </si>
  <si>
    <t>81-007-14-55</t>
  </si>
  <si>
    <t>Панама HERMAN арт. MAC UGO (коричневый) {brown}</t>
  </si>
  <si>
    <t>81-007-14-57</t>
  </si>
  <si>
    <t>81-008-09-57</t>
  </si>
  <si>
    <t>Шляпа HERMAN арт. MAC HAWK (черный) {black}</t>
  </si>
  <si>
    <t>81-008-09-59</t>
  </si>
  <si>
    <t>81-008-09-61</t>
  </si>
  <si>
    <t>81-009-02-55</t>
  </si>
  <si>
    <t>Шляпа HERMAN арт. MAC ORLAN (бежевый) {taupe}</t>
  </si>
  <si>
    <t>81-009-02-57</t>
  </si>
  <si>
    <t>81-009-02-59</t>
  </si>
  <si>
    <t>81-009-02-61</t>
  </si>
  <si>
    <t>81-009-14-55</t>
  </si>
  <si>
    <t>Шляпа HERMAN арт. MAC ORLAN (коричневый) {brown}</t>
  </si>
  <si>
    <t>81-009-14-57</t>
  </si>
  <si>
    <t>81-009-14-59</t>
  </si>
  <si>
    <t>81-009-14-61</t>
  </si>
  <si>
    <t>81-010-06-55</t>
  </si>
  <si>
    <t>Кепка HERMAN арт. ARGUS (синий) {blue}</t>
  </si>
  <si>
    <t>81-010-06-56</t>
  </si>
  <si>
    <t>81-010-06-57</t>
  </si>
  <si>
    <t>81-010-06-58</t>
  </si>
  <si>
    <t>81-010-06-59</t>
  </si>
  <si>
    <t>81-010-06-60</t>
  </si>
  <si>
    <t>81-010-06-61</t>
  </si>
  <si>
    <t>81-010-09-55</t>
  </si>
  <si>
    <t>Кепка HERMAN арт. ARGUS (черный) {black}</t>
  </si>
  <si>
    <t>81-010-09-56</t>
  </si>
  <si>
    <t>81-010-09-57</t>
  </si>
  <si>
    <t>81-010-09-58</t>
  </si>
  <si>
    <t>81-010-09-59</t>
  </si>
  <si>
    <t>81-010-09-61</t>
  </si>
  <si>
    <t>81-011-06-55</t>
  </si>
  <si>
    <t>Кепка HERMAN арт. BELMONTE (синий) {blue}</t>
  </si>
  <si>
    <t>81-011-06-57</t>
  </si>
  <si>
    <t>81-011-06-59</t>
  </si>
  <si>
    <t>81-011-06-61</t>
  </si>
  <si>
    <t>81-012-06-55</t>
  </si>
  <si>
    <t>Кепка HERMAN арт. FERRER (синий) {blue}</t>
  </si>
  <si>
    <t>81-012-06-56</t>
  </si>
  <si>
    <t>81-012-06-57</t>
  </si>
  <si>
    <t>81-012-06-59</t>
  </si>
  <si>
    <t>81-012-06-60</t>
  </si>
  <si>
    <t>81-012-06-61</t>
  </si>
  <si>
    <t>81-012-09-55</t>
  </si>
  <si>
    <t>Кепка HERMAN арт. FERRER (черный) {black}</t>
  </si>
  <si>
    <t>81-012-09-57</t>
  </si>
  <si>
    <t>81-012-09-58</t>
  </si>
  <si>
    <t>81-012-09-59</t>
  </si>
  <si>
    <t>81-012-09-60</t>
  </si>
  <si>
    <t>81-012-09-61</t>
  </si>
  <si>
    <t>Кепка HERMAN арт. FERRER (зеленый) {green}</t>
  </si>
  <si>
    <t>81-012-11-56</t>
  </si>
  <si>
    <t>81-012-11-57</t>
  </si>
  <si>
    <t>81-012-11-58</t>
  </si>
  <si>
    <t>81-012-11-61</t>
  </si>
  <si>
    <t>81-013-14-55</t>
  </si>
  <si>
    <t>Кепка HERMAN арт. GREEDY (коричневый) {brown}</t>
  </si>
  <si>
    <t>81-013-14-56</t>
  </si>
  <si>
    <t>81-013-14-57</t>
  </si>
  <si>
    <t>81-013-14-58</t>
  </si>
  <si>
    <t>81-013-14-59</t>
  </si>
  <si>
    <t>81-013-14-60</t>
  </si>
  <si>
    <t>81-013-14-61</t>
  </si>
  <si>
    <t>81-013-14-62</t>
  </si>
  <si>
    <t>81-014-02-55</t>
  </si>
  <si>
    <t>Кепка HERMAN арт. JANSSON (бежевый) {beige}</t>
  </si>
  <si>
    <t>81-014-02-57</t>
  </si>
  <si>
    <t>81-014-02-59</t>
  </si>
  <si>
    <t>81-014-02-61</t>
  </si>
  <si>
    <t>81-014-09-55</t>
  </si>
  <si>
    <t>Кепка HERMAN арт. JANSSON (черный) {black}</t>
  </si>
  <si>
    <t>81-014-09-57</t>
  </si>
  <si>
    <t>81-014-09-59</t>
  </si>
  <si>
    <t>81-014-09-61</t>
  </si>
  <si>
    <t>81-014-11-55</t>
  </si>
  <si>
    <t>Кепка HERMAN арт. JANSSON (зеленый) {green}</t>
  </si>
  <si>
    <t>81-014-11-57</t>
  </si>
  <si>
    <t>81-014-11-59</t>
  </si>
  <si>
    <t>81-015-02-55</t>
  </si>
  <si>
    <t>Кепка HERMAN арт. KOVAC (бежевый) {beige}</t>
  </si>
  <si>
    <t>81-015-02-57</t>
  </si>
  <si>
    <t>81-015-09-55</t>
  </si>
  <si>
    <t>Кепка HERMAN арт. KOVAC (черный) {black}</t>
  </si>
  <si>
    <t>81-015-09-57</t>
  </si>
  <si>
    <t>81-015-16-55</t>
  </si>
  <si>
    <t>Кепка HERMAN арт. KOVAC (темно-синий) {navy}</t>
  </si>
  <si>
    <t>81-015-16-57</t>
  </si>
  <si>
    <t>81-016-02-55</t>
  </si>
  <si>
    <t>Кепка HERMAN арт. LIGURE (бежевый) {beige}</t>
  </si>
  <si>
    <t>81-016-02-57</t>
  </si>
  <si>
    <t>81-016-02-59</t>
  </si>
  <si>
    <t>81-016-02-61</t>
  </si>
  <si>
    <t>81-016-08-55</t>
  </si>
  <si>
    <t>Кепка HERMAN арт. LIGURE (серый) {grey}</t>
  </si>
  <si>
    <t>81-016-08-57</t>
  </si>
  <si>
    <t>81-016-08-59</t>
  </si>
  <si>
    <t>81-016-08-61</t>
  </si>
  <si>
    <t>81-017-06-56</t>
  </si>
  <si>
    <t>Кепка HERMAN арт. MACIS (синий) {blue}</t>
  </si>
  <si>
    <t>81-017-06-57</t>
  </si>
  <si>
    <t>81-017-06-59</t>
  </si>
  <si>
    <t>81-017-06-61</t>
  </si>
  <si>
    <t>81-017-11-57</t>
  </si>
  <si>
    <t>Кепка HERMAN арт. MACIS (зеленый) {green}</t>
  </si>
  <si>
    <t>81-017-11-59</t>
  </si>
  <si>
    <t>81-017-11-61</t>
  </si>
  <si>
    <t>81-018-02-55</t>
  </si>
  <si>
    <t>Кепка HERMAN арт. PUFFIN (бежевый) {beige}</t>
  </si>
  <si>
    <t>81-018-02-57</t>
  </si>
  <si>
    <t>81-018-02-59</t>
  </si>
  <si>
    <t>81-018-02-61</t>
  </si>
  <si>
    <t>81-018-09-55</t>
  </si>
  <si>
    <t>Кепка HERMAN арт. PUFFIN (черный) {black}</t>
  </si>
  <si>
    <t>81-018-09-57</t>
  </si>
  <si>
    <t>81-018-09-59</t>
  </si>
  <si>
    <t>81-018-09-61</t>
  </si>
  <si>
    <t>81-019-02-55</t>
  </si>
  <si>
    <t>Кепка HERMAN арт. SAMARA (бежевый) {beige}</t>
  </si>
  <si>
    <t>81-019-02-56</t>
  </si>
  <si>
    <t>81-019-02-57</t>
  </si>
  <si>
    <t>81-019-02-59</t>
  </si>
  <si>
    <t>81-019-02-61</t>
  </si>
  <si>
    <t>81-019-06-55</t>
  </si>
  <si>
    <t>Кепка HERMAN арт. SAMARA (синий) {blue}</t>
  </si>
  <si>
    <t>81-019-06-57</t>
  </si>
  <si>
    <t>81-019-06-59</t>
  </si>
  <si>
    <t>81-019-06-61</t>
  </si>
  <si>
    <t>81-020-06-55</t>
  </si>
  <si>
    <t>Кепка HERMAN арт. SCOTIA (синий) {blue}</t>
  </si>
  <si>
    <t>81-020-06-57</t>
  </si>
  <si>
    <t>81-020-06-58</t>
  </si>
  <si>
    <t>81-020-06-59</t>
  </si>
  <si>
    <t>81-020-06-61</t>
  </si>
  <si>
    <t>81-020-06-63</t>
  </si>
  <si>
    <t>Панама HERMAN арт. SULU (синий) {blue}</t>
  </si>
  <si>
    <t>81-021-06-57</t>
  </si>
  <si>
    <t>81-021-14-55</t>
  </si>
  <si>
    <t>Панама HERMAN арт. SULU (коричневый) {brown}</t>
  </si>
  <si>
    <t>81-021-14-57</t>
  </si>
  <si>
    <t>81-021-14-59</t>
  </si>
  <si>
    <t>81-022-09-55</t>
  </si>
  <si>
    <t>Шляпа HERMAN арт. MAC COY (черный) {black}</t>
  </si>
  <si>
    <t>81-022-09-57</t>
  </si>
  <si>
    <t>81-022-09-59</t>
  </si>
  <si>
    <t>81-022-09-61</t>
  </si>
  <si>
    <t>81-022-11-55</t>
  </si>
  <si>
    <t>Шляпа HERMAN арт. MAC COY (зеленый) {green}</t>
  </si>
  <si>
    <t>81-022-11-57</t>
  </si>
  <si>
    <t>81-022-11-59</t>
  </si>
  <si>
    <t>81-022-11-61</t>
  </si>
  <si>
    <t>81-022-16-55</t>
  </si>
  <si>
    <t>Шляпа HERMAN арт. MAC COY (темно-синий) {navy}</t>
  </si>
  <si>
    <t>81-022-16-57</t>
  </si>
  <si>
    <t>81-022-16-59</t>
  </si>
  <si>
    <t>81-022-16-61</t>
  </si>
  <si>
    <t>81-023-05-55</t>
  </si>
  <si>
    <t>Шляпа HERMAN арт. MAC LORCA (темно-серый) {charcoal}</t>
  </si>
  <si>
    <t>81-023-05-57</t>
  </si>
  <si>
    <t>81-023-05-59</t>
  </si>
  <si>
    <t>81-023-05-61</t>
  </si>
  <si>
    <t>81-023-08-55</t>
  </si>
  <si>
    <t>Шляпа HERMAN арт. MAC LORCA (серый) {grey}</t>
  </si>
  <si>
    <t>81-023-08-57</t>
  </si>
  <si>
    <t>81-023-08-59</t>
  </si>
  <si>
    <t>81-023-08-61</t>
  </si>
  <si>
    <t>81-023-11-55</t>
  </si>
  <si>
    <t>Шляпа HERMAN арт. MAC LORCA (зеленый) {green}</t>
  </si>
  <si>
    <t>81-023-11-57</t>
  </si>
  <si>
    <t>81-023-11-59</t>
  </si>
  <si>
    <t>81-023-11-61</t>
  </si>
  <si>
    <t>81-023-14-55</t>
  </si>
  <si>
    <t>Шляпа HERMAN арт. MAC LORCA (коричневый) {brown}</t>
  </si>
  <si>
    <t>81-023-14-57</t>
  </si>
  <si>
    <t>81-023-14-59</t>
  </si>
  <si>
    <t>Blue</t>
  </si>
  <si>
    <t>Brown</t>
  </si>
  <si>
    <t>Burgundy</t>
  </si>
  <si>
    <t>Rust</t>
  </si>
  <si>
    <t>50% Wool - 30% Polyester - 10% Silk - 10% Acrylic</t>
  </si>
  <si>
    <t>Navy</t>
  </si>
  <si>
    <t>Green</t>
  </si>
  <si>
    <t>Charcoal</t>
  </si>
  <si>
    <t>Taupe</t>
  </si>
  <si>
    <t>Black</t>
  </si>
  <si>
    <t>Patchwork</t>
  </si>
  <si>
    <t>Orange</t>
  </si>
  <si>
    <t>Type</t>
  </si>
  <si>
    <t>Beige</t>
  </si>
  <si>
    <t>Grey</t>
  </si>
  <si>
    <t>Mustard</t>
  </si>
  <si>
    <t>Cognac</t>
  </si>
  <si>
    <t>Washed Brown</t>
  </si>
  <si>
    <t>Khaki</t>
  </si>
  <si>
    <t>Tobacco</t>
  </si>
  <si>
    <t>Old pink</t>
  </si>
  <si>
    <t>10% Cotton - 57% Polyester - 33% Acrylic</t>
  </si>
  <si>
    <t>LEWIS</t>
  </si>
  <si>
    <t>Red</t>
  </si>
  <si>
    <t>60% Cotton - 40% Polyester</t>
  </si>
  <si>
    <t>MAKASSAR</t>
  </si>
  <si>
    <t>61% Cotton - 36% Polyester - 3%PU</t>
  </si>
  <si>
    <t>100% Buffalo Leather</t>
  </si>
  <si>
    <t>45% Cotton - 55% Polyester</t>
  </si>
  <si>
    <t>KAIRAN</t>
  </si>
  <si>
    <t>Camel</t>
  </si>
  <si>
    <t>Pink</t>
  </si>
  <si>
    <t>KENDAL</t>
  </si>
  <si>
    <t>White</t>
  </si>
  <si>
    <t>30% Wool - 70% Acrylic</t>
  </si>
  <si>
    <t>Offwhite</t>
  </si>
  <si>
    <t>80% Lambswool - 20% Nylon</t>
  </si>
  <si>
    <t>Denim</t>
  </si>
  <si>
    <t>Purple</t>
  </si>
  <si>
    <t>Снуд</t>
  </si>
  <si>
    <t>One size</t>
  </si>
  <si>
    <t>-</t>
  </si>
  <si>
    <t/>
  </si>
  <si>
    <t>MITCHUM</t>
  </si>
  <si>
    <t>RYAN</t>
  </si>
  <si>
    <t>GOSLING</t>
  </si>
  <si>
    <t>EMERSON</t>
  </si>
  <si>
    <t>BEVERLY HILL</t>
  </si>
  <si>
    <t>CHARLES</t>
  </si>
  <si>
    <t>EDWARDS</t>
  </si>
  <si>
    <t>WILLIAM</t>
  </si>
  <si>
    <t>LEDGER</t>
  </si>
  <si>
    <t>CRISP</t>
  </si>
  <si>
    <t>GARRY</t>
  </si>
  <si>
    <t>MOORE</t>
  </si>
  <si>
    <t>PARTON</t>
  </si>
  <si>
    <t>DOLLY</t>
  </si>
  <si>
    <t>MERYL</t>
  </si>
  <si>
    <t>STREEP</t>
  </si>
  <si>
    <t>CHUCK</t>
  </si>
  <si>
    <t>GIORGIO</t>
  </si>
  <si>
    <t>KARL</t>
  </si>
  <si>
    <t>OWEN</t>
  </si>
  <si>
    <t>TED</t>
  </si>
  <si>
    <t>BLOOMBERG</t>
  </si>
  <si>
    <t>TABARLY</t>
  </si>
  <si>
    <t>SPARROW</t>
  </si>
  <si>
    <t>GOLDBERG</t>
  </si>
  <si>
    <t>GOOSE</t>
  </si>
  <si>
    <t>STRINGY</t>
  </si>
  <si>
    <t>TULIP</t>
  </si>
  <si>
    <t>YOKO</t>
  </si>
  <si>
    <t>STARLING</t>
  </si>
  <si>
    <t>FALCON</t>
  </si>
  <si>
    <t>KATY</t>
  </si>
  <si>
    <t>PERRY</t>
  </si>
  <si>
    <t>JODIE</t>
  </si>
  <si>
    <t>FRIDA</t>
  </si>
  <si>
    <t>URSULA</t>
  </si>
  <si>
    <t>LOUISE 126</t>
  </si>
  <si>
    <t>LOUISE 129</t>
  </si>
  <si>
    <t>LOUISE 127</t>
  </si>
  <si>
    <t>LOUISE 131</t>
  </si>
  <si>
    <t>LOUISE 128</t>
  </si>
  <si>
    <t>LOUISE 130</t>
  </si>
  <si>
    <t>MAGGY 8630</t>
  </si>
  <si>
    <t>MAGGY 8631</t>
  </si>
  <si>
    <t>MAGGY 8632</t>
  </si>
  <si>
    <t>EDMOND 120</t>
  </si>
  <si>
    <t>EDMOND 114</t>
  </si>
  <si>
    <t>EDMOND 115</t>
  </si>
  <si>
    <t>EDMOND 118</t>
  </si>
  <si>
    <t>EDMOND 121</t>
  </si>
  <si>
    <t>EDMOND 116</t>
  </si>
  <si>
    <t>EDMOND 117</t>
  </si>
  <si>
    <t>EDMOND 050</t>
  </si>
  <si>
    <t>MAGGY 8621</t>
  </si>
  <si>
    <t>LOUISE 132</t>
  </si>
  <si>
    <t>MAGGY 8633</t>
  </si>
  <si>
    <t>MAGGY 8165 BIS</t>
  </si>
  <si>
    <t>Pulse 007</t>
  </si>
  <si>
    <t>Pulse 006</t>
  </si>
  <si>
    <t>Pulse 008</t>
  </si>
  <si>
    <t>Washed Black</t>
  </si>
  <si>
    <t>Charcoal (Waterproof)</t>
  </si>
  <si>
    <t>Brown (Waterproof)</t>
  </si>
  <si>
    <t>Light Blue</t>
  </si>
  <si>
    <t>Coral</t>
  </si>
  <si>
    <t>Light Green</t>
  </si>
  <si>
    <t>Putty</t>
  </si>
  <si>
    <t>Raspberry</t>
  </si>
  <si>
    <t>Cream</t>
  </si>
  <si>
    <t>Pearl</t>
  </si>
  <si>
    <t>70% Wool - 15% Polyamid - 10% Polyester - 5% Other fibers</t>
  </si>
  <si>
    <t>80% Wool - 20% Polyamid</t>
  </si>
  <si>
    <t>94% Polyester - 6% Nylon</t>
  </si>
  <si>
    <t>98% Cotton - 2% Elastane</t>
  </si>
  <si>
    <t>15% Wool - 50% Polyester - 35% Viscose</t>
  </si>
  <si>
    <t>100% Corduroy Cotton</t>
  </si>
  <si>
    <t>98% Recycled Polyester - 2% Spandex</t>
  </si>
  <si>
    <t>72% Acrylic - 25% Nylon - 4% Elasthan</t>
  </si>
  <si>
    <t>67% Acrylic - 29% Nylon - 4% Elasthan</t>
  </si>
  <si>
    <t>52% Acrylic - 28% Nylon - 28% Polyester</t>
  </si>
  <si>
    <t>90% Nylon - 10% Polyester</t>
  </si>
  <si>
    <t>70% Acrylic - 30% Nylon</t>
  </si>
  <si>
    <t>50% Acrylic - 45% Nylon - 5% Wool</t>
  </si>
  <si>
    <t>67% Acrylic - 27% Nylon - 3% Spandex - 3% Polyester</t>
  </si>
  <si>
    <t>80% Recycled Polyester RecyclГ© 20% Wool/Laine</t>
  </si>
  <si>
    <t>ImgName</t>
  </si>
  <si>
    <t>RRT</t>
  </si>
  <si>
    <t>Категория</t>
  </si>
  <si>
    <t>Артикул полный</t>
  </si>
  <si>
    <t>Номенклатура</t>
  </si>
  <si>
    <t>Характеристика</t>
  </si>
  <si>
    <t>В наличии</t>
  </si>
  <si>
    <t>Резерв</t>
  </si>
  <si>
    <t>Свободно</t>
  </si>
  <si>
    <t>Производ:</t>
  </si>
  <si>
    <t>Бабочка</t>
  </si>
  <si>
    <t>Бабочки</t>
  </si>
  <si>
    <t>Балаклавы</t>
  </si>
  <si>
    <t>Бейсболки</t>
  </si>
  <si>
    <t>Береты</t>
  </si>
  <si>
    <t>Галстук</t>
  </si>
  <si>
    <t>Галстуки</t>
  </si>
  <si>
    <t>Значок</t>
  </si>
  <si>
    <t>Значки</t>
  </si>
  <si>
    <t>Кепки</t>
  </si>
  <si>
    <t>Козыреки</t>
  </si>
  <si>
    <t>Кошелек</t>
  </si>
  <si>
    <t>Кошельки</t>
  </si>
  <si>
    <t>Лента</t>
  </si>
  <si>
    <t>Наборы</t>
  </si>
  <si>
    <t>Обруч</t>
  </si>
  <si>
    <t>Обручи</t>
  </si>
  <si>
    <t>Панамы</t>
  </si>
  <si>
    <t>Перо</t>
  </si>
  <si>
    <t>Перья</t>
  </si>
  <si>
    <t>Платок</t>
  </si>
  <si>
    <t>Шарфы</t>
  </si>
  <si>
    <t>Повязки</t>
  </si>
  <si>
    <t>Подставка</t>
  </si>
  <si>
    <t>Подставки</t>
  </si>
  <si>
    <t>Шапки</t>
  </si>
  <si>
    <t>Шляпы</t>
  </si>
  <si>
    <t>1 670,00</t>
  </si>
  <si>
    <t>3 157,84</t>
  </si>
  <si>
    <t>4 736,76</t>
  </si>
  <si>
    <t>5 977,05</t>
  </si>
  <si>
    <t>15 944,5</t>
  </si>
  <si>
    <t>6 867,64</t>
  </si>
  <si>
    <t>1 827,55</t>
  </si>
  <si>
    <t>1 758</t>
  </si>
  <si>
    <t>80-942-20-57</t>
  </si>
  <si>
    <t>Бейсболка HERMAN арт. AGAMI (желтый / синий) {yellow}</t>
  </si>
  <si>
    <t>6 080,67</t>
  </si>
  <si>
    <t>80-942-20-59</t>
  </si>
  <si>
    <t>5 405,04</t>
  </si>
  <si>
    <t>80-942-11-57</t>
  </si>
  <si>
    <t>Бейсболка HERMAN арт. AGAMI (зеленый) {green}</t>
  </si>
  <si>
    <t>16 890,75</t>
  </si>
  <si>
    <t>80-942-11-59</t>
  </si>
  <si>
    <t>80-941-12-57</t>
  </si>
  <si>
    <t>Бейсболка HERMAN арт. AGUSTA (бордовый) {burgundy}</t>
  </si>
  <si>
    <t>2 231,88</t>
  </si>
  <si>
    <t>80-941-12-59</t>
  </si>
  <si>
    <t>80-941-34-57</t>
  </si>
  <si>
    <t>Бейсболка HERMAN арт. AGUSTA (розовый) {pink}</t>
  </si>
  <si>
    <t>7 439,5</t>
  </si>
  <si>
    <t>80-941-34-59</t>
  </si>
  <si>
    <t>7 439,6</t>
  </si>
  <si>
    <t>5 951,6</t>
  </si>
  <si>
    <t>6 695,55</t>
  </si>
  <si>
    <t>13 391,1</t>
  </si>
  <si>
    <t>11 159,25</t>
  </si>
  <si>
    <t>23 806,4</t>
  </si>
  <si>
    <t>81-025-05-57</t>
  </si>
  <si>
    <t>Бейсболка HERMAN арт. COLORADO (темно-серый) {dark grey}</t>
  </si>
  <si>
    <t>1 084,62</t>
  </si>
  <si>
    <t>14 100,06</t>
  </si>
  <si>
    <t>81-025-05-59</t>
  </si>
  <si>
    <t>13 015,44</t>
  </si>
  <si>
    <t>80-095-13-57</t>
  </si>
  <si>
    <t>2 379,90</t>
  </si>
  <si>
    <t>9 519,6</t>
  </si>
  <si>
    <t>80-095-13-58</t>
  </si>
  <si>
    <t>2 379,9</t>
  </si>
  <si>
    <t>80-095-13-59</t>
  </si>
  <si>
    <t>11 899,5</t>
  </si>
  <si>
    <t>2 660,32</t>
  </si>
  <si>
    <t>7 980,96</t>
  </si>
  <si>
    <t>2 660,33</t>
  </si>
  <si>
    <t>5 320,66</t>
  </si>
  <si>
    <t>1 080,65</t>
  </si>
  <si>
    <t>80-994-02-59</t>
  </si>
  <si>
    <t>Бейсболка HERMAN арт. FULMAR (бежевый) {beige}</t>
  </si>
  <si>
    <t>8 289,33</t>
  </si>
  <si>
    <t>80-994-09-59</t>
  </si>
  <si>
    <t>Бейсболка HERMAN арт. FULMAR (черный) {black}</t>
  </si>
  <si>
    <t>3 273,48</t>
  </si>
  <si>
    <t>81-026-11-57</t>
  </si>
  <si>
    <t>Бейсболка HERMAN арт. GORFOU (зеленый) {green}</t>
  </si>
  <si>
    <t>5 465,79</t>
  </si>
  <si>
    <t>81-026-11-59</t>
  </si>
  <si>
    <t>7 287,72</t>
  </si>
  <si>
    <t>81-026-13-57</t>
  </si>
  <si>
    <t>Бейсболка HERMAN арт. GORFOU (оранжевый) {orange}</t>
  </si>
  <si>
    <t>6 073,1</t>
  </si>
  <si>
    <t>81-026-13-59</t>
  </si>
  <si>
    <t>81-026-16-57</t>
  </si>
  <si>
    <t>Бейсболка HERMAN арт. GORFOU (темно-синий) {navy}</t>
  </si>
  <si>
    <t>9 716,96</t>
  </si>
  <si>
    <t>81-026-16-59</t>
  </si>
  <si>
    <t>9 109,65</t>
  </si>
  <si>
    <t>80-942-17-57</t>
  </si>
  <si>
    <t>Бейсболка HERMAN арт. GRAVE (белый) {white}</t>
  </si>
  <si>
    <t>11 903,2</t>
  </si>
  <si>
    <t>80-942-17-59</t>
  </si>
  <si>
    <t>9 671,35</t>
  </si>
  <si>
    <t>80-942-16-57</t>
  </si>
  <si>
    <t>Бейсболка HERMAN арт. GRAVE (темно-синий) {navy}</t>
  </si>
  <si>
    <t>5 951,68</t>
  </si>
  <si>
    <t>80-942-16-59</t>
  </si>
  <si>
    <t>80-162-08-00</t>
  </si>
  <si>
    <t>Бейсболка HERMAN арт. JACK A (серый) {grey}</t>
  </si>
  <si>
    <t>9 276,4</t>
  </si>
  <si>
    <t>80-163-11-00</t>
  </si>
  <si>
    <t>Бейсболка HERMAN арт. JACK B (зеленый) {green}</t>
  </si>
  <si>
    <t>8 945,1</t>
  </si>
  <si>
    <t>80-164-06-00</t>
  </si>
  <si>
    <t>Бейсболка HERMAN арт. JACK C (синий) {blue}</t>
  </si>
  <si>
    <t>81-055-03-00</t>
  </si>
  <si>
    <t>Бейсболка HERMAN арт. NORRIS (оливковый) {khaki}</t>
  </si>
  <si>
    <t>27 996,8</t>
  </si>
  <si>
    <t>81-055-06-00</t>
  </si>
  <si>
    <t>Бейсболка HERMAN арт. NORRIS (синий) {blue}</t>
  </si>
  <si>
    <t>37 095,76</t>
  </si>
  <si>
    <t>81-055-09-00</t>
  </si>
  <si>
    <t>Бейсболка HERMAN арт. NORRIS (черный) {black}</t>
  </si>
  <si>
    <t>48 294,48</t>
  </si>
  <si>
    <t>81-027-06-59</t>
  </si>
  <si>
    <t>Бейсболка HERMAN арт. ROBIN (синий) {blue}</t>
  </si>
  <si>
    <t>6 589,38</t>
  </si>
  <si>
    <t>81-056-14-57</t>
  </si>
  <si>
    <t>Бейсболка HERMAN арт. STONE (коричневый) {brown}</t>
  </si>
  <si>
    <t>2 559,96</t>
  </si>
  <si>
    <t>20 479,68</t>
  </si>
  <si>
    <t>81-056-14-58</t>
  </si>
  <si>
    <t>15 359,76</t>
  </si>
  <si>
    <t>81-056-14-59</t>
  </si>
  <si>
    <t>35 839,44</t>
  </si>
  <si>
    <t>81-056-14-60</t>
  </si>
  <si>
    <t>17 919,72</t>
  </si>
  <si>
    <t>81-056-14-61</t>
  </si>
  <si>
    <t>81-056-09-57</t>
  </si>
  <si>
    <t>Бейсболка HERMAN арт. STONE (черный) {black}</t>
  </si>
  <si>
    <t>81-056-09-58</t>
  </si>
  <si>
    <t>12 799,8</t>
  </si>
  <si>
    <t>81-056-09-59</t>
  </si>
  <si>
    <t>33 279,48</t>
  </si>
  <si>
    <t>81-056-09-60</t>
  </si>
  <si>
    <t>81-056-09-61</t>
  </si>
  <si>
    <t>1 226,49</t>
  </si>
  <si>
    <t>1 140,00</t>
  </si>
  <si>
    <t>1 140</t>
  </si>
  <si>
    <t>1 006,91</t>
  </si>
  <si>
    <t>7 048,37</t>
  </si>
  <si>
    <t>8 055,28</t>
  </si>
  <si>
    <t>3 515,95</t>
  </si>
  <si>
    <t>13 089,83</t>
  </si>
  <si>
    <t>17 117,47</t>
  </si>
  <si>
    <t>2 013,82</t>
  </si>
  <si>
    <t>5 034,55</t>
  </si>
  <si>
    <t>21 145,11</t>
  </si>
  <si>
    <t>29 200,39</t>
  </si>
  <si>
    <t>1 074,64</t>
  </si>
  <si>
    <t>3 223,92</t>
  </si>
  <si>
    <t>2 149,28</t>
  </si>
  <si>
    <t>24 716,72</t>
  </si>
  <si>
    <t>31-155-02-00</t>
  </si>
  <si>
    <t>Кепка BETMAR арт. B1708H FISHERMAN CAP (бежевый) {khaki}</t>
  </si>
  <si>
    <t>31-155-38-00</t>
  </si>
  <si>
    <t>Кепка BETMAR арт. B1708H FISHERMAN CAP (белый / синий) {white.navy}</t>
  </si>
  <si>
    <t>1 905,16</t>
  </si>
  <si>
    <t>31-155-19-00</t>
  </si>
  <si>
    <t>Кепка BETMAR арт. B1708H FISHERMAN CAP (голубой) {skyway}</t>
  </si>
  <si>
    <t>1 052,36</t>
  </si>
  <si>
    <t>31-155-18-00</t>
  </si>
  <si>
    <t>Кепка BETMAR арт. B1708H FISHERMAN CAP (красный) {poppy}</t>
  </si>
  <si>
    <t>4 762,9</t>
  </si>
  <si>
    <t>1 095,00</t>
  </si>
  <si>
    <t>1 615,29</t>
  </si>
  <si>
    <t>1 615,34</t>
  </si>
  <si>
    <t>3 230,68</t>
  </si>
  <si>
    <t>1 472,20</t>
  </si>
  <si>
    <t>1 472,2</t>
  </si>
  <si>
    <t>2 944,4</t>
  </si>
  <si>
    <t>4 416,6</t>
  </si>
  <si>
    <t>2 445,00</t>
  </si>
  <si>
    <t>2 445</t>
  </si>
  <si>
    <t>1 355,28</t>
  </si>
  <si>
    <t>2 710,56</t>
  </si>
  <si>
    <t>2 924,19</t>
  </si>
  <si>
    <t>81-028-11-57</t>
  </si>
  <si>
    <t>Кепка HERMAN арт. ANDAMAN (зеленый) {green}</t>
  </si>
  <si>
    <t>1 493,60</t>
  </si>
  <si>
    <t>8 961,6</t>
  </si>
  <si>
    <t>81-028-11-58</t>
  </si>
  <si>
    <t>1 493,6</t>
  </si>
  <si>
    <t>81-028-11-59</t>
  </si>
  <si>
    <t>10 455,2</t>
  </si>
  <si>
    <t>81-028-11-61</t>
  </si>
  <si>
    <t>2 987,2</t>
  </si>
  <si>
    <t>81-028-06-55</t>
  </si>
  <si>
    <t>Кепка HERMAN арт. ANDAMAN (синий) {blue}</t>
  </si>
  <si>
    <t>5 974,4</t>
  </si>
  <si>
    <t>81-028-06-56</t>
  </si>
  <si>
    <t>81-028-06-57</t>
  </si>
  <si>
    <t>81-028-06-59</t>
  </si>
  <si>
    <t>81-028-06-60</t>
  </si>
  <si>
    <t>1 493,61</t>
  </si>
  <si>
    <t>2 987,22</t>
  </si>
  <si>
    <t>81-028-06-61</t>
  </si>
  <si>
    <t>1 726,59</t>
  </si>
  <si>
    <t>6 906,36</t>
  </si>
  <si>
    <t>5 179,77</t>
  </si>
  <si>
    <t>3 453,18</t>
  </si>
  <si>
    <t>1 095</t>
  </si>
  <si>
    <t>80-806-14-59</t>
  </si>
  <si>
    <t>9 868,3</t>
  </si>
  <si>
    <t>1 128,40</t>
  </si>
  <si>
    <t>1 128,4</t>
  </si>
  <si>
    <t>80-806-16-58</t>
  </si>
  <si>
    <t>13 540,8</t>
  </si>
  <si>
    <t>80-806-16-59</t>
  </si>
  <si>
    <t>2 256,8</t>
  </si>
  <si>
    <t>80-950-02-58</t>
  </si>
  <si>
    <t>Кепка HERMAN арт. BASS (бежевый) {beige}</t>
  </si>
  <si>
    <t>1 201,00</t>
  </si>
  <si>
    <t>1 201</t>
  </si>
  <si>
    <t>80-808-14-57</t>
  </si>
  <si>
    <t>1 879,22</t>
  </si>
  <si>
    <t>80-808-14-61</t>
  </si>
  <si>
    <t>81-029-17-55</t>
  </si>
  <si>
    <t>Кепка HERMAN арт. BOULDER (белый) {white}</t>
  </si>
  <si>
    <t>2 638,95</t>
  </si>
  <si>
    <t>81-029-17-57</t>
  </si>
  <si>
    <t>4 398,25</t>
  </si>
  <si>
    <t>81-029-17-59</t>
  </si>
  <si>
    <t>5 277,9</t>
  </si>
  <si>
    <t>81-029-17-61</t>
  </si>
  <si>
    <t>81-029-12-55</t>
  </si>
  <si>
    <t>Кепка HERMAN арт. BOULDER (бордовый) {burgundy}</t>
  </si>
  <si>
    <t>81-029-12-57</t>
  </si>
  <si>
    <t>3 518,6</t>
  </si>
  <si>
    <t>81-029-12-59</t>
  </si>
  <si>
    <t>1 831,00</t>
  </si>
  <si>
    <t>1 831</t>
  </si>
  <si>
    <t>1 155,00</t>
  </si>
  <si>
    <t>1 155</t>
  </si>
  <si>
    <t>1 100,00</t>
  </si>
  <si>
    <t>1 100</t>
  </si>
  <si>
    <t>1 316,00</t>
  </si>
  <si>
    <t>1 316</t>
  </si>
  <si>
    <t>1 266,00</t>
  </si>
  <si>
    <t>1 266</t>
  </si>
  <si>
    <t>80-780-06-61</t>
  </si>
  <si>
    <t>1 192,33</t>
  </si>
  <si>
    <t>3 576,99</t>
  </si>
  <si>
    <t>81-030-02-57</t>
  </si>
  <si>
    <t>Кепка HERMAN арт. CAMBAY (бежевый) {beige}</t>
  </si>
  <si>
    <t>81-030-02-59</t>
  </si>
  <si>
    <t>7 916,85</t>
  </si>
  <si>
    <t>81-030-02-61</t>
  </si>
  <si>
    <t>81-030-19-57</t>
  </si>
  <si>
    <t>Кепка HERMAN арт. CAMBAY (голубой) {blue}</t>
  </si>
  <si>
    <t>7 037,2</t>
  </si>
  <si>
    <t>81-030-19-59</t>
  </si>
  <si>
    <t>9 676,15</t>
  </si>
  <si>
    <t>81-030-19-61</t>
  </si>
  <si>
    <t>1 364,82</t>
  </si>
  <si>
    <t>2 729,64</t>
  </si>
  <si>
    <t>4 094,46</t>
  </si>
  <si>
    <t>5 459,28</t>
  </si>
  <si>
    <t>80-810-06-57</t>
  </si>
  <si>
    <t>80-810-06-61</t>
  </si>
  <si>
    <t>80-810-18-57</t>
  </si>
  <si>
    <t>1 648,00</t>
  </si>
  <si>
    <t>1 648</t>
  </si>
  <si>
    <t>1 069,51</t>
  </si>
  <si>
    <t>2 094,00</t>
  </si>
  <si>
    <t>2 094</t>
  </si>
  <si>
    <t>4 278,04</t>
  </si>
  <si>
    <t>2 139,02</t>
  </si>
  <si>
    <t>1 744,00</t>
  </si>
  <si>
    <t>3 488</t>
  </si>
  <si>
    <t>1 143,00</t>
  </si>
  <si>
    <t>1 143</t>
  </si>
  <si>
    <t>1 083,04</t>
  </si>
  <si>
    <t>-1 083,04</t>
  </si>
  <si>
    <t>1 949,46</t>
  </si>
  <si>
    <t>1 315,92</t>
  </si>
  <si>
    <t>80-686-06-57</t>
  </si>
  <si>
    <t>1 321,00</t>
  </si>
  <si>
    <t>1 321</t>
  </si>
  <si>
    <t>2 120,84</t>
  </si>
  <si>
    <t>2 120,83</t>
  </si>
  <si>
    <t>2 726,25</t>
  </si>
  <si>
    <t>5 452,5</t>
  </si>
  <si>
    <t>8 178,75</t>
  </si>
  <si>
    <t>1 931,18</t>
  </si>
  <si>
    <t>5 793,54</t>
  </si>
  <si>
    <t>13 631,25</t>
  </si>
  <si>
    <t>3 862,36</t>
  </si>
  <si>
    <t>2 623,51</t>
  </si>
  <si>
    <t>18 364,57</t>
  </si>
  <si>
    <t>2 623,50</t>
  </si>
  <si>
    <t>26 235</t>
  </si>
  <si>
    <t>23 611,5</t>
  </si>
  <si>
    <t>15 741,06</t>
  </si>
  <si>
    <t>2 793,19</t>
  </si>
  <si>
    <t>2 793,07</t>
  </si>
  <si>
    <t>5 586,14</t>
  </si>
  <si>
    <t>8 379,21</t>
  </si>
  <si>
    <t>2 595,13</t>
  </si>
  <si>
    <t>19 551,49</t>
  </si>
  <si>
    <t>27 930,7</t>
  </si>
  <si>
    <t>30 723,77</t>
  </si>
  <si>
    <t>2 688,01</t>
  </si>
  <si>
    <t>24 192,09</t>
  </si>
  <si>
    <t>11 172,28</t>
  </si>
  <si>
    <t>1 845,44</t>
  </si>
  <si>
    <t>9 227,2</t>
  </si>
  <si>
    <t>3 690,88</t>
  </si>
  <si>
    <t>1 317,19</t>
  </si>
  <si>
    <t>2 634,38</t>
  </si>
  <si>
    <t>80-818-08-61</t>
  </si>
  <si>
    <t>81-031-19-57</t>
  </si>
  <si>
    <t>Кепка HERMAN арт. GASCOGNE (голубой) {blue}</t>
  </si>
  <si>
    <t>1 698,57</t>
  </si>
  <si>
    <t>11 889,99</t>
  </si>
  <si>
    <t>81-031-19-59</t>
  </si>
  <si>
    <t>16 985,7</t>
  </si>
  <si>
    <t>81-031-19-61</t>
  </si>
  <si>
    <t>8 492,85</t>
  </si>
  <si>
    <t>81-031-08-57</t>
  </si>
  <si>
    <t>Кепка HERMAN арт. GASCOGNE (серый) {grey}</t>
  </si>
  <si>
    <t>13 588,56</t>
  </si>
  <si>
    <t>81-031-08-59</t>
  </si>
  <si>
    <t>81-031-08-61</t>
  </si>
  <si>
    <t>1 480,73</t>
  </si>
  <si>
    <t>2 961,46</t>
  </si>
  <si>
    <t>1 460,20</t>
  </si>
  <si>
    <t>1 460,2</t>
  </si>
  <si>
    <t>1 561,93</t>
  </si>
  <si>
    <t>3 123,86</t>
  </si>
  <si>
    <t>7 809,65</t>
  </si>
  <si>
    <t>2 920,4</t>
  </si>
  <si>
    <t>1 469,16</t>
  </si>
  <si>
    <t>8 814,96</t>
  </si>
  <si>
    <t>12 495,44</t>
  </si>
  <si>
    <t>7 345,8</t>
  </si>
  <si>
    <t>80-821-16-56</t>
  </si>
  <si>
    <t>Кепка HERMAN арт. GRASBERG (синий) {navy}</t>
  </si>
  <si>
    <t>1 469,17</t>
  </si>
  <si>
    <t>5 876,68</t>
  </si>
  <si>
    <t>80-821-16-57</t>
  </si>
  <si>
    <t>20 568,38</t>
  </si>
  <si>
    <t>80-821-16-58</t>
  </si>
  <si>
    <t>17 630,04</t>
  </si>
  <si>
    <t>80-821-16-59</t>
  </si>
  <si>
    <t>26 444,88</t>
  </si>
  <si>
    <t>80-821-16-60</t>
  </si>
  <si>
    <t>14 691,7</t>
  </si>
  <si>
    <t>80-821-16-61</t>
  </si>
  <si>
    <t>80-821-09-56</t>
  </si>
  <si>
    <t>Кепка HERMAN арт. GRASBERG (черный) {black}</t>
  </si>
  <si>
    <t>80-821-09-57</t>
  </si>
  <si>
    <t>80-821-09-58</t>
  </si>
  <si>
    <t>80-821-09-59</t>
  </si>
  <si>
    <t>80-821-09-60</t>
  </si>
  <si>
    <t>80-821-09-61</t>
  </si>
  <si>
    <t>1 992,99</t>
  </si>
  <si>
    <t>3 985,98</t>
  </si>
  <si>
    <t>7 971,96</t>
  </si>
  <si>
    <t>9 964,95</t>
  </si>
  <si>
    <t>3 951,57</t>
  </si>
  <si>
    <t>1 854,26</t>
  </si>
  <si>
    <t>14 834,08</t>
  </si>
  <si>
    <t>18 542,6</t>
  </si>
  <si>
    <t>20 396,86</t>
  </si>
  <si>
    <t>11 125,56</t>
  </si>
  <si>
    <t>1 860,24</t>
  </si>
  <si>
    <t>3 720,48</t>
  </si>
  <si>
    <t>5 580,72</t>
  </si>
  <si>
    <t>80-999-06-57</t>
  </si>
  <si>
    <t>12 979,82</t>
  </si>
  <si>
    <t>18 602,4</t>
  </si>
  <si>
    <t>20 462,64</t>
  </si>
  <si>
    <t>11 161,44</t>
  </si>
  <si>
    <t>1 793,42</t>
  </si>
  <si>
    <t>3 586,84</t>
  </si>
  <si>
    <t>7 173,68</t>
  </si>
  <si>
    <t>5 380,26</t>
  </si>
  <si>
    <t>1 222,79</t>
  </si>
  <si>
    <t>2 445,58</t>
  </si>
  <si>
    <t>1 270,42</t>
  </si>
  <si>
    <t>2 540,84</t>
  </si>
  <si>
    <t>3 811,26</t>
  </si>
  <si>
    <t>3 668,37</t>
  </si>
  <si>
    <t>81-057-13-57</t>
  </si>
  <si>
    <t>Кепка HERMAN арт. KING OTTO (рыжий) {cognac}</t>
  </si>
  <si>
    <t>21 504,08</t>
  </si>
  <si>
    <t>81-057-13-58</t>
  </si>
  <si>
    <t>13 440,05</t>
  </si>
  <si>
    <t>81-057-13-59</t>
  </si>
  <si>
    <t>37 632,14</t>
  </si>
  <si>
    <t>81-057-13-60</t>
  </si>
  <si>
    <t>10 752,04</t>
  </si>
  <si>
    <t>81-057-13-61</t>
  </si>
  <si>
    <t>5 190,26</t>
  </si>
  <si>
    <t>18 816,07</t>
  </si>
  <si>
    <t>80-829-09-60</t>
  </si>
  <si>
    <t>16 128,06</t>
  </si>
  <si>
    <t>1 978,81</t>
  </si>
  <si>
    <t>3 957,62</t>
  </si>
  <si>
    <t>1 592,94</t>
  </si>
  <si>
    <t>6 371,76</t>
  </si>
  <si>
    <t>81-015-02-56</t>
  </si>
  <si>
    <t>1 532,71</t>
  </si>
  <si>
    <t>4 598,13</t>
  </si>
  <si>
    <t>4 778,82</t>
  </si>
  <si>
    <t>3 185,88</t>
  </si>
  <si>
    <t>15 929,4</t>
  </si>
  <si>
    <t>7 964,7</t>
  </si>
  <si>
    <t>20 708,22</t>
  </si>
  <si>
    <t>1 592,95</t>
  </si>
  <si>
    <t>11 150,65</t>
  </si>
  <si>
    <t>3 185,9</t>
  </si>
  <si>
    <t>4 778,85</t>
  </si>
  <si>
    <t>14 336,46</t>
  </si>
  <si>
    <t>9 557,64</t>
  </si>
  <si>
    <t>1 192,90</t>
  </si>
  <si>
    <t>1 192,9</t>
  </si>
  <si>
    <t>3 578,7</t>
  </si>
  <si>
    <t>4 771,6</t>
  </si>
  <si>
    <t>2 385,8</t>
  </si>
  <si>
    <t>5 964,5</t>
  </si>
  <si>
    <t>7 157,4</t>
  </si>
  <si>
    <t>1 258,00</t>
  </si>
  <si>
    <t>1 258</t>
  </si>
  <si>
    <t>3 754,1</t>
  </si>
  <si>
    <t>1 501,64</t>
  </si>
  <si>
    <t>5 255,74</t>
  </si>
  <si>
    <t>1 323,00</t>
  </si>
  <si>
    <t>1 323</t>
  </si>
  <si>
    <t>81-017-06-60</t>
  </si>
  <si>
    <t>80-955-09-55</t>
  </si>
  <si>
    <t>Кепка HERMAN арт. MAKASSAR (черный) {black}</t>
  </si>
  <si>
    <t>80-955-09-57</t>
  </si>
  <si>
    <t>80-955-09-59</t>
  </si>
  <si>
    <t>10 555,8</t>
  </si>
  <si>
    <t>80-955-09-61</t>
  </si>
  <si>
    <t>6 157,55</t>
  </si>
  <si>
    <t>80-528-12-58</t>
  </si>
  <si>
    <t>Кепка HERMAN арт. MARINS 002 (бордовый) {bordeaux}</t>
  </si>
  <si>
    <t>10 800,9</t>
  </si>
  <si>
    <t>4 775</t>
  </si>
  <si>
    <t>2 442,1</t>
  </si>
  <si>
    <t>1 884,42</t>
  </si>
  <si>
    <t>3 768,84</t>
  </si>
  <si>
    <t>5 653,26</t>
  </si>
  <si>
    <t>80-956-09-55</t>
  </si>
  <si>
    <t>Кепка HERMAN арт. MARTABAN (черный) {black}</t>
  </si>
  <si>
    <t>3 253,86</t>
  </si>
  <si>
    <t>80-956-09-57</t>
  </si>
  <si>
    <t>11 930,82</t>
  </si>
  <si>
    <t>80-956-09-59</t>
  </si>
  <si>
    <t>80-956-09-61</t>
  </si>
  <si>
    <t>6 507,72</t>
  </si>
  <si>
    <t>1 782,22</t>
  </si>
  <si>
    <t>1 601,24</t>
  </si>
  <si>
    <t>81-058-14-56</t>
  </si>
  <si>
    <t>Кепка HERMAN арт. NEWTOWN (коричневый) {brown}</t>
  </si>
  <si>
    <t>1 597,21</t>
  </si>
  <si>
    <t>3 194,42</t>
  </si>
  <si>
    <t>81-058-14-57</t>
  </si>
  <si>
    <t>15 972,1</t>
  </si>
  <si>
    <t>81-058-14-58</t>
  </si>
  <si>
    <t>6 388,84</t>
  </si>
  <si>
    <t>81-058-14-59</t>
  </si>
  <si>
    <t>25 555,36</t>
  </si>
  <si>
    <t>81-058-14-60</t>
  </si>
  <si>
    <t>81-058-14-61</t>
  </si>
  <si>
    <t>81-058-13-56</t>
  </si>
  <si>
    <t>Кепка HERMAN арт. NEWTOWN (рыжий) {orange}</t>
  </si>
  <si>
    <t>81-058-13-57</t>
  </si>
  <si>
    <t>7 986,05</t>
  </si>
  <si>
    <t>81-058-13-58</t>
  </si>
  <si>
    <t>81-058-13-59</t>
  </si>
  <si>
    <t>81-058-13-60</t>
  </si>
  <si>
    <t>81-058-13-61</t>
  </si>
  <si>
    <t>81-058-06-56</t>
  </si>
  <si>
    <t>Кепка HERMAN арт. NEWTOWN (синий) {blue}</t>
  </si>
  <si>
    <t>81-058-06-57</t>
  </si>
  <si>
    <t>81-058-06-58</t>
  </si>
  <si>
    <t>81-058-06-59</t>
  </si>
  <si>
    <t>81-058-06-60</t>
  </si>
  <si>
    <t>81-058-06-61</t>
  </si>
  <si>
    <t>1 547,61</t>
  </si>
  <si>
    <t>4 642,83</t>
  </si>
  <si>
    <t>3 095,22</t>
  </si>
  <si>
    <t>1 547,62</t>
  </si>
  <si>
    <t>80-633-06-57</t>
  </si>
  <si>
    <t>9 285,66</t>
  </si>
  <si>
    <t>1 886,26</t>
  </si>
  <si>
    <t>1 683,07</t>
  </si>
  <si>
    <t>1 542,00</t>
  </si>
  <si>
    <t>3 084</t>
  </si>
  <si>
    <t>6 168</t>
  </si>
  <si>
    <t>80-690-06-60</t>
  </si>
  <si>
    <t>1 542</t>
  </si>
  <si>
    <t>2 007,00</t>
  </si>
  <si>
    <t>2 007</t>
  </si>
  <si>
    <t>1 393,00</t>
  </si>
  <si>
    <t>1 393</t>
  </si>
  <si>
    <t>1 345,55</t>
  </si>
  <si>
    <t>1 345,56</t>
  </si>
  <si>
    <t>2 691,12</t>
  </si>
  <si>
    <t>4 036,65</t>
  </si>
  <si>
    <t>2 384,66</t>
  </si>
  <si>
    <t>1 046,99</t>
  </si>
  <si>
    <t>6 281,94</t>
  </si>
  <si>
    <t>2 093,98</t>
  </si>
  <si>
    <t>4 322,6</t>
  </si>
  <si>
    <t>5 234,95</t>
  </si>
  <si>
    <t>8 645,2</t>
  </si>
  <si>
    <t>1 289,00</t>
  </si>
  <si>
    <t>1 289</t>
  </si>
  <si>
    <t>1 217,6</t>
  </si>
  <si>
    <t>1 932</t>
  </si>
  <si>
    <t>80-116-06-59</t>
  </si>
  <si>
    <t>Кепка HERMAN арт. RANGE W16002 (синий) {blue}</t>
  </si>
  <si>
    <t>1 127,26</t>
  </si>
  <si>
    <t>7 890,82</t>
  </si>
  <si>
    <t>1 356,96</t>
  </si>
  <si>
    <t>5 427,84</t>
  </si>
  <si>
    <t>14 926,56</t>
  </si>
  <si>
    <t>80-839-08-57</t>
  </si>
  <si>
    <t>2 818,83</t>
  </si>
  <si>
    <t>80-839-08-60</t>
  </si>
  <si>
    <t>1 659,77</t>
  </si>
  <si>
    <t>4 979,31</t>
  </si>
  <si>
    <t>3 319,54</t>
  </si>
  <si>
    <t>1 176,03</t>
  </si>
  <si>
    <t>3 528,09</t>
  </si>
  <si>
    <t>2 352,06</t>
  </si>
  <si>
    <t>7 056,18</t>
  </si>
  <si>
    <t>1 276,61</t>
  </si>
  <si>
    <t>5 106,44</t>
  </si>
  <si>
    <t>80-843-14-57</t>
  </si>
  <si>
    <t>4 070,88</t>
  </si>
  <si>
    <t>1 326,55</t>
  </si>
  <si>
    <t>2 653,1</t>
  </si>
  <si>
    <t>80-843-14-59</t>
  </si>
  <si>
    <t>5 306,2</t>
  </si>
  <si>
    <t>3 829,83</t>
  </si>
  <si>
    <t>6 784,8</t>
  </si>
  <si>
    <t>80-843-06-58</t>
  </si>
  <si>
    <t>7 659,66</t>
  </si>
  <si>
    <t>12 212,64</t>
  </si>
  <si>
    <t>7 959,3</t>
  </si>
  <si>
    <t>8 141,76</t>
  </si>
  <si>
    <t>1 126,98</t>
  </si>
  <si>
    <t>2 253,96</t>
  </si>
  <si>
    <t>3 380,94</t>
  </si>
  <si>
    <t>4 507,92</t>
  </si>
  <si>
    <t>7 888,86</t>
  </si>
  <si>
    <t>6 761,88</t>
  </si>
  <si>
    <t>1 152,94</t>
  </si>
  <si>
    <t>10 376,46</t>
  </si>
  <si>
    <t>17 294,1</t>
  </si>
  <si>
    <t>4 611,76</t>
  </si>
  <si>
    <t>81-059-14-57</t>
  </si>
  <si>
    <t>Кепка HERMAN арт. STONE OTTO (коричневый) {brown}</t>
  </si>
  <si>
    <t>81-059-14-58</t>
  </si>
  <si>
    <t>81-059-14-59</t>
  </si>
  <si>
    <t>81-059-14-60</t>
  </si>
  <si>
    <t>81-059-14-61</t>
  </si>
  <si>
    <t>2 688,00</t>
  </si>
  <si>
    <t>21 504</t>
  </si>
  <si>
    <t>81-059-09-57</t>
  </si>
  <si>
    <t>Кепка HERMAN арт. STONE OTTO (черный) {black}</t>
  </si>
  <si>
    <t>81-059-09-58</t>
  </si>
  <si>
    <t>81-059-09-59</t>
  </si>
  <si>
    <t>81-059-09-60</t>
  </si>
  <si>
    <t>81-059-09-61</t>
  </si>
  <si>
    <t>81-032-08-55</t>
  </si>
  <si>
    <t>Кепка HERMAN арт. SUEZ (серый) {grey}</t>
  </si>
  <si>
    <t>81-032-08-57</t>
  </si>
  <si>
    <t>81-032-08-58</t>
  </si>
  <si>
    <t>81-032-08-59</t>
  </si>
  <si>
    <t>81-032-08-60</t>
  </si>
  <si>
    <t>81-032-08-61</t>
  </si>
  <si>
    <t>81-032-06-55</t>
  </si>
  <si>
    <t>Кепка HERMAN арт. SUEZ (синий) {blue}</t>
  </si>
  <si>
    <t>81-032-06-57</t>
  </si>
  <si>
    <t>10 855,68</t>
  </si>
  <si>
    <t>81-032-06-58</t>
  </si>
  <si>
    <t>81-032-06-59</t>
  </si>
  <si>
    <t>81-032-06-60</t>
  </si>
  <si>
    <t>81-032-06-61</t>
  </si>
  <si>
    <t>81-033-02-55</t>
  </si>
  <si>
    <t>Кепка HERMAN арт. TIMOR (бежевый) {beige}</t>
  </si>
  <si>
    <t>2 169,24</t>
  </si>
  <si>
    <t>81-033-02-56</t>
  </si>
  <si>
    <t>81-033-02-57</t>
  </si>
  <si>
    <t>10 846,2</t>
  </si>
  <si>
    <t>81-033-02-58</t>
  </si>
  <si>
    <t>5 423,1</t>
  </si>
  <si>
    <t>81-033-02-59</t>
  </si>
  <si>
    <t>81-033-02-60</t>
  </si>
  <si>
    <t>81-033-02-61</t>
  </si>
  <si>
    <t>81-033-16-55</t>
  </si>
  <si>
    <t>Кепка HERMAN арт. TIMOR (темно-синий / черный) {navy}</t>
  </si>
  <si>
    <t>81-033-16-57</t>
  </si>
  <si>
    <t>7 592,34</t>
  </si>
  <si>
    <t>81-033-16-58</t>
  </si>
  <si>
    <t>81-033-16-59</t>
  </si>
  <si>
    <t>81-033-16-60</t>
  </si>
  <si>
    <t>81-033-16-61</t>
  </si>
  <si>
    <t>4 338,48</t>
  </si>
  <si>
    <t>1 337,97</t>
  </si>
  <si>
    <t>80-538-14-55</t>
  </si>
  <si>
    <t>80-845-16-57</t>
  </si>
  <si>
    <t>Кепка HERMAN арт. VINSON (темно-синий) {navy}</t>
  </si>
  <si>
    <t>80-845-16-58</t>
  </si>
  <si>
    <t>9 583,26</t>
  </si>
  <si>
    <t>80-845-16-59</t>
  </si>
  <si>
    <t>11 180,47</t>
  </si>
  <si>
    <t>80-845-16-60</t>
  </si>
  <si>
    <t>80-845-09-57</t>
  </si>
  <si>
    <t>5 095,71</t>
  </si>
  <si>
    <t>80-845-09-60</t>
  </si>
  <si>
    <t>3 397,14</t>
  </si>
  <si>
    <t>81-060-35-56</t>
  </si>
  <si>
    <t>Кепка HERMAN арт. WARWICK (разноцветный) {patchwork}</t>
  </si>
  <si>
    <t>2 174,86</t>
  </si>
  <si>
    <t>4 349,72</t>
  </si>
  <si>
    <t>81-060-35-57</t>
  </si>
  <si>
    <t>13 049,16</t>
  </si>
  <si>
    <t>81-060-35-58</t>
  </si>
  <si>
    <t>8 699,44</t>
  </si>
  <si>
    <t>81-060-35-59</t>
  </si>
  <si>
    <t>26 098,32</t>
  </si>
  <si>
    <t>81-060-35-60</t>
  </si>
  <si>
    <t>81-060-35-61</t>
  </si>
  <si>
    <t>10 874,3</t>
  </si>
  <si>
    <t>81-034-26-55</t>
  </si>
  <si>
    <t>Кепка HERMAN арт. WESTIN (серый / синий) {patchwork}</t>
  </si>
  <si>
    <t>4 685,79</t>
  </si>
  <si>
    <t>81-034-26-56</t>
  </si>
  <si>
    <t>81-034-26-57</t>
  </si>
  <si>
    <t>14 057,37</t>
  </si>
  <si>
    <t>81-034-26-58</t>
  </si>
  <si>
    <t>81-034-26-59</t>
  </si>
  <si>
    <t>10 933,51</t>
  </si>
  <si>
    <t>81-034-26-60</t>
  </si>
  <si>
    <t>1 232,00</t>
  </si>
  <si>
    <t>1 232</t>
  </si>
  <si>
    <t>80-944-02-00</t>
  </si>
  <si>
    <t>Козырек HERMAN арт. VISOR 001 (бежевый) {beige}</t>
  </si>
  <si>
    <t>18 155,66</t>
  </si>
  <si>
    <t>80-944-17-00</t>
  </si>
  <si>
    <t>Козырек HERMAN арт. VISOR 001 (белый) {white}</t>
  </si>
  <si>
    <t>17 621,67</t>
  </si>
  <si>
    <t>80-944-09-00</t>
  </si>
  <si>
    <t>Козырек HERMAN арт. VISOR 001 (черный) {black}</t>
  </si>
  <si>
    <t>17 087,68</t>
  </si>
  <si>
    <t>80-943-06-00</t>
  </si>
  <si>
    <t>22 121,49</t>
  </si>
  <si>
    <t>80-782-17-00</t>
  </si>
  <si>
    <t>Козырек HERMAN арт. VISOR 003 (белый) {white}</t>
  </si>
  <si>
    <t>13 649,43</t>
  </si>
  <si>
    <t>80-772-17-00</t>
  </si>
  <si>
    <t>Козырек HERMAN арт. VISOR 004 (белый) {white}</t>
  </si>
  <si>
    <t>21 443,6</t>
  </si>
  <si>
    <t>80-456-19-00</t>
  </si>
  <si>
    <t>Козырек HERMAN арт. VISOR S1701 (голубой) {blue}</t>
  </si>
  <si>
    <t>6 315,68</t>
  </si>
  <si>
    <t>80-456-18-00</t>
  </si>
  <si>
    <t>Козырек HERMAN арт. VISOR S1701 (красный) {red}</t>
  </si>
  <si>
    <t>7 539,56</t>
  </si>
  <si>
    <t>80-775-19-00</t>
  </si>
  <si>
    <t>Козырек HERMAN арт. WILD 031 (голубой) {blue}</t>
  </si>
  <si>
    <t>5 667,04</t>
  </si>
  <si>
    <t>80-775-34-00</t>
  </si>
  <si>
    <t>Козырек HERMAN арт. WILD 031 (розовый) {pink}</t>
  </si>
  <si>
    <t>6 729,61</t>
  </si>
  <si>
    <t>80-775-08-00</t>
  </si>
  <si>
    <t>Козырек HERMAN арт. WILD 031 (серый) {grey}</t>
  </si>
  <si>
    <t>3 460</t>
  </si>
  <si>
    <t>80-783-02-00</t>
  </si>
  <si>
    <t>Козырек HERMAN арт. WILD 051 (бежевый) {beige}</t>
  </si>
  <si>
    <t>10 666</t>
  </si>
  <si>
    <t>80-783-17-00</t>
  </si>
  <si>
    <t>Козырек HERMAN арт. WILD 051 (белый) {white}</t>
  </si>
  <si>
    <t>9 866,05</t>
  </si>
  <si>
    <t>80-783-34-00</t>
  </si>
  <si>
    <t>Козырек HERMAN арт. WILD 051 (розовый) {rose}</t>
  </si>
  <si>
    <t>6 932,9</t>
  </si>
  <si>
    <t>80-783-09-00</t>
  </si>
  <si>
    <t>Козырек HERMAN арт. WILD 051 (черный) {black}</t>
  </si>
  <si>
    <t>10 399,35</t>
  </si>
  <si>
    <t>80-965-02-55</t>
  </si>
  <si>
    <t>Панама HERMAN арт. BOOGIE (бежевый) {beige}</t>
  </si>
  <si>
    <t>80-965-02-57</t>
  </si>
  <si>
    <t>80-965-12-55</t>
  </si>
  <si>
    <t>1 759,3</t>
  </si>
  <si>
    <t>80-965-16-55</t>
  </si>
  <si>
    <t>Панама HERMAN арт. BOOGIE (темно-синий) {navy}</t>
  </si>
  <si>
    <t>80-965-16-57</t>
  </si>
  <si>
    <t>80-965-16-59</t>
  </si>
  <si>
    <t>80-854-14-57</t>
  </si>
  <si>
    <t>Панама HERMAN арт. BUCKET 028 (коричневый) {taupe}</t>
  </si>
  <si>
    <t>5 620,3</t>
  </si>
  <si>
    <t>80-854-14-59</t>
  </si>
  <si>
    <t>8 430,45</t>
  </si>
  <si>
    <t>80-854-08-57</t>
  </si>
  <si>
    <t>Панама HERMAN арт. BUCKET 028 (серый) {grey}</t>
  </si>
  <si>
    <t>8 430,6</t>
  </si>
  <si>
    <t>80-854-08-59</t>
  </si>
  <si>
    <t>10 116,54</t>
  </si>
  <si>
    <t>80-854-91-57</t>
  </si>
  <si>
    <t>Панама HERMAN арт. BUCKET 028 (темно-коричневый) {brown}</t>
  </si>
  <si>
    <t>7 306,52</t>
  </si>
  <si>
    <t>80-854-91-59</t>
  </si>
  <si>
    <t>6 182,44</t>
  </si>
  <si>
    <t>1 203,74</t>
  </si>
  <si>
    <t>2 407,48</t>
  </si>
  <si>
    <t>80-718-02-55</t>
  </si>
  <si>
    <t>Панама HERMAN арт. CARTER 007 (бежевый) {beige}</t>
  </si>
  <si>
    <t>80-718-02-57</t>
  </si>
  <si>
    <t>11 435,45</t>
  </si>
  <si>
    <t>80-718-02-59</t>
  </si>
  <si>
    <t>12 315,1</t>
  </si>
  <si>
    <t>80-718-02-61</t>
  </si>
  <si>
    <t>80-718-08-55</t>
  </si>
  <si>
    <t>Панама HERMAN арт. CARTER 007 (серый) {grey}</t>
  </si>
  <si>
    <t>80-718-08-57</t>
  </si>
  <si>
    <t>80-718-08-59</t>
  </si>
  <si>
    <t>13 194,75</t>
  </si>
  <si>
    <t>80-718-08-61</t>
  </si>
  <si>
    <t>81-035-17-55</t>
  </si>
  <si>
    <t>Панама HERMAN арт. COGNO (белый / бордовый) {white}</t>
  </si>
  <si>
    <t>10 810,08</t>
  </si>
  <si>
    <t>81-035-33-55</t>
  </si>
  <si>
    <t>Панама HERMAN арт. COGNO (черный / зеленый) {black}</t>
  </si>
  <si>
    <t>11 485,71</t>
  </si>
  <si>
    <t>81-035-33-57</t>
  </si>
  <si>
    <t>81-035-33-59</t>
  </si>
  <si>
    <t>4 729,41</t>
  </si>
  <si>
    <t>81-036-17-59</t>
  </si>
  <si>
    <t>Панама HERMAN арт. CREEK (белый) {white}</t>
  </si>
  <si>
    <t>4 061,4</t>
  </si>
  <si>
    <t>81-036-12-57</t>
  </si>
  <si>
    <t>Панама HERMAN арт. CREEK (бордовый) {burgundy}</t>
  </si>
  <si>
    <t>2 436,84</t>
  </si>
  <si>
    <t>81-036-12-59</t>
  </si>
  <si>
    <t>81-036-12-61</t>
  </si>
  <si>
    <t>81-036-34-55</t>
  </si>
  <si>
    <t>Панама HERMAN арт. CREEK (розовый) {pink}</t>
  </si>
  <si>
    <t>1 624,56</t>
  </si>
  <si>
    <t>81-036-34-57</t>
  </si>
  <si>
    <t>3 249,12</t>
  </si>
  <si>
    <t>81-036-08-57</t>
  </si>
  <si>
    <t>Панама HERMAN арт. CREEK (серый) {grey}</t>
  </si>
  <si>
    <t>7 310,52</t>
  </si>
  <si>
    <t>81-036-08-59</t>
  </si>
  <si>
    <t>81-036-08-61</t>
  </si>
  <si>
    <t>81-036-16-57</t>
  </si>
  <si>
    <t>Панама HERMAN арт. CREEK (темно-синий) {navy}</t>
  </si>
  <si>
    <t>4 873,68</t>
  </si>
  <si>
    <t>81-036-16-59</t>
  </si>
  <si>
    <t>81-036-16-61</t>
  </si>
  <si>
    <t>81-036-09-57</t>
  </si>
  <si>
    <t>Панама HERMAN арт. CREEK (черный) {black}</t>
  </si>
  <si>
    <t>8 122,8</t>
  </si>
  <si>
    <t>81-036-09-59</t>
  </si>
  <si>
    <t>81-037-14-55</t>
  </si>
  <si>
    <t>Панама HERMAN арт. DAKOTA (коричневый) {brown}</t>
  </si>
  <si>
    <t>3 458,82</t>
  </si>
  <si>
    <t>81-037-14-57</t>
  </si>
  <si>
    <t>13 835,28</t>
  </si>
  <si>
    <t>81-037-14-59</t>
  </si>
  <si>
    <t>81-037-14-61</t>
  </si>
  <si>
    <t>5 764,7</t>
  </si>
  <si>
    <t>81-037-05-55</t>
  </si>
  <si>
    <t>Панама HERMAN арт. DAKOTA (темно-серый) {dark grey}</t>
  </si>
  <si>
    <t>81-037-05-57</t>
  </si>
  <si>
    <t>14 988,22</t>
  </si>
  <si>
    <t>81-037-05-59</t>
  </si>
  <si>
    <t>81-037-05-61</t>
  </si>
  <si>
    <t>2 290,38</t>
  </si>
  <si>
    <t>1 473,42</t>
  </si>
  <si>
    <t>3 628</t>
  </si>
  <si>
    <t>1 721,98</t>
  </si>
  <si>
    <t>3 443,92</t>
  </si>
  <si>
    <t>2 582,94</t>
  </si>
  <si>
    <t>4 457,55</t>
  </si>
  <si>
    <t>1 783,02</t>
  </si>
  <si>
    <t>80-540-14-55</t>
  </si>
  <si>
    <t>Панама HERMAN арт. NIXON 001 (коричневый) {brown}</t>
  </si>
  <si>
    <t>8 684,06</t>
  </si>
  <si>
    <t>80-540-14-57</t>
  </si>
  <si>
    <t>14 999,74</t>
  </si>
  <si>
    <t>80-540-14-59</t>
  </si>
  <si>
    <t>12 631,36</t>
  </si>
  <si>
    <t>80-540-14-61</t>
  </si>
  <si>
    <t>7 894,6</t>
  </si>
  <si>
    <t>80-540-08-57</t>
  </si>
  <si>
    <t>Панама HERMAN арт. NIXON 001 (серый) {grey}</t>
  </si>
  <si>
    <t>18 571,32</t>
  </si>
  <si>
    <t>80-540-08-59</t>
  </si>
  <si>
    <t>23 214,15</t>
  </si>
  <si>
    <t>80-961-02-55</t>
  </si>
  <si>
    <t>Панама HERMAN арт. SNAP (бежевый) {beige}</t>
  </si>
  <si>
    <t>14 135,05</t>
  </si>
  <si>
    <t>80-961-02-57</t>
  </si>
  <si>
    <t>80-961-02-59</t>
  </si>
  <si>
    <t>80-961-06-55</t>
  </si>
  <si>
    <t>Панама HERMAN арт. SNAP (синий / белый) {blue}</t>
  </si>
  <si>
    <t>80-961-06-57</t>
  </si>
  <si>
    <t>8 183,45</t>
  </si>
  <si>
    <t>80-961-06-59</t>
  </si>
  <si>
    <t>80-961-06-61</t>
  </si>
  <si>
    <t>2 579,04</t>
  </si>
  <si>
    <t>15 474,24</t>
  </si>
  <si>
    <t>11 175,84</t>
  </si>
  <si>
    <t>4 298,4</t>
  </si>
  <si>
    <t>80-726-02-55</t>
  </si>
  <si>
    <t>Панама HERMAN арт. WILD 040 (бежевый) {beige}</t>
  </si>
  <si>
    <t>1 016,30</t>
  </si>
  <si>
    <t>5 081,5</t>
  </si>
  <si>
    <t>80-726-02-57</t>
  </si>
  <si>
    <t>17 277,1</t>
  </si>
  <si>
    <t>80-726-02-59</t>
  </si>
  <si>
    <t>1 306,00</t>
  </si>
  <si>
    <t>23 508</t>
  </si>
  <si>
    <t>80-726-02-61</t>
  </si>
  <si>
    <t>80-726-15-55</t>
  </si>
  <si>
    <t>Панама HERMAN арт. WILD 040 (светло-коричневый) {taupe}</t>
  </si>
  <si>
    <t>4 065,2</t>
  </si>
  <si>
    <t>80-726-15-57</t>
  </si>
  <si>
    <t>80-726-15-59</t>
  </si>
  <si>
    <t>19 309,7</t>
  </si>
  <si>
    <t>80-726-15-61</t>
  </si>
  <si>
    <t>6 097,8</t>
  </si>
  <si>
    <t>1 003,00</t>
  </si>
  <si>
    <t>1 003</t>
  </si>
  <si>
    <t>2 817,54</t>
  </si>
  <si>
    <t>1 302,48</t>
  </si>
  <si>
    <t>1 953,72</t>
  </si>
  <si>
    <t>1 628,1</t>
  </si>
  <si>
    <t>2 279,34</t>
  </si>
  <si>
    <t>80-862-14-55</t>
  </si>
  <si>
    <t>Шапка HERMAN арт. BUCK 001 (коричневый) {brown}</t>
  </si>
  <si>
    <t>80-862-14-57</t>
  </si>
  <si>
    <t>80-862-14-59</t>
  </si>
  <si>
    <t>80-862-14-61</t>
  </si>
  <si>
    <t>80-862-05-55</t>
  </si>
  <si>
    <t>Шапка HERMAN арт. BUCK 001 (темно-серый) {charcoal}</t>
  </si>
  <si>
    <t>1 655,94</t>
  </si>
  <si>
    <t>80-862-05-57</t>
  </si>
  <si>
    <t>18 215,34</t>
  </si>
  <si>
    <t>80-862-05-59</t>
  </si>
  <si>
    <t>25 667,07</t>
  </si>
  <si>
    <t>80-862-05-61</t>
  </si>
  <si>
    <t>13 247,52</t>
  </si>
  <si>
    <t>80-862-09-55</t>
  </si>
  <si>
    <t>Шапка HERMAN арт. BUCK 001 (черный) {black}</t>
  </si>
  <si>
    <t>80-862-09-57</t>
  </si>
  <si>
    <t>80-862-09-59</t>
  </si>
  <si>
    <t>81-073-09-00</t>
  </si>
  <si>
    <t>Шапка HERMAN арт. CONSTANT (черный) {black}</t>
  </si>
  <si>
    <t>11 841,8</t>
  </si>
  <si>
    <t>80-483-08-00</t>
  </si>
  <si>
    <t>Шапка HERMAN арт. EDMOND 001 (серый) {grey}</t>
  </si>
  <si>
    <t>1 272,49</t>
  </si>
  <si>
    <t>12 724,9</t>
  </si>
  <si>
    <t>80-483-16-00</t>
  </si>
  <si>
    <t>Шапка HERMAN арт. EDMOND 001 (темно-синий) {navy}</t>
  </si>
  <si>
    <t>16 542,37</t>
  </si>
  <si>
    <t>10 020</t>
  </si>
  <si>
    <t>80-556-16-00</t>
  </si>
  <si>
    <t>Шапка HERMAN арт. EDMOND 019 (темно-синий) {navy}</t>
  </si>
  <si>
    <t>6 839,78</t>
  </si>
  <si>
    <t>21 543</t>
  </si>
  <si>
    <t>80-559-09-00</t>
  </si>
  <si>
    <t>Шапка HERMAN арт. EDMOND 026 (черный) {black}</t>
  </si>
  <si>
    <t>1 338,78</t>
  </si>
  <si>
    <t>80-560-08-00</t>
  </si>
  <si>
    <t>Шапка HERMAN арт. EDMOND 027 (серый) {grey}</t>
  </si>
  <si>
    <t>34 808,28</t>
  </si>
  <si>
    <t>80-644-02-00</t>
  </si>
  <si>
    <t>Шапка HERMAN арт. EDMOND 040 (бежевый) {beige}</t>
  </si>
  <si>
    <t>1 462,04</t>
  </si>
  <si>
    <t>4 781,64</t>
  </si>
  <si>
    <t>80-869-02-00</t>
  </si>
  <si>
    <t>Шапка HERMAN арт. EDMOND 051 (бежевый) {beige}</t>
  </si>
  <si>
    <t>3 036,55</t>
  </si>
  <si>
    <t>80-869-14-00</t>
  </si>
  <si>
    <t>Шапка HERMAN арт. EDMOND 051 (коричневый) {brown}</t>
  </si>
  <si>
    <t>80-869-03-00</t>
  </si>
  <si>
    <t>Шапка HERMAN арт. EDMOND 051 (хаки) {khaki}</t>
  </si>
  <si>
    <t>8 502,34</t>
  </si>
  <si>
    <t>80-869-09-00</t>
  </si>
  <si>
    <t>Шапка HERMAN арт. EDMOND 051 (черный) {black}</t>
  </si>
  <si>
    <t>15 790,06</t>
  </si>
  <si>
    <t>80-870-16-00</t>
  </si>
  <si>
    <t>Шапка HERMAN арт. EDMOND 055 (темно-синий) {navy}</t>
  </si>
  <si>
    <t>80-870-09-00</t>
  </si>
  <si>
    <t>Шапка HERMAN арт. EDMOND 055 (черный) {black}</t>
  </si>
  <si>
    <t>10 415,3</t>
  </si>
  <si>
    <t>80-871-20-00</t>
  </si>
  <si>
    <t>Шапка HERMAN арт. EDMOND 057 (горчичный) {mustard}</t>
  </si>
  <si>
    <t>23 647,05</t>
  </si>
  <si>
    <t>80-871-06-00</t>
  </si>
  <si>
    <t>Шапка HERMAN арт. EDMOND 057 (синий) {blue}</t>
  </si>
  <si>
    <t>14 863,86</t>
  </si>
  <si>
    <t>80-871-09-00</t>
  </si>
  <si>
    <t>Шапка HERMAN арт. EDMOND 057 (черный) {black}</t>
  </si>
  <si>
    <t>20 944,53</t>
  </si>
  <si>
    <t>81-061-14-55</t>
  </si>
  <si>
    <t>Шапка HERMAN арт. JONAS (коричневый) {brown}</t>
  </si>
  <si>
    <t>1 084,06</t>
  </si>
  <si>
    <t>2 168,12</t>
  </si>
  <si>
    <t>81-061-14-57</t>
  </si>
  <si>
    <t>21 681,2</t>
  </si>
  <si>
    <t>81-061-14-59</t>
  </si>
  <si>
    <t>33 605,86</t>
  </si>
  <si>
    <t>81-061-14-61</t>
  </si>
  <si>
    <t>17 344,96</t>
  </si>
  <si>
    <t>81-061-08-55</t>
  </si>
  <si>
    <t>Шапка HERMAN арт. JONAS (серый) {grey}</t>
  </si>
  <si>
    <t>4 336,24</t>
  </si>
  <si>
    <t>81-061-08-57</t>
  </si>
  <si>
    <t>81-061-08-59</t>
  </si>
  <si>
    <t>47 698,64</t>
  </si>
  <si>
    <t>81-061-08-61</t>
  </si>
  <si>
    <t>27 101,5</t>
  </si>
  <si>
    <t>80-317-02-00</t>
  </si>
  <si>
    <t>Шапка HERMAN арт. JUSTIN 8100 (бежевый) {putty}</t>
  </si>
  <si>
    <t>3 346,95</t>
  </si>
  <si>
    <t>2 677,56</t>
  </si>
  <si>
    <t>9 371,46</t>
  </si>
  <si>
    <t>8 702,07</t>
  </si>
  <si>
    <t>4 676,4</t>
  </si>
  <si>
    <t>12 049,02</t>
  </si>
  <si>
    <t>10 040,85</t>
  </si>
  <si>
    <t>7 363,29</t>
  </si>
  <si>
    <t>4 829,1</t>
  </si>
  <si>
    <t>1 609,7</t>
  </si>
  <si>
    <t>2 211,36</t>
  </si>
  <si>
    <t>80-494-08-00</t>
  </si>
  <si>
    <t>Шапка HERMAN арт. JUSTIN 8533 (серый) {grey}</t>
  </si>
  <si>
    <t>4 024,25</t>
  </si>
  <si>
    <t>81-062-18-55</t>
  </si>
  <si>
    <t>Шапка HERMAN арт. LEWIS (красный) {red}</t>
  </si>
  <si>
    <t>81-062-18-57</t>
  </si>
  <si>
    <t>81-062-18-59</t>
  </si>
  <si>
    <t>81-062-18-61</t>
  </si>
  <si>
    <t>2 423,48</t>
  </si>
  <si>
    <t>1 481,01</t>
  </si>
  <si>
    <t>13 329,09</t>
  </si>
  <si>
    <t>4 443,03</t>
  </si>
  <si>
    <t>11 848,08</t>
  </si>
  <si>
    <t>1 142,37</t>
  </si>
  <si>
    <t>2 284,74</t>
  </si>
  <si>
    <t>16 953,76</t>
  </si>
  <si>
    <t>17 690,88</t>
  </si>
  <si>
    <t>11 793,92</t>
  </si>
  <si>
    <t>3 219,4</t>
  </si>
  <si>
    <t>8 853,35</t>
  </si>
  <si>
    <t>20 121,25</t>
  </si>
  <si>
    <t>16 097</t>
  </si>
  <si>
    <t>9 658,2</t>
  </si>
  <si>
    <t>1 035,90</t>
  </si>
  <si>
    <t>1 035,9</t>
  </si>
  <si>
    <t>1 878,36</t>
  </si>
  <si>
    <t>1 962,18</t>
  </si>
  <si>
    <t>5 635,08</t>
  </si>
  <si>
    <t>2 943,27</t>
  </si>
  <si>
    <t>1 124,06</t>
  </si>
  <si>
    <t>3 934,21</t>
  </si>
  <si>
    <t>81-063-00-00</t>
  </si>
  <si>
    <t>Шапка HERMAN арт. MARIUS W16 (серый / коричневый) {taupe}</t>
  </si>
  <si>
    <t>9 877,8</t>
  </si>
  <si>
    <t>81-063-21-00</t>
  </si>
  <si>
    <t>Шапка HERMAN арт. MARIUS W16 (синий / красный) {red}</t>
  </si>
  <si>
    <t>8 890,02</t>
  </si>
  <si>
    <t>80-145-05-00</t>
  </si>
  <si>
    <t>Шапка HERMAN арт. MASSAK (темно-серый) {dark grey}</t>
  </si>
  <si>
    <t>24 984,24</t>
  </si>
  <si>
    <t>80-145-09-00</t>
  </si>
  <si>
    <t>Шапка HERMAN арт. MASSAK (черный) {black}</t>
  </si>
  <si>
    <t>41 640,4</t>
  </si>
  <si>
    <t>16 579,02</t>
  </si>
  <si>
    <t>81-038-16-00</t>
  </si>
  <si>
    <t>Шапка HERMAN арт. SEAL (темно-синий) {navy}</t>
  </si>
  <si>
    <t>81-038-09-00</t>
  </si>
  <si>
    <t>Шапка HERMAN арт. SEAL (черный) {black}</t>
  </si>
  <si>
    <t>4 251,17</t>
  </si>
  <si>
    <t>81-064-02-55</t>
  </si>
  <si>
    <t>Шапка HERMAN арт. TELLER (бежевый) {beige}</t>
  </si>
  <si>
    <t>81-064-02-57</t>
  </si>
  <si>
    <t>81-064-02-59</t>
  </si>
  <si>
    <t>81-064-02-61</t>
  </si>
  <si>
    <t>81-039-16-00</t>
  </si>
  <si>
    <t>Шапка HERMAN арт. WHALES (темно-синий) {navy}</t>
  </si>
  <si>
    <t>1 214,62</t>
  </si>
  <si>
    <t>81-039-09-00</t>
  </si>
  <si>
    <t>Шапка HERMAN арт. WHALES (черный) {black}</t>
  </si>
  <si>
    <t>80-968-17-00</t>
  </si>
  <si>
    <t>8 108,32</t>
  </si>
  <si>
    <t>3 086,4</t>
  </si>
  <si>
    <t>1 474,24</t>
  </si>
  <si>
    <t>7 371,2</t>
  </si>
  <si>
    <t>2 948,48</t>
  </si>
  <si>
    <t>6 634,08</t>
  </si>
  <si>
    <t>1 523,7</t>
  </si>
  <si>
    <t>1 138</t>
  </si>
  <si>
    <t>3 685,6</t>
  </si>
  <si>
    <t>4 422,72</t>
  </si>
  <si>
    <t>81-040-05-55</t>
  </si>
  <si>
    <t>Шляпа HERMAN арт. ARIZONA (темно-серый) {dark grey}</t>
  </si>
  <si>
    <t>81-040-05-57</t>
  </si>
  <si>
    <t>81-040-05-59</t>
  </si>
  <si>
    <t>9 498,72</t>
  </si>
  <si>
    <t>81-040-05-61</t>
  </si>
  <si>
    <t>81-065-14-57</t>
  </si>
  <si>
    <t>Шляпа HERMAN арт. AUSTRALIAN (коричневый) {brown}</t>
  </si>
  <si>
    <t>1 917,80</t>
  </si>
  <si>
    <t>11 506,8</t>
  </si>
  <si>
    <t>81-065-14-59</t>
  </si>
  <si>
    <t>15 342,4</t>
  </si>
  <si>
    <t>81-065-14-61</t>
  </si>
  <si>
    <t>81-065-09-57</t>
  </si>
  <si>
    <t>Шляпа HERMAN арт. AUSTRALIAN (черный) {black}</t>
  </si>
  <si>
    <t>81-065-09-59</t>
  </si>
  <si>
    <t>81-065-09-61</t>
  </si>
  <si>
    <t>81-042-02-55</t>
  </si>
  <si>
    <t>Шляпа HERMAN арт. BIRDY (бежевый) {beige c}</t>
  </si>
  <si>
    <t>1 288,64</t>
  </si>
  <si>
    <t>6 443,2</t>
  </si>
  <si>
    <t>81-042-02-57</t>
  </si>
  <si>
    <t>14 175,04</t>
  </si>
  <si>
    <t>81-042-02-59</t>
  </si>
  <si>
    <t>15 463,68</t>
  </si>
  <si>
    <t>81-042-02-61</t>
  </si>
  <si>
    <t>2 577,28</t>
  </si>
  <si>
    <t>81-042-17-55</t>
  </si>
  <si>
    <t>Шляпа HERMAN арт. BIRDY (белый) {white}</t>
  </si>
  <si>
    <t>3 865,92</t>
  </si>
  <si>
    <t>81-042-17-57</t>
  </si>
  <si>
    <t>81-042-17-59</t>
  </si>
  <si>
    <t>81-043-53-55</t>
  </si>
  <si>
    <t>Шляпа HERMAN арт. BOATER (бежевый / черный) {black}</t>
  </si>
  <si>
    <t>13 474,75</t>
  </si>
  <si>
    <t>81-043-53-57</t>
  </si>
  <si>
    <t>14 013,74</t>
  </si>
  <si>
    <t>81-043-53-59</t>
  </si>
  <si>
    <t>7 006,87</t>
  </si>
  <si>
    <t>81-043-53-61</t>
  </si>
  <si>
    <t>1 616,97</t>
  </si>
  <si>
    <t>81-044-02-55</t>
  </si>
  <si>
    <t>Шляпа HERMAN арт. CALIFORNIA (бежевый / розовый) {pink}</t>
  </si>
  <si>
    <t>2 761,38</t>
  </si>
  <si>
    <t>81-044-02-57</t>
  </si>
  <si>
    <t>4 602,25</t>
  </si>
  <si>
    <t>81-044-02-59</t>
  </si>
  <si>
    <t>6 443,15</t>
  </si>
  <si>
    <t>81-044-02-61</t>
  </si>
  <si>
    <t>81-045-32-57</t>
  </si>
  <si>
    <t>Шляпа HERMAN арт. COLMAN (бежевый / синий) {denim}</t>
  </si>
  <si>
    <t>1 022,94</t>
  </si>
  <si>
    <t>81-045-53-55</t>
  </si>
  <si>
    <t>Шляпа HERMAN арт. COLMAN (бежевый / черный) {black}</t>
  </si>
  <si>
    <t>2 045,88</t>
  </si>
  <si>
    <t>81-045-53-57</t>
  </si>
  <si>
    <t>4 091,76</t>
  </si>
  <si>
    <t>81-045-53-59</t>
  </si>
  <si>
    <t>81-066-08-57</t>
  </si>
  <si>
    <t>Шляпа HERMAN арт. DEFENDER W16 001 (серый) {grey}</t>
  </si>
  <si>
    <t>81-066-08-59</t>
  </si>
  <si>
    <t>81-066-06-57</t>
  </si>
  <si>
    <t>Шляпа HERMAN арт. DEFENDER W16 001 (синий) {blue}</t>
  </si>
  <si>
    <t>81-066-06-59</t>
  </si>
  <si>
    <t>9 473,52</t>
  </si>
  <si>
    <t>81-066-06-61</t>
  </si>
  <si>
    <t>4 719,19</t>
  </si>
  <si>
    <t>1 348,34</t>
  </si>
  <si>
    <t>80-361-52-57</t>
  </si>
  <si>
    <t>Шляпа HERMAN арт. DON BOSCO (черный) {black}</t>
  </si>
  <si>
    <t>80-361-52-59</t>
  </si>
  <si>
    <t>1 410,26</t>
  </si>
  <si>
    <t>18 333,38</t>
  </si>
  <si>
    <t>80-648-09-55</t>
  </si>
  <si>
    <t>Шляпа HERMAN арт. DON CASH 003 (черный) {black}</t>
  </si>
  <si>
    <t>12 082,92</t>
  </si>
  <si>
    <t>80-648-09-57</t>
  </si>
  <si>
    <t>28 193,48</t>
  </si>
  <si>
    <t>80-648-09-59</t>
  </si>
  <si>
    <t>80-648-09-61</t>
  </si>
  <si>
    <t>81-070-09-55</t>
  </si>
  <si>
    <t>Шляпа HERMAN арт. DON CHURCH (черный) {black}</t>
  </si>
  <si>
    <t>1 163,01</t>
  </si>
  <si>
    <t>3 489,03</t>
  </si>
  <si>
    <t>81-070-09-57</t>
  </si>
  <si>
    <t>6 978,06</t>
  </si>
  <si>
    <t>81-070-09-59</t>
  </si>
  <si>
    <t>81-070-09-61</t>
  </si>
  <si>
    <t>1 978</t>
  </si>
  <si>
    <t>80-747-02-55</t>
  </si>
  <si>
    <t>Шляпа HERMAN арт. DON FARMER (бежевый) {beige}</t>
  </si>
  <si>
    <t>80-747-02-57</t>
  </si>
  <si>
    <t>11 371,92</t>
  </si>
  <si>
    <t>80-747-02-59</t>
  </si>
  <si>
    <t>1 043,00</t>
  </si>
  <si>
    <t>4 172</t>
  </si>
  <si>
    <t>80-747-02-61</t>
  </si>
  <si>
    <t>80-970-32-55</t>
  </si>
  <si>
    <t>Шляпа HERMAN арт. DON GUN (бежевый / синий) {navy}</t>
  </si>
  <si>
    <t>2 026,89</t>
  </si>
  <si>
    <t>80-970-32-59</t>
  </si>
  <si>
    <t>3 378,15</t>
  </si>
  <si>
    <t>80-970-32-61</t>
  </si>
  <si>
    <t>2 702,52</t>
  </si>
  <si>
    <t>1 221,26</t>
  </si>
  <si>
    <t>10 991,34</t>
  </si>
  <si>
    <t>19 540,16</t>
  </si>
  <si>
    <t>20 761,42</t>
  </si>
  <si>
    <t>80-974-32-57</t>
  </si>
  <si>
    <t>Шляпа HERMAN арт. DON KIRA (бежевый / синий) {blue}</t>
  </si>
  <si>
    <t>7 583,76</t>
  </si>
  <si>
    <t>80-974-32-59</t>
  </si>
  <si>
    <t>80-974-32-61</t>
  </si>
  <si>
    <t>2 843,91</t>
  </si>
  <si>
    <t>80-786-02-55</t>
  </si>
  <si>
    <t>Шляпа HERMAN арт. DON PEPPER (бежевый) {natural}</t>
  </si>
  <si>
    <t>1 609,36</t>
  </si>
  <si>
    <t>80-786-02-57</t>
  </si>
  <si>
    <t>3 218,72</t>
  </si>
  <si>
    <t>2 005,00</t>
  </si>
  <si>
    <t>2 005</t>
  </si>
  <si>
    <t>81-047-14-55</t>
  </si>
  <si>
    <t>Шляпа HERMAN арт. GRINGO (коричневый) {brown}</t>
  </si>
  <si>
    <t>3 955,12</t>
  </si>
  <si>
    <t>81-047-14-57</t>
  </si>
  <si>
    <t>7 910,24</t>
  </si>
  <si>
    <t>81-047-14-59</t>
  </si>
  <si>
    <t>6 921,46</t>
  </si>
  <si>
    <t>81-004-14-55</t>
  </si>
  <si>
    <t>4 480,83</t>
  </si>
  <si>
    <t>17 923,2</t>
  </si>
  <si>
    <t>20 040</t>
  </si>
  <si>
    <t>4 480,8</t>
  </si>
  <si>
    <t>5 840,8</t>
  </si>
  <si>
    <t>7 468</t>
  </si>
  <si>
    <t>11 948,8</t>
  </si>
  <si>
    <t>20 910,4</t>
  </si>
  <si>
    <t>31 365,6</t>
  </si>
  <si>
    <t>4 380,6</t>
  </si>
  <si>
    <t>7 301</t>
  </si>
  <si>
    <t>14 602</t>
  </si>
  <si>
    <t>1 226,50</t>
  </si>
  <si>
    <t>2 453</t>
  </si>
  <si>
    <t>1 045,00</t>
  </si>
  <si>
    <t>1 045</t>
  </si>
  <si>
    <t>80-365-02-56</t>
  </si>
  <si>
    <t>1 411,58</t>
  </si>
  <si>
    <t>1 911,92</t>
  </si>
  <si>
    <t>3 823,84</t>
  </si>
  <si>
    <t>80-365-41-59</t>
  </si>
  <si>
    <t>2 021,72</t>
  </si>
  <si>
    <t>80-365-22-58</t>
  </si>
  <si>
    <t>Шляпа HERMAN арт. MAC FLEMISH (светло-синий) {blue}</t>
  </si>
  <si>
    <t>4 043,44</t>
  </si>
  <si>
    <t>81-008-09-55</t>
  </si>
  <si>
    <t>6 106,3</t>
  </si>
  <si>
    <t>21 982,68</t>
  </si>
  <si>
    <t>7 327,56</t>
  </si>
  <si>
    <t>81-071-09-55</t>
  </si>
  <si>
    <t>Шляпа HERMAN арт. MAC HINA (черный) {black}</t>
  </si>
  <si>
    <t>1 421,98</t>
  </si>
  <si>
    <t>11 375,84</t>
  </si>
  <si>
    <t>81-071-09-57</t>
  </si>
  <si>
    <t>21 329,7</t>
  </si>
  <si>
    <t>81-071-09-59</t>
  </si>
  <si>
    <t>7 109,9</t>
  </si>
  <si>
    <t>81-072-09-55</t>
  </si>
  <si>
    <t>Шляпа HERMAN арт. MAC KINK (черный) {black}</t>
  </si>
  <si>
    <t>81-072-09-59</t>
  </si>
  <si>
    <t>18 485,74</t>
  </si>
  <si>
    <t>81-072-09-61</t>
  </si>
  <si>
    <t>80-932-16-57</t>
  </si>
  <si>
    <t>Шляпа HERMAN арт. MAC LEWIS (темно-синий) {blue}</t>
  </si>
  <si>
    <t>80-932-16-59</t>
  </si>
  <si>
    <t>9 120</t>
  </si>
  <si>
    <t>9 418,92</t>
  </si>
  <si>
    <t>6 639,08</t>
  </si>
  <si>
    <t>8 298,85</t>
  </si>
  <si>
    <t>81-005-34-58</t>
  </si>
  <si>
    <t>23 696,16</t>
  </si>
  <si>
    <t>80-599-09-61</t>
  </si>
  <si>
    <t>1 481,02</t>
  </si>
  <si>
    <t>13 329,18</t>
  </si>
  <si>
    <t>1 034,00</t>
  </si>
  <si>
    <t>3 102</t>
  </si>
  <si>
    <t>2 068</t>
  </si>
  <si>
    <t>1 108,72</t>
  </si>
  <si>
    <t>2 217,44</t>
  </si>
  <si>
    <t>3 326,16</t>
  </si>
  <si>
    <t>5 543,6</t>
  </si>
  <si>
    <t>1 148,57</t>
  </si>
  <si>
    <t>5 742,85</t>
  </si>
  <si>
    <t>81-009-09-55</t>
  </si>
  <si>
    <t>Шляпа HERMAN арт. MAC ORLAN (черный) {black}</t>
  </si>
  <si>
    <t>2 297,14</t>
  </si>
  <si>
    <t>81-009-09-57</t>
  </si>
  <si>
    <t>9 188,56</t>
  </si>
  <si>
    <t>81-009-09-59</t>
  </si>
  <si>
    <t>2 056,00</t>
  </si>
  <si>
    <t>2 056</t>
  </si>
  <si>
    <t>80-935-09-55</t>
  </si>
  <si>
    <t>Шляпа HERMAN арт. MAC RANG (черный) {black}</t>
  </si>
  <si>
    <t>80-935-09-57</t>
  </si>
  <si>
    <t>80-935-09-59</t>
  </si>
  <si>
    <t>11 052,44</t>
  </si>
  <si>
    <t>80-600-41-55</t>
  </si>
  <si>
    <t>Шляпа HERMAN арт. MAC ROSE (фиолетовый) {purple}</t>
  </si>
  <si>
    <t>2 359,24</t>
  </si>
  <si>
    <t>80-936-11-57</t>
  </si>
  <si>
    <t>Шляпа HERMAN арт. MAC ROSS (зеленый) {green}</t>
  </si>
  <si>
    <t>1 034</t>
  </si>
  <si>
    <t>80-977-02-55</t>
  </si>
  <si>
    <t>2 966,34</t>
  </si>
  <si>
    <t>80-977-02-57</t>
  </si>
  <si>
    <t>10 876,58</t>
  </si>
  <si>
    <t>11 865,36</t>
  </si>
  <si>
    <t>80-977-02-61</t>
  </si>
  <si>
    <t>2 691,1</t>
  </si>
  <si>
    <t>3 979,65</t>
  </si>
  <si>
    <t>1 469,00</t>
  </si>
  <si>
    <t>2 938</t>
  </si>
  <si>
    <t>1 356,45</t>
  </si>
  <si>
    <t>6 782,25</t>
  </si>
  <si>
    <t>5 425,8</t>
  </si>
  <si>
    <t>2 764,48</t>
  </si>
  <si>
    <t>81-069-14-57</t>
  </si>
  <si>
    <t>Шляпа HERMAN арт. MAC TUCKER (коричневый) {brown}</t>
  </si>
  <si>
    <t>1 617,43</t>
  </si>
  <si>
    <t>8 087,15</t>
  </si>
  <si>
    <t>81-069-14-59</t>
  </si>
  <si>
    <t>16 174,3</t>
  </si>
  <si>
    <t>81-069-14-61</t>
  </si>
  <si>
    <t>6 469,72</t>
  </si>
  <si>
    <t>81-069-09-57</t>
  </si>
  <si>
    <t>Шляпа HERMAN арт. MAC TUCKER (черный) {black}</t>
  </si>
  <si>
    <t>81-069-09-59</t>
  </si>
  <si>
    <t>29 113,74</t>
  </si>
  <si>
    <t>81-069-09-61</t>
  </si>
  <si>
    <t>12 939,44</t>
  </si>
  <si>
    <t>81-067-09-55</t>
  </si>
  <si>
    <t>Шляпа HERMAN арт. MAC TYEE (черный) {black}</t>
  </si>
  <si>
    <t>1 480,71</t>
  </si>
  <si>
    <t>14 807,1</t>
  </si>
  <si>
    <t>81-067-09-57</t>
  </si>
  <si>
    <t>81-068-09-57</t>
  </si>
  <si>
    <t>Шляпа HERMAN арт. MACCARTHY ND (черный) {black}</t>
  </si>
  <si>
    <t>14 802,3</t>
  </si>
  <si>
    <t>81-068-09-59</t>
  </si>
  <si>
    <t>19 736,4</t>
  </si>
  <si>
    <t>81-068-09-61</t>
  </si>
  <si>
    <t>80-153-08-55</t>
  </si>
  <si>
    <t>Шляпа HERMAN арт. MACCURTIS (серый) {grey}</t>
  </si>
  <si>
    <t>5 920,98</t>
  </si>
  <si>
    <t>80-153-08-57</t>
  </si>
  <si>
    <t>11 282,08</t>
  </si>
  <si>
    <t>80-153-06-55</t>
  </si>
  <si>
    <t>Шляпа HERMAN арт. MACCURTIS (синий) {blue}</t>
  </si>
  <si>
    <t>80-153-06-57</t>
  </si>
  <si>
    <t>7 894,64</t>
  </si>
  <si>
    <t>80-089-16-55</t>
  </si>
  <si>
    <t>Шляпа HERMAN арт. MACGARBO (темно-синий) {navy}</t>
  </si>
  <si>
    <t>1 090,70</t>
  </si>
  <si>
    <t>5 453,5</t>
  </si>
  <si>
    <t>80-089-16-57</t>
  </si>
  <si>
    <t>8 725,6</t>
  </si>
  <si>
    <t>80-089-16-59</t>
  </si>
  <si>
    <t>80-366-14-57</t>
  </si>
  <si>
    <t>Шляпа HERMAN арт. MACGOFER (коричневый) {brown}</t>
  </si>
  <si>
    <t>1 184,19</t>
  </si>
  <si>
    <t>80-366-14-59</t>
  </si>
  <si>
    <t>14 210,28</t>
  </si>
  <si>
    <t>80-366-14-61</t>
  </si>
  <si>
    <t>80-366-52-57</t>
  </si>
  <si>
    <t>Шляпа HERMAN арт. MACGOFER (черный) {black}</t>
  </si>
  <si>
    <t>10 657,71</t>
  </si>
  <si>
    <t>80-366-52-59</t>
  </si>
  <si>
    <t>80-366-52-61</t>
  </si>
  <si>
    <t>11 841,9</t>
  </si>
  <si>
    <t>80-368-14-57</t>
  </si>
  <si>
    <t>Шляпа HERMAN арт. MACKINSLEY (коричневый) {brown}</t>
  </si>
  <si>
    <t>7 109,04</t>
  </si>
  <si>
    <t>80-368-14-59</t>
  </si>
  <si>
    <t>10 663,56</t>
  </si>
  <si>
    <t>80-368-09-59</t>
  </si>
  <si>
    <t>Шляпа HERMAN арт. MACKINSLEY (черный) {black}</t>
  </si>
  <si>
    <t>12 440,82</t>
  </si>
  <si>
    <t>1 094</t>
  </si>
  <si>
    <t>80-463-14-57</t>
  </si>
  <si>
    <t>1 734</t>
  </si>
  <si>
    <t>80-156-12-58</t>
  </si>
  <si>
    <t>Шляпа HERMAN арт. MACMAXWELL (бордовый) {bordeaux}</t>
  </si>
  <si>
    <t>80-156-09-56</t>
  </si>
  <si>
    <t>Шляпа HERMAN арт. MACMAXWELL (черный) {black}</t>
  </si>
  <si>
    <t>80-156-09-58</t>
  </si>
  <si>
    <t>80-156-09-60</t>
  </si>
  <si>
    <t>3 947,32</t>
  </si>
  <si>
    <t>80-439-02-55</t>
  </si>
  <si>
    <t>Шляпа HERMAN арт. MACREESE (бежевый) {natural}</t>
  </si>
  <si>
    <t>80-439-02-57</t>
  </si>
  <si>
    <t>12 854,14</t>
  </si>
  <si>
    <t>80-439-02-59</t>
  </si>
  <si>
    <t>5 932,68</t>
  </si>
  <si>
    <t>80-404-11-57</t>
  </si>
  <si>
    <t>80-371-08-57</t>
  </si>
  <si>
    <t>Шляпа HERMAN арт. MACWINSTON (серый) {grey}</t>
  </si>
  <si>
    <t>80-371-08-59</t>
  </si>
  <si>
    <t>80-371-09-57</t>
  </si>
  <si>
    <t>Шляпа HERMAN арт. MACWINSTON (черный) {black}</t>
  </si>
  <si>
    <t>80-371-09-59</t>
  </si>
  <si>
    <t>9 868,2</t>
  </si>
  <si>
    <t>81-048-14-55</t>
  </si>
  <si>
    <t>Шляпа HERMAN арт. NEVADA (коричневый) {light brown}</t>
  </si>
  <si>
    <t>2 713,92</t>
  </si>
  <si>
    <t>81-048-14-57</t>
  </si>
  <si>
    <t>81-048-14-59</t>
  </si>
  <si>
    <t>81-048-14-61</t>
  </si>
  <si>
    <t>5 978,97</t>
  </si>
  <si>
    <t>1 369,00</t>
  </si>
  <si>
    <t>1 369</t>
  </si>
  <si>
    <t>8 086,88</t>
  </si>
  <si>
    <t>10 108,6</t>
  </si>
  <si>
    <t>80-761-02-55</t>
  </si>
  <si>
    <t>Шляпа HERMAN арт. O MYGOD (бежевый) {beige}</t>
  </si>
  <si>
    <t>1 882,68</t>
  </si>
  <si>
    <t>80-761-02-57</t>
  </si>
  <si>
    <t>5 177,37</t>
  </si>
  <si>
    <t>80-761-02-59</t>
  </si>
  <si>
    <t>3 294,69</t>
  </si>
  <si>
    <t>80-761-17-55</t>
  </si>
  <si>
    <t>Шляпа HERMAN арт. O MYGOD (белый) {white}</t>
  </si>
  <si>
    <t>2 353,35</t>
  </si>
  <si>
    <t>80-761-17-57</t>
  </si>
  <si>
    <t>3 496</t>
  </si>
  <si>
    <t>80-372-52-55</t>
  </si>
  <si>
    <t>28 256,76</t>
  </si>
  <si>
    <t>34 984,3</t>
  </si>
  <si>
    <t>80-764-17-55</t>
  </si>
  <si>
    <t>Шляпа HERMAN арт. QUEEN LIBERTY (белый) {white}</t>
  </si>
  <si>
    <t>80-765-17-57</t>
  </si>
  <si>
    <t>Шляпа HERMAN арт. QUEEN PASTEL (белый) {white}</t>
  </si>
  <si>
    <t>1 748</t>
  </si>
  <si>
    <t>80-766-17-57</t>
  </si>
  <si>
    <t>80-766-09-55</t>
  </si>
  <si>
    <t>Шляпа HERMAN арт. QUEEN PIA (черный) {black}</t>
  </si>
  <si>
    <t>80-766-09-57</t>
  </si>
  <si>
    <t>80-991-19-57</t>
  </si>
  <si>
    <t>80-991-34-57</t>
  </si>
  <si>
    <t>Шляпа HERMAN арт. QUEEN SYRRAN (розовый) {pink}</t>
  </si>
  <si>
    <t>Шляпа HERMAN арт. REESE (бежевый) {natural}</t>
  </si>
  <si>
    <t>80-981-02-57</t>
  </si>
  <si>
    <t>8 899,02</t>
  </si>
  <si>
    <t>80-981-02-59</t>
  </si>
  <si>
    <t>9 887,8</t>
  </si>
  <si>
    <t>80-981-02-61</t>
  </si>
  <si>
    <t>1 977,56</t>
  </si>
  <si>
    <t>80-094-14-57</t>
  </si>
  <si>
    <t>Шляпа HERMAN арт. RICHARDO (коричневый) {brown}</t>
  </si>
  <si>
    <t>7 408,35</t>
  </si>
  <si>
    <t>80-094-14-59</t>
  </si>
  <si>
    <t>4 938,9</t>
  </si>
  <si>
    <t>81-050-02-55</t>
  </si>
  <si>
    <t>Шляпа HERMAN арт. SCOTT (бежевый) {natural}</t>
  </si>
  <si>
    <t>81-050-02-57</t>
  </si>
  <si>
    <t>81-050-02-59</t>
  </si>
  <si>
    <t>4 943,9</t>
  </si>
  <si>
    <t>81-050-02-61</t>
  </si>
  <si>
    <t>81-053-32-55</t>
  </si>
  <si>
    <t>Шляпа HERMAN арт. TENERE (бежевый / синий) {natural}</t>
  </si>
  <si>
    <t>81-053-32-57</t>
  </si>
  <si>
    <t>4 053,78</t>
  </si>
  <si>
    <t>81-053-32-59</t>
  </si>
  <si>
    <t>81-053-32-61</t>
  </si>
  <si>
    <t>1 351,26</t>
  </si>
  <si>
    <t>81-053-14-55</t>
  </si>
  <si>
    <t>Шляпа HERMAN арт. TENERE (коричневый) {tobacco}</t>
  </si>
  <si>
    <t>81-053-14-57</t>
  </si>
  <si>
    <t>81-053-14-59</t>
  </si>
  <si>
    <t>81-053-14-61</t>
  </si>
  <si>
    <t>81-054-32-55</t>
  </si>
  <si>
    <t>Шляпа HERMAN арт. TULUM (бежевый / синий) {denim}</t>
  </si>
  <si>
    <t>1 534,41</t>
  </si>
  <si>
    <t>81-054-32-57</t>
  </si>
  <si>
    <t>81-054-53-55</t>
  </si>
  <si>
    <t>Шляпа HERMAN арт. TULUM (бежевый / черный) {black}</t>
  </si>
  <si>
    <t>2 557,35</t>
  </si>
  <si>
    <t>81-054-53-57</t>
  </si>
  <si>
    <t>7 672,05</t>
  </si>
  <si>
    <t>81-054-53-59</t>
  </si>
  <si>
    <t>5 114,7</t>
  </si>
  <si>
    <t>81-054-53-61</t>
  </si>
  <si>
    <t>HERMAN</t>
  </si>
  <si>
    <t>Style/Color</t>
  </si>
  <si>
    <t>Washed Brown (Non-waterproof)</t>
  </si>
  <si>
    <t>54 XS/S</t>
  </si>
  <si>
    <t>53 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</si>
</sst>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&quot;р.&quot;_-;\-* #,##0&quot;р.&quot;_-;_-* &quot;-&quot;??&quot;р.&quot;_-;_-@_-"/>
    <numFmt numFmtId="168" formatCode="_-[$€-2]\ * #,##0.00_-;\-[$€-2]\ * #,##0.00_-;_-[$€-2]\ * &quot;-&quot;??_-;_-@_-"/>
    <numFmt numFmtId="169" formatCode="_-[$€-2]\ * #,##0_-;\-[$€-2]\ * #,##0_-;_-[$€-2]\ * &quot;-&quot;??_-;_-@_-"/>
    <numFmt numFmtId="170" formatCode="_(&quot;$&quot;* #,##0.00_);_(&quot;$&quot;* \(#,##0.00\);_(&quot;$&quot;* &quot;-&quot;??_);_(@_)"/>
    <numFmt numFmtId="171" formatCode="_-[$€-2]\ * #,##0_ ;_-[$€-2]\ * \-#,##0\ ;_-[$€-2]\ * &quot;-&quot;??_ ;_-@_ "/>
    <numFmt numFmtId="172" formatCode="#,##0_ ;[Red]\-#,##0\ "/>
    <numFmt numFmtId="173" formatCode="0_ ;[Red]\-0\ "/>
    <numFmt numFmtId="174" formatCode="_-[$€-2]\ * #,##0.0_-;\-[$€-2]\ * #,##0.0_-;_-[$€-2]\ * &quot;-&quot;??_-;_-@_-"/>
    <numFmt numFmtId="175" formatCode="#,##0.0"/>
    <numFmt numFmtId="176" formatCode="0.000;[Red]\-0.000"/>
    <numFmt numFmtId="177" formatCode="0;[Red]\-0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2"/>
      <name val="宋体"/>
      <charset val="134"/>
    </font>
    <font>
      <b/>
      <sz val="9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</font>
    <font>
      <b/>
      <sz val="10"/>
      <color theme="0" tint="-0.14999847407452621"/>
      <name val="Arial"/>
      <family val="2"/>
      <charset val="204"/>
    </font>
    <font>
      <b/>
      <sz val="10"/>
      <color rgb="FF92D050"/>
      <name val="Arial"/>
      <family val="2"/>
    </font>
    <font>
      <b/>
      <sz val="11"/>
      <color rgb="FF92D050"/>
      <name val="Calibri"/>
      <family val="2"/>
      <charset val="204"/>
      <scheme val="minor"/>
    </font>
    <font>
      <sz val="8"/>
      <name val="Arial"/>
      <family val="2"/>
    </font>
    <font>
      <b/>
      <sz val="6"/>
      <name val="Arial"/>
      <family val="2"/>
    </font>
    <font>
      <sz val="8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166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Border="1"/>
    <xf numFmtId="0" fontId="3" fillId="0" borderId="4" xfId="0" applyFont="1" applyBorder="1" applyAlignment="1" applyProtection="1">
      <alignment horizontal="center" vertical="center" wrapText="1"/>
      <protection locked="0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9" fontId="4" fillId="0" borderId="8" xfId="2" applyFont="1" applyFill="1" applyBorder="1" applyAlignment="1">
      <alignment horizontal="center" vertical="center"/>
    </xf>
    <xf numFmtId="9" fontId="8" fillId="0" borderId="8" xfId="2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7" fontId="9" fillId="0" borderId="2" xfId="1" applyNumberFormat="1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7" fillId="0" borderId="10" xfId="4" applyFont="1" applyFill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0" fontId="6" fillId="4" borderId="5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9" fontId="8" fillId="0" borderId="9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8" fontId="4" fillId="0" borderId="2" xfId="1" applyNumberFormat="1" applyFont="1" applyFill="1" applyBorder="1" applyAlignment="1">
      <alignment horizontal="center" vertical="center" wrapText="1"/>
    </xf>
    <xf numFmtId="168" fontId="4" fillId="0" borderId="8" xfId="1" applyNumberFormat="1" applyFont="1" applyFill="1" applyBorder="1" applyAlignment="1">
      <alignment horizontal="center" vertical="center" wrapText="1"/>
    </xf>
    <xf numFmtId="168" fontId="10" fillId="0" borderId="7" xfId="1" applyNumberFormat="1" applyFont="1" applyFill="1" applyBorder="1" applyAlignment="1">
      <alignment horizontal="center" vertical="center"/>
    </xf>
    <xf numFmtId="168" fontId="10" fillId="0" borderId="6" xfId="1" applyNumberFormat="1" applyFont="1" applyFill="1" applyBorder="1" applyAlignment="1">
      <alignment horizontal="center" vertical="center"/>
    </xf>
    <xf numFmtId="165" fontId="12" fillId="0" borderId="4" xfId="1" applyFont="1" applyBorder="1" applyAlignment="1" applyProtection="1">
      <alignment horizontal="center" vertical="center" wrapText="1"/>
      <protection locked="0"/>
    </xf>
    <xf numFmtId="0" fontId="11" fillId="0" borderId="0" xfId="0" applyFont="1"/>
    <xf numFmtId="168" fontId="8" fillId="6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1" fontId="2" fillId="0" borderId="2" xfId="0" applyNumberFormat="1" applyFont="1" applyBorder="1" applyAlignment="1">
      <alignment horizontal="center" vertical="center" wrapText="1"/>
    </xf>
    <xf numFmtId="10" fontId="0" fillId="0" borderId="0" xfId="2" applyNumberFormat="1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 applyBorder="1"/>
    <xf numFmtId="165" fontId="7" fillId="0" borderId="4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8" fontId="8" fillId="9" borderId="1" xfId="1" applyNumberFormat="1" applyFont="1" applyFill="1" applyBorder="1" applyAlignment="1">
      <alignment horizontal="center" vertical="center"/>
    </xf>
    <xf numFmtId="168" fontId="4" fillId="10" borderId="2" xfId="1" applyNumberFormat="1" applyFont="1" applyFill="1" applyBorder="1" applyAlignment="1">
      <alignment horizontal="center" vertical="center" wrapText="1"/>
    </xf>
    <xf numFmtId="168" fontId="15" fillId="11" borderId="1" xfId="1" applyNumberFormat="1" applyFont="1" applyFill="1" applyBorder="1" applyAlignment="1">
      <alignment horizontal="center" vertical="center"/>
    </xf>
    <xf numFmtId="168" fontId="8" fillId="12" borderId="1" xfId="1" applyNumberFormat="1" applyFont="1" applyFill="1" applyBorder="1" applyAlignment="1">
      <alignment horizontal="center" vertical="center"/>
    </xf>
    <xf numFmtId="172" fontId="16" fillId="0" borderId="14" xfId="5" applyNumberFormat="1" applyFont="1" applyBorder="1" applyAlignment="1" applyProtection="1">
      <alignment horizontal="center" vertical="center" wrapText="1"/>
      <protection locked="0"/>
    </xf>
    <xf numFmtId="172" fontId="17" fillId="0" borderId="2" xfId="5" applyNumberFormat="1" applyFont="1" applyBorder="1" applyAlignment="1">
      <alignment horizontal="center" vertical="center"/>
    </xf>
    <xf numFmtId="172" fontId="17" fillId="0" borderId="0" xfId="5" applyNumberFormat="1" applyFont="1"/>
    <xf numFmtId="0" fontId="6" fillId="0" borderId="15" xfId="4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/>
    </xf>
    <xf numFmtId="173" fontId="19" fillId="13" borderId="12" xfId="0" applyNumberFormat="1" applyFont="1" applyFill="1" applyBorder="1" applyAlignment="1" applyProtection="1">
      <alignment horizontal="center" vertical="center" wrapText="1"/>
      <protection locked="0"/>
    </xf>
    <xf numFmtId="173" fontId="19" fillId="13" borderId="13" xfId="0" applyNumberFormat="1" applyFont="1" applyFill="1" applyBorder="1" applyAlignment="1" applyProtection="1">
      <alignment horizontal="center" vertical="center" wrapText="1"/>
      <protection locked="0"/>
    </xf>
    <xf numFmtId="172" fontId="18" fillId="13" borderId="7" xfId="5" applyNumberFormat="1" applyFont="1" applyFill="1" applyBorder="1" applyAlignment="1">
      <alignment horizontal="center" vertical="center" wrapText="1"/>
    </xf>
    <xf numFmtId="172" fontId="18" fillId="13" borderId="2" xfId="5" applyNumberFormat="1" applyFont="1" applyFill="1" applyBorder="1" applyAlignment="1">
      <alignment horizontal="center" vertical="center" wrapText="1"/>
    </xf>
    <xf numFmtId="173" fontId="19" fillId="8" borderId="12" xfId="0" applyNumberFormat="1" applyFont="1" applyFill="1" applyBorder="1" applyAlignment="1" applyProtection="1">
      <alignment horizontal="center" vertical="center" wrapText="1"/>
      <protection locked="0"/>
    </xf>
    <xf numFmtId="173" fontId="19" fillId="8" borderId="13" xfId="0" applyNumberFormat="1" applyFont="1" applyFill="1" applyBorder="1" applyAlignment="1" applyProtection="1">
      <alignment horizontal="center" vertical="center" wrapText="1"/>
      <protection locked="0"/>
    </xf>
    <xf numFmtId="172" fontId="18" fillId="8" borderId="7" xfId="5" applyNumberFormat="1" applyFont="1" applyFill="1" applyBorder="1" applyAlignment="1">
      <alignment horizontal="center" vertical="center" wrapText="1"/>
    </xf>
    <xf numFmtId="172" fontId="18" fillId="8" borderId="2" xfId="5" applyNumberFormat="1" applyFont="1" applyFill="1" applyBorder="1" applyAlignment="1">
      <alignment horizontal="center" vertical="center" wrapText="1"/>
    </xf>
    <xf numFmtId="168" fontId="4" fillId="0" borderId="11" xfId="1" applyNumberFormat="1" applyFont="1" applyFill="1" applyBorder="1" applyAlignment="1">
      <alignment horizontal="center" vertical="center" wrapText="1"/>
    </xf>
    <xf numFmtId="164" fontId="21" fillId="0" borderId="0" xfId="0" applyNumberFormat="1" applyFont="1" applyBorder="1"/>
    <xf numFmtId="171" fontId="21" fillId="0" borderId="2" xfId="0" applyNumberFormat="1" applyFont="1" applyBorder="1" applyAlignment="1">
      <alignment horizontal="center"/>
    </xf>
    <xf numFmtId="10" fontId="21" fillId="0" borderId="0" xfId="2" applyNumberFormat="1" applyFont="1" applyBorder="1" applyAlignment="1">
      <alignment horizontal="center"/>
    </xf>
    <xf numFmtId="171" fontId="21" fillId="0" borderId="0" xfId="0" applyNumberFormat="1" applyFont="1" applyBorder="1"/>
    <xf numFmtId="9" fontId="21" fillId="0" borderId="0" xfId="2" applyFont="1" applyBorder="1"/>
    <xf numFmtId="173" fontId="19" fillId="7" borderId="12" xfId="0" applyNumberFormat="1" applyFont="1" applyFill="1" applyBorder="1" applyAlignment="1" applyProtection="1">
      <alignment horizontal="center" vertical="center" wrapText="1"/>
      <protection locked="0"/>
    </xf>
    <xf numFmtId="173" fontId="19" fillId="7" borderId="13" xfId="0" applyNumberFormat="1" applyFont="1" applyFill="1" applyBorder="1" applyAlignment="1" applyProtection="1">
      <alignment horizontal="center" vertical="center" wrapText="1"/>
      <protection locked="0"/>
    </xf>
    <xf numFmtId="172" fontId="18" fillId="7" borderId="7" xfId="5" applyNumberFormat="1" applyFont="1" applyFill="1" applyBorder="1" applyAlignment="1">
      <alignment horizontal="center" vertical="center" wrapText="1"/>
    </xf>
    <xf numFmtId="172" fontId="18" fillId="7" borderId="2" xfId="5" applyNumberFormat="1" applyFont="1" applyFill="1" applyBorder="1" applyAlignment="1">
      <alignment horizontal="center" vertical="center" wrapText="1"/>
    </xf>
    <xf numFmtId="173" fontId="19" fillId="5" borderId="12" xfId="0" applyNumberFormat="1" applyFont="1" applyFill="1" applyBorder="1" applyAlignment="1" applyProtection="1">
      <alignment horizontal="center" vertical="center" wrapText="1"/>
      <protection locked="0"/>
    </xf>
    <xf numFmtId="173" fontId="19" fillId="5" borderId="13" xfId="0" applyNumberFormat="1" applyFont="1" applyFill="1" applyBorder="1" applyAlignment="1" applyProtection="1">
      <alignment horizontal="center" vertical="center" wrapText="1"/>
      <protection locked="0"/>
    </xf>
    <xf numFmtId="172" fontId="18" fillId="5" borderId="7" xfId="5" applyNumberFormat="1" applyFont="1" applyFill="1" applyBorder="1" applyAlignment="1">
      <alignment horizontal="center" vertical="center" wrapText="1"/>
    </xf>
    <xf numFmtId="172" fontId="18" fillId="5" borderId="2" xfId="5" applyNumberFormat="1" applyFont="1" applyFill="1" applyBorder="1" applyAlignment="1">
      <alignment horizontal="center" vertical="center" wrapText="1"/>
    </xf>
    <xf numFmtId="169" fontId="22" fillId="0" borderId="0" xfId="0" applyNumberFormat="1" applyFont="1" applyBorder="1"/>
    <xf numFmtId="169" fontId="23" fillId="0" borderId="0" xfId="0" applyNumberFormat="1" applyFont="1" applyFill="1" applyBorder="1" applyAlignment="1">
      <alignment horizontal="center" vertical="center"/>
    </xf>
    <xf numFmtId="169" fontId="20" fillId="0" borderId="0" xfId="0" applyNumberFormat="1" applyFont="1" applyFill="1" applyAlignment="1">
      <alignment horizontal="center" vertical="center"/>
    </xf>
    <xf numFmtId="173" fontId="0" fillId="0" borderId="0" xfId="0" applyNumberFormat="1" applyBorder="1"/>
    <xf numFmtId="173" fontId="6" fillId="0" borderId="1" xfId="0" applyNumberFormat="1" applyFont="1" applyBorder="1" applyAlignment="1">
      <alignment horizontal="center" vertical="center" wrapText="1"/>
    </xf>
    <xf numFmtId="173" fontId="20" fillId="0" borderId="1" xfId="0" applyNumberFormat="1" applyFont="1" applyFill="1" applyBorder="1" applyAlignment="1">
      <alignment horizontal="center" vertical="center"/>
    </xf>
    <xf numFmtId="0" fontId="22" fillId="0" borderId="0" xfId="0" applyFont="1" applyBorder="1"/>
    <xf numFmtId="169" fontId="24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Fill="1" applyBorder="1" applyAlignment="1">
      <alignment horizontal="center" vertical="center" wrapText="1"/>
    </xf>
    <xf numFmtId="168" fontId="2" fillId="0" borderId="18" xfId="1" applyNumberFormat="1" applyFont="1" applyFill="1" applyBorder="1" applyAlignment="1">
      <alignment horizontal="center" vertical="center"/>
    </xf>
    <xf numFmtId="168" fontId="11" fillId="0" borderId="18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68" fontId="18" fillId="0" borderId="18" xfId="1" applyNumberFormat="1" applyFont="1" applyFill="1" applyBorder="1" applyAlignment="1">
      <alignment horizontal="center" vertical="center" wrapText="1"/>
    </xf>
    <xf numFmtId="168" fontId="4" fillId="10" borderId="18" xfId="1" applyNumberFormat="1" applyFont="1" applyFill="1" applyBorder="1" applyAlignment="1">
      <alignment horizontal="center" vertical="center" wrapText="1"/>
    </xf>
    <xf numFmtId="168" fontId="4" fillId="0" borderId="18" xfId="1" applyNumberFormat="1" applyFont="1" applyFill="1" applyBorder="1" applyAlignment="1">
      <alignment horizontal="center" vertical="center" wrapText="1"/>
    </xf>
    <xf numFmtId="168" fontId="4" fillId="0" borderId="9" xfId="1" applyNumberFormat="1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65" fontId="12" fillId="0" borderId="10" xfId="1" applyFont="1" applyBorder="1" applyAlignment="1" applyProtection="1">
      <alignment horizontal="center" vertical="center" wrapText="1"/>
      <protection locked="0"/>
    </xf>
    <xf numFmtId="1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2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wrapText="1"/>
    </xf>
    <xf numFmtId="0" fontId="0" fillId="0" borderId="2" xfId="0" applyBorder="1"/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2" fillId="14" borderId="2" xfId="0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 wrapText="1"/>
    </xf>
    <xf numFmtId="168" fontId="11" fillId="0" borderId="18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72" fontId="18" fillId="5" borderId="20" xfId="5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169" fontId="2" fillId="0" borderId="0" xfId="0" applyNumberFormat="1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4" fillId="15" borderId="21" xfId="0" applyFont="1" applyFill="1" applyBorder="1" applyAlignment="1">
      <alignment horizontal="left" vertical="center"/>
    </xf>
    <xf numFmtId="0" fontId="4" fillId="15" borderId="22" xfId="0" applyFont="1" applyFill="1" applyBorder="1" applyAlignment="1">
      <alignment horizontal="left" vertical="center"/>
    </xf>
    <xf numFmtId="0" fontId="4" fillId="15" borderId="23" xfId="0" applyFont="1" applyFill="1" applyBorder="1" applyAlignment="1">
      <alignment horizontal="left" vertical="center"/>
    </xf>
    <xf numFmtId="0" fontId="4" fillId="15" borderId="24" xfId="0" applyFont="1" applyFill="1" applyBorder="1" applyAlignment="1">
      <alignment horizontal="left" vertical="center"/>
    </xf>
    <xf numFmtId="0" fontId="4" fillId="15" borderId="22" xfId="0" applyFont="1" applyFill="1" applyBorder="1" applyAlignment="1">
      <alignment vertical="top"/>
    </xf>
    <xf numFmtId="0" fontId="0" fillId="0" borderId="15" xfId="0" applyBorder="1"/>
    <xf numFmtId="0" fontId="4" fillId="15" borderId="4" xfId="0" applyFont="1" applyFill="1" applyBorder="1" applyAlignment="1">
      <alignment horizontal="left" vertical="center"/>
    </xf>
    <xf numFmtId="0" fontId="0" fillId="16" borderId="4" xfId="0" applyFill="1" applyBorder="1"/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5" xfId="0" applyBorder="1" applyAlignment="1">
      <alignment horizontal="left" vertical="top"/>
    </xf>
    <xf numFmtId="4" fontId="0" fillId="0" borderId="25" xfId="0" applyNumberFormat="1" applyBorder="1" applyAlignment="1">
      <alignment horizontal="right" vertical="top"/>
    </xf>
    <xf numFmtId="1" fontId="0" fillId="0" borderId="25" xfId="0" applyNumberFormat="1" applyBorder="1" applyAlignment="1">
      <alignment horizontal="right" vertical="top"/>
    </xf>
    <xf numFmtId="175" fontId="0" fillId="0" borderId="25" xfId="0" applyNumberFormat="1" applyBorder="1" applyAlignment="1">
      <alignment horizontal="right" vertical="top"/>
    </xf>
    <xf numFmtId="0" fontId="0" fillId="0" borderId="25" xfId="0" applyBorder="1" applyAlignment="1">
      <alignment horizontal="right" vertical="top"/>
    </xf>
    <xf numFmtId="176" fontId="0" fillId="0" borderId="25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177" fontId="0" fillId="0" borderId="18" xfId="0" applyNumberFormat="1" applyBorder="1" applyAlignment="1">
      <alignment horizontal="center"/>
    </xf>
    <xf numFmtId="167" fontId="0" fillId="0" borderId="0" xfId="0" applyNumberFormat="1"/>
    <xf numFmtId="167" fontId="0" fillId="0" borderId="18" xfId="0" applyNumberFormat="1" applyBorder="1"/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left" vertical="top"/>
    </xf>
    <xf numFmtId="4" fontId="0" fillId="0" borderId="29" xfId="0" applyNumberFormat="1" applyBorder="1" applyAlignment="1">
      <alignment horizontal="right" vertical="top"/>
    </xf>
    <xf numFmtId="1" fontId="0" fillId="0" borderId="29" xfId="0" applyNumberFormat="1" applyBorder="1" applyAlignment="1">
      <alignment horizontal="right" vertical="top"/>
    </xf>
    <xf numFmtId="175" fontId="0" fillId="0" borderId="29" xfId="0" applyNumberFormat="1" applyBorder="1" applyAlignment="1">
      <alignment horizontal="right" vertical="top"/>
    </xf>
    <xf numFmtId="0" fontId="0" fillId="0" borderId="29" xfId="0" applyBorder="1" applyAlignment="1">
      <alignment horizontal="right" vertical="top"/>
    </xf>
    <xf numFmtId="176" fontId="0" fillId="0" borderId="29" xfId="0" applyNumberFormat="1" applyBorder="1" applyAlignment="1">
      <alignment horizontal="right" vertical="top"/>
    </xf>
    <xf numFmtId="177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67" fontId="0" fillId="0" borderId="2" xfId="0" applyNumberFormat="1" applyBorder="1"/>
    <xf numFmtId="176" fontId="0" fillId="0" borderId="0" xfId="0" applyNumberFormat="1" applyAlignment="1">
      <alignment horizontal="right" vertical="top"/>
    </xf>
    <xf numFmtId="1" fontId="20" fillId="0" borderId="18" xfId="0" applyNumberFormat="1" applyFont="1" applyBorder="1" applyAlignment="1">
      <alignment horizontal="center" vertical="center"/>
    </xf>
    <xf numFmtId="0" fontId="4" fillId="15" borderId="30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9" fontId="0" fillId="0" borderId="2" xfId="2" applyFont="1" applyBorder="1" applyAlignment="1">
      <alignment wrapText="1"/>
    </xf>
    <xf numFmtId="0" fontId="0" fillId="0" borderId="2" xfId="0" applyBorder="1" applyAlignment="1">
      <alignment wrapText="1"/>
    </xf>
    <xf numFmtId="17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71" fontId="0" fillId="0" borderId="2" xfId="0" applyNumberFormat="1" applyBorder="1" applyAlignment="1">
      <alignment horizontal="center" wrapText="1"/>
    </xf>
    <xf numFmtId="171" fontId="13" fillId="0" borderId="16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9" fontId="2" fillId="0" borderId="2" xfId="0" applyNumberFormat="1" applyFont="1" applyBorder="1" applyAlignment="1">
      <alignment horizontal="left" vertical="center" wrapText="1"/>
    </xf>
    <xf numFmtId="174" fontId="0" fillId="0" borderId="2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14" fillId="0" borderId="18" xfId="5" applyNumberFormat="1" applyFont="1" applyBorder="1" applyAlignment="1">
      <alignment horizontal="center" vertical="center" wrapText="1"/>
    </xf>
    <xf numFmtId="1" fontId="14" fillId="0" borderId="2" xfId="5" applyNumberFormat="1" applyFont="1" applyBorder="1" applyAlignment="1">
      <alignment horizontal="center" vertical="center" wrapText="1"/>
    </xf>
    <xf numFmtId="1" fontId="0" fillId="0" borderId="0" xfId="0" applyNumberFormat="1" applyBorder="1"/>
    <xf numFmtId="1" fontId="3" fillId="2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9" xfId="0" applyNumberFormat="1" applyFont="1" applyBorder="1" applyAlignment="1">
      <alignment horizontal="center" vertical="center" wrapText="1"/>
    </xf>
    <xf numFmtId="1" fontId="22" fillId="0" borderId="0" xfId="0" applyNumberFormat="1" applyFont="1" applyBorder="1"/>
  </cellXfs>
  <cellStyles count="8">
    <cellStyle name="Normal 3" xfId="3" xr:uid="{00000000-0005-0000-0000-000000000000}"/>
    <cellStyle name="Normal_Sheet1" xfId="4" xr:uid="{00000000-0005-0000-0000-000001000000}"/>
    <cellStyle name="Денежный" xfId="1" builtinId="4"/>
    <cellStyle name="Денежный 2" xfId="6" xr:uid="{00000000-0005-0000-0000-000003000000}"/>
    <cellStyle name="Обычный" xfId="0" builtinId="0"/>
    <cellStyle name="Процентный" xfId="2" builtinId="5"/>
    <cellStyle name="Процентный 2" xfId="7" xr:uid="{00000000-0005-0000-0000-000006000000}"/>
    <cellStyle name="Финансовый" xfId="5" builtinId="3"/>
  </cellStyles>
  <dxfs count="1433">
    <dxf>
      <fill>
        <patternFill>
          <bgColor rgb="FFFF0000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24" Type="http://schemas.openxmlformats.org/officeDocument/2006/relationships/image" Target="../media/image324.jpg"/><Relationship Id="rId366" Type="http://schemas.openxmlformats.org/officeDocument/2006/relationships/image" Target="../media/image366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261" Type="http://schemas.openxmlformats.org/officeDocument/2006/relationships/image" Target="../media/image261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230" Type="http://schemas.openxmlformats.org/officeDocument/2006/relationships/image" Target="../media/image230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31" Type="http://schemas.openxmlformats.org/officeDocument/2006/relationships/image" Target="../media/image431.jpg"/><Relationship Id="rId452" Type="http://schemas.openxmlformats.org/officeDocument/2006/relationships/image" Target="../media/image452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312" Type="http://schemas.openxmlformats.org/officeDocument/2006/relationships/image" Target="../media/image312.jpg"/><Relationship Id="rId333" Type="http://schemas.openxmlformats.org/officeDocument/2006/relationships/image" Target="../media/image333.jpg"/><Relationship Id="rId354" Type="http://schemas.openxmlformats.org/officeDocument/2006/relationships/image" Target="../media/image354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75" Type="http://schemas.openxmlformats.org/officeDocument/2006/relationships/image" Target="../media/image375.jpg"/><Relationship Id="rId396" Type="http://schemas.openxmlformats.org/officeDocument/2006/relationships/image" Target="../media/image396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400" Type="http://schemas.openxmlformats.org/officeDocument/2006/relationships/image" Target="../media/image400.jpg"/><Relationship Id="rId421" Type="http://schemas.openxmlformats.org/officeDocument/2006/relationships/image" Target="../media/image421.jpg"/><Relationship Id="rId442" Type="http://schemas.openxmlformats.org/officeDocument/2006/relationships/image" Target="../media/image442.jpg"/><Relationship Id="rId463" Type="http://schemas.openxmlformats.org/officeDocument/2006/relationships/image" Target="../media/image463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323" Type="http://schemas.openxmlformats.org/officeDocument/2006/relationships/image" Target="../media/image323.jpg"/><Relationship Id="rId344" Type="http://schemas.openxmlformats.org/officeDocument/2006/relationships/image" Target="../media/image344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65" Type="http://schemas.openxmlformats.org/officeDocument/2006/relationships/image" Target="../media/image365.jpg"/><Relationship Id="rId386" Type="http://schemas.openxmlformats.org/officeDocument/2006/relationships/image" Target="../media/image38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32" Type="http://schemas.openxmlformats.org/officeDocument/2006/relationships/image" Target="../media/image432.jpg"/><Relationship Id="rId453" Type="http://schemas.openxmlformats.org/officeDocument/2006/relationships/image" Target="../media/image453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313" Type="http://schemas.openxmlformats.org/officeDocument/2006/relationships/image" Target="../media/image313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55" Type="http://schemas.openxmlformats.org/officeDocument/2006/relationships/image" Target="../media/image355.jpg"/><Relationship Id="rId376" Type="http://schemas.openxmlformats.org/officeDocument/2006/relationships/image" Target="../media/image376.jpg"/><Relationship Id="rId397" Type="http://schemas.openxmlformats.org/officeDocument/2006/relationships/image" Target="../media/image397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22" Type="http://schemas.openxmlformats.org/officeDocument/2006/relationships/image" Target="../media/image422.jpg"/><Relationship Id="rId443" Type="http://schemas.openxmlformats.org/officeDocument/2006/relationships/image" Target="../media/image443.jpg"/><Relationship Id="rId464" Type="http://schemas.openxmlformats.org/officeDocument/2006/relationships/image" Target="../media/image464.jpg"/><Relationship Id="rId303" Type="http://schemas.openxmlformats.org/officeDocument/2006/relationships/image" Target="../media/image303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240" Type="http://schemas.openxmlformats.org/officeDocument/2006/relationships/image" Target="../media/image240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251" Type="http://schemas.openxmlformats.org/officeDocument/2006/relationships/image" Target="../media/image251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jpg"/><Relationship Id="rId429" Type="http://schemas.openxmlformats.org/officeDocument/2006/relationships/image" Target="../media/image429.jpg"/><Relationship Id="rId1" Type="http://schemas.openxmlformats.org/officeDocument/2006/relationships/image" Target="../media/image1.jp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123379</xdr:colOff>
      <xdr:row>2</xdr:row>
      <xdr:rowOff>25400</xdr:rowOff>
    </xdr:from>
    <xdr:to>
      <xdr:col>1</xdr:col>
      <xdr:colOff>1901379</xdr:colOff>
      <xdr:row>2</xdr:row>
      <xdr:rowOff>1803400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96E8DAE-3A4B-44F3-9B93-461D45FF07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5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</xdr:row>
      <xdr:rowOff>25400</xdr:rowOff>
    </xdr:from>
    <xdr:to>
      <xdr:col>1</xdr:col>
      <xdr:colOff>1901379</xdr:colOff>
      <xdr:row>3</xdr:row>
      <xdr:rowOff>1803400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C8E2142E-8193-400E-9138-F7B71E0DD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71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</xdr:row>
      <xdr:rowOff>25400</xdr:rowOff>
    </xdr:from>
    <xdr:to>
      <xdr:col>1</xdr:col>
      <xdr:colOff>1901379</xdr:colOff>
      <xdr:row>4</xdr:row>
      <xdr:rowOff>1803400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FEF348A5-1F47-47E6-BA88-6AB3BB6B25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0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</xdr:row>
      <xdr:rowOff>25400</xdr:rowOff>
    </xdr:from>
    <xdr:to>
      <xdr:col>1</xdr:col>
      <xdr:colOff>1901379</xdr:colOff>
      <xdr:row>5</xdr:row>
      <xdr:rowOff>1803400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84211D9-4BE2-492F-A418-B06710D81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42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</xdr:row>
      <xdr:rowOff>25400</xdr:rowOff>
    </xdr:from>
    <xdr:to>
      <xdr:col>1</xdr:col>
      <xdr:colOff>1901379</xdr:colOff>
      <xdr:row>6</xdr:row>
      <xdr:rowOff>1803400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FF36B98-774F-4FB1-9224-CC9AED3CC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78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</xdr:row>
      <xdr:rowOff>25400</xdr:rowOff>
    </xdr:from>
    <xdr:to>
      <xdr:col>1</xdr:col>
      <xdr:colOff>1901379</xdr:colOff>
      <xdr:row>7</xdr:row>
      <xdr:rowOff>1803400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D6CF6C05-83CA-49D7-AFFA-F4B057F82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914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</xdr:row>
      <xdr:rowOff>25400</xdr:rowOff>
    </xdr:from>
    <xdr:to>
      <xdr:col>1</xdr:col>
      <xdr:colOff>1901379</xdr:colOff>
      <xdr:row>8</xdr:row>
      <xdr:rowOff>1803400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BE941C93-FC3D-40A6-9352-0ECA03EEB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749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</xdr:row>
      <xdr:rowOff>25400</xdr:rowOff>
    </xdr:from>
    <xdr:to>
      <xdr:col>1</xdr:col>
      <xdr:colOff>1901379</xdr:colOff>
      <xdr:row>9</xdr:row>
      <xdr:rowOff>1803400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E8B828F9-45DF-4549-B444-8399464507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585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</xdr:row>
      <xdr:rowOff>25400</xdr:rowOff>
    </xdr:from>
    <xdr:to>
      <xdr:col>1</xdr:col>
      <xdr:colOff>1901379</xdr:colOff>
      <xdr:row>10</xdr:row>
      <xdr:rowOff>1803400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2BAEE751-1FDE-4308-8BAF-3E0583C398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421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</xdr:row>
      <xdr:rowOff>25400</xdr:rowOff>
    </xdr:from>
    <xdr:to>
      <xdr:col>1</xdr:col>
      <xdr:colOff>1901379</xdr:colOff>
      <xdr:row>11</xdr:row>
      <xdr:rowOff>1803400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0522A0C4-4E33-4CA9-8D4D-AA2E12EC3F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256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</xdr:row>
      <xdr:rowOff>25400</xdr:rowOff>
    </xdr:from>
    <xdr:to>
      <xdr:col>1</xdr:col>
      <xdr:colOff>1901379</xdr:colOff>
      <xdr:row>12</xdr:row>
      <xdr:rowOff>1803400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568FDED3-0090-4933-BC7B-16722E13B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092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</xdr:row>
      <xdr:rowOff>25400</xdr:rowOff>
    </xdr:from>
    <xdr:to>
      <xdr:col>1</xdr:col>
      <xdr:colOff>1901379</xdr:colOff>
      <xdr:row>13</xdr:row>
      <xdr:rowOff>1803400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E9384369-EA65-4332-BE1B-9E88612AD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928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</xdr:row>
      <xdr:rowOff>25400</xdr:rowOff>
    </xdr:from>
    <xdr:to>
      <xdr:col>1</xdr:col>
      <xdr:colOff>1901379</xdr:colOff>
      <xdr:row>14</xdr:row>
      <xdr:rowOff>1803400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2BE74A26-C3CD-4563-8BD3-BE3ADC93A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764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</xdr:row>
      <xdr:rowOff>25400</xdr:rowOff>
    </xdr:from>
    <xdr:to>
      <xdr:col>1</xdr:col>
      <xdr:colOff>1901379</xdr:colOff>
      <xdr:row>15</xdr:row>
      <xdr:rowOff>1803400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453112A0-B4A6-47F1-86F8-0B6344266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599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</xdr:row>
      <xdr:rowOff>25400</xdr:rowOff>
    </xdr:from>
    <xdr:to>
      <xdr:col>1</xdr:col>
      <xdr:colOff>1901379</xdr:colOff>
      <xdr:row>16</xdr:row>
      <xdr:rowOff>1803400</xdr:rowOff>
    </xdr:to>
    <xdr:pic>
      <xdr:nvPicPr>
        <xdr:cNvPr id="133" name="Рисунок 132">
          <a:extLst>
            <a:ext uri="{FF2B5EF4-FFF2-40B4-BE49-F238E27FC236}">
              <a16:creationId xmlns:a16="http://schemas.microsoft.com/office/drawing/2014/main" id="{F1460833-2D81-4D38-BC55-EE9A0EE4E4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435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</xdr:row>
      <xdr:rowOff>25400</xdr:rowOff>
    </xdr:from>
    <xdr:to>
      <xdr:col>1</xdr:col>
      <xdr:colOff>1901379</xdr:colOff>
      <xdr:row>17</xdr:row>
      <xdr:rowOff>1803400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058181EB-32B7-4138-B4B0-07F43CA9D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271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</xdr:row>
      <xdr:rowOff>25400</xdr:rowOff>
    </xdr:from>
    <xdr:to>
      <xdr:col>1</xdr:col>
      <xdr:colOff>1901379</xdr:colOff>
      <xdr:row>18</xdr:row>
      <xdr:rowOff>1803400</xdr:rowOff>
    </xdr:to>
    <xdr:pic>
      <xdr:nvPicPr>
        <xdr:cNvPr id="137" name="Рисунок 136">
          <a:extLst>
            <a:ext uri="{FF2B5EF4-FFF2-40B4-BE49-F238E27FC236}">
              <a16:creationId xmlns:a16="http://schemas.microsoft.com/office/drawing/2014/main" id="{2C7FDA32-5650-4F6A-9607-CEDC9A062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107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</xdr:row>
      <xdr:rowOff>25400</xdr:rowOff>
    </xdr:from>
    <xdr:to>
      <xdr:col>1</xdr:col>
      <xdr:colOff>1901379</xdr:colOff>
      <xdr:row>19</xdr:row>
      <xdr:rowOff>1803400</xdr:rowOff>
    </xdr:to>
    <xdr:pic>
      <xdr:nvPicPr>
        <xdr:cNvPr id="139" name="Рисунок 138">
          <a:extLst>
            <a:ext uri="{FF2B5EF4-FFF2-40B4-BE49-F238E27FC236}">
              <a16:creationId xmlns:a16="http://schemas.microsoft.com/office/drawing/2014/main" id="{DAD280A3-1C6B-442D-A98D-29AD043F6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942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</xdr:row>
      <xdr:rowOff>25400</xdr:rowOff>
    </xdr:from>
    <xdr:to>
      <xdr:col>1</xdr:col>
      <xdr:colOff>1901379</xdr:colOff>
      <xdr:row>20</xdr:row>
      <xdr:rowOff>1803400</xdr:rowOff>
    </xdr:to>
    <xdr:pic>
      <xdr:nvPicPr>
        <xdr:cNvPr id="141" name="Рисунок 140">
          <a:extLst>
            <a:ext uri="{FF2B5EF4-FFF2-40B4-BE49-F238E27FC236}">
              <a16:creationId xmlns:a16="http://schemas.microsoft.com/office/drawing/2014/main" id="{08E3567C-40E4-4536-BE1C-05820F78F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77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</xdr:row>
      <xdr:rowOff>25400</xdr:rowOff>
    </xdr:from>
    <xdr:to>
      <xdr:col>1</xdr:col>
      <xdr:colOff>1901379</xdr:colOff>
      <xdr:row>21</xdr:row>
      <xdr:rowOff>1803400</xdr:rowOff>
    </xdr:to>
    <xdr:pic>
      <xdr:nvPicPr>
        <xdr:cNvPr id="143" name="Рисунок 142">
          <a:extLst>
            <a:ext uri="{FF2B5EF4-FFF2-40B4-BE49-F238E27FC236}">
              <a16:creationId xmlns:a16="http://schemas.microsoft.com/office/drawing/2014/main" id="{7AE636E5-D099-4983-BA50-A2D944F7B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614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</xdr:row>
      <xdr:rowOff>25400</xdr:rowOff>
    </xdr:from>
    <xdr:to>
      <xdr:col>1</xdr:col>
      <xdr:colOff>1901379</xdr:colOff>
      <xdr:row>22</xdr:row>
      <xdr:rowOff>1803400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CEA70ECC-CD01-4D6D-90AC-B0583CE867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449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</xdr:row>
      <xdr:rowOff>25400</xdr:rowOff>
    </xdr:from>
    <xdr:to>
      <xdr:col>1</xdr:col>
      <xdr:colOff>1901379</xdr:colOff>
      <xdr:row>23</xdr:row>
      <xdr:rowOff>1803400</xdr:rowOff>
    </xdr:to>
    <xdr:pic>
      <xdr:nvPicPr>
        <xdr:cNvPr id="147" name="Рисунок 146">
          <a:extLst>
            <a:ext uri="{FF2B5EF4-FFF2-40B4-BE49-F238E27FC236}">
              <a16:creationId xmlns:a16="http://schemas.microsoft.com/office/drawing/2014/main" id="{0882E55B-D377-4D67-84AC-2F69E5BB22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285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</xdr:row>
      <xdr:rowOff>25400</xdr:rowOff>
    </xdr:from>
    <xdr:to>
      <xdr:col>1</xdr:col>
      <xdr:colOff>1901379</xdr:colOff>
      <xdr:row>24</xdr:row>
      <xdr:rowOff>1803400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0C3C6A69-620B-408E-ADCF-F8736EA052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121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</xdr:row>
      <xdr:rowOff>25400</xdr:rowOff>
    </xdr:from>
    <xdr:to>
      <xdr:col>1</xdr:col>
      <xdr:colOff>1901379</xdr:colOff>
      <xdr:row>25</xdr:row>
      <xdr:rowOff>1803400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D3216741-5190-46DE-AB88-450E87C05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2957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</xdr:row>
      <xdr:rowOff>25400</xdr:rowOff>
    </xdr:from>
    <xdr:to>
      <xdr:col>1</xdr:col>
      <xdr:colOff>1901379</xdr:colOff>
      <xdr:row>26</xdr:row>
      <xdr:rowOff>1803400</xdr:rowOff>
    </xdr:to>
    <xdr:pic>
      <xdr:nvPicPr>
        <xdr:cNvPr id="153" name="Рисунок 152">
          <a:extLst>
            <a:ext uri="{FF2B5EF4-FFF2-40B4-BE49-F238E27FC236}">
              <a16:creationId xmlns:a16="http://schemas.microsoft.com/office/drawing/2014/main" id="{18209B57-F021-4C2B-A568-C9F9537CC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79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</xdr:row>
      <xdr:rowOff>25400</xdr:rowOff>
    </xdr:from>
    <xdr:to>
      <xdr:col>1</xdr:col>
      <xdr:colOff>1901379</xdr:colOff>
      <xdr:row>27</xdr:row>
      <xdr:rowOff>1803400</xdr:rowOff>
    </xdr:to>
    <xdr:pic>
      <xdr:nvPicPr>
        <xdr:cNvPr id="155" name="Рисунок 154">
          <a:extLst>
            <a:ext uri="{FF2B5EF4-FFF2-40B4-BE49-F238E27FC236}">
              <a16:creationId xmlns:a16="http://schemas.microsoft.com/office/drawing/2014/main" id="{69DBB958-8D32-4629-B7B0-E0EB5A3CF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628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</xdr:row>
      <xdr:rowOff>25400</xdr:rowOff>
    </xdr:from>
    <xdr:to>
      <xdr:col>1</xdr:col>
      <xdr:colOff>1901379</xdr:colOff>
      <xdr:row>28</xdr:row>
      <xdr:rowOff>1803400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2EF6552A-FA32-40E8-A6C5-0CF11069B9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464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</xdr:row>
      <xdr:rowOff>25400</xdr:rowOff>
    </xdr:from>
    <xdr:to>
      <xdr:col>1</xdr:col>
      <xdr:colOff>1901379</xdr:colOff>
      <xdr:row>29</xdr:row>
      <xdr:rowOff>1803400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826DE65D-B01D-4CE0-BDAD-FEC0D3C89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300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</xdr:row>
      <xdr:rowOff>25400</xdr:rowOff>
    </xdr:from>
    <xdr:to>
      <xdr:col>1</xdr:col>
      <xdr:colOff>1901379</xdr:colOff>
      <xdr:row>30</xdr:row>
      <xdr:rowOff>1803400</xdr:rowOff>
    </xdr:to>
    <xdr:pic>
      <xdr:nvPicPr>
        <xdr:cNvPr id="281" name="Рисунок 280">
          <a:extLst>
            <a:ext uri="{FF2B5EF4-FFF2-40B4-BE49-F238E27FC236}">
              <a16:creationId xmlns:a16="http://schemas.microsoft.com/office/drawing/2014/main" id="{300B80A7-A7C2-4E9F-A6D1-0665BE64C7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135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</xdr:row>
      <xdr:rowOff>25400</xdr:rowOff>
    </xdr:from>
    <xdr:to>
      <xdr:col>1</xdr:col>
      <xdr:colOff>1901379</xdr:colOff>
      <xdr:row>31</xdr:row>
      <xdr:rowOff>1803400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E0C88FFC-72E1-45D9-8FC0-B912FD473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971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</xdr:row>
      <xdr:rowOff>25400</xdr:rowOff>
    </xdr:from>
    <xdr:to>
      <xdr:col>1</xdr:col>
      <xdr:colOff>1901379</xdr:colOff>
      <xdr:row>32</xdr:row>
      <xdr:rowOff>1803400</xdr:rowOff>
    </xdr:to>
    <xdr:pic>
      <xdr:nvPicPr>
        <xdr:cNvPr id="305" name="Рисунок 304">
          <a:extLst>
            <a:ext uri="{FF2B5EF4-FFF2-40B4-BE49-F238E27FC236}">
              <a16:creationId xmlns:a16="http://schemas.microsoft.com/office/drawing/2014/main" id="{54CB87FE-9744-4B7B-BB32-3E0A4528A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807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</xdr:row>
      <xdr:rowOff>25400</xdr:rowOff>
    </xdr:from>
    <xdr:to>
      <xdr:col>1</xdr:col>
      <xdr:colOff>1901379</xdr:colOff>
      <xdr:row>33</xdr:row>
      <xdr:rowOff>1803400</xdr:rowOff>
    </xdr:to>
    <xdr:pic>
      <xdr:nvPicPr>
        <xdr:cNvPr id="307" name="Рисунок 306">
          <a:extLst>
            <a:ext uri="{FF2B5EF4-FFF2-40B4-BE49-F238E27FC236}">
              <a16:creationId xmlns:a16="http://schemas.microsoft.com/office/drawing/2014/main" id="{C249A7A5-FE0C-45CB-8416-4CA00B39D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642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</xdr:row>
      <xdr:rowOff>25400</xdr:rowOff>
    </xdr:from>
    <xdr:to>
      <xdr:col>1</xdr:col>
      <xdr:colOff>1901379</xdr:colOff>
      <xdr:row>34</xdr:row>
      <xdr:rowOff>1803400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5851AA76-85B6-44CE-A389-FE5292052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478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</xdr:row>
      <xdr:rowOff>25400</xdr:rowOff>
    </xdr:from>
    <xdr:to>
      <xdr:col>1</xdr:col>
      <xdr:colOff>1901379</xdr:colOff>
      <xdr:row>35</xdr:row>
      <xdr:rowOff>1803400</xdr:rowOff>
    </xdr:to>
    <xdr:pic>
      <xdr:nvPicPr>
        <xdr:cNvPr id="311" name="Рисунок 310">
          <a:extLst>
            <a:ext uri="{FF2B5EF4-FFF2-40B4-BE49-F238E27FC236}">
              <a16:creationId xmlns:a16="http://schemas.microsoft.com/office/drawing/2014/main" id="{8D692B91-62CE-4D0D-AF16-3A56A2CE7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314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</xdr:row>
      <xdr:rowOff>25400</xdr:rowOff>
    </xdr:from>
    <xdr:to>
      <xdr:col>1</xdr:col>
      <xdr:colOff>1901379</xdr:colOff>
      <xdr:row>36</xdr:row>
      <xdr:rowOff>1803400</xdr:rowOff>
    </xdr:to>
    <xdr:pic>
      <xdr:nvPicPr>
        <xdr:cNvPr id="313" name="Рисунок 312">
          <a:extLst>
            <a:ext uri="{FF2B5EF4-FFF2-40B4-BE49-F238E27FC236}">
              <a16:creationId xmlns:a16="http://schemas.microsoft.com/office/drawing/2014/main" id="{CB82BFAF-D18F-4D3B-9A93-59C836BA0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150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</xdr:row>
      <xdr:rowOff>25400</xdr:rowOff>
    </xdr:from>
    <xdr:to>
      <xdr:col>1</xdr:col>
      <xdr:colOff>1901379</xdr:colOff>
      <xdr:row>37</xdr:row>
      <xdr:rowOff>1803400</xdr:rowOff>
    </xdr:to>
    <xdr:pic>
      <xdr:nvPicPr>
        <xdr:cNvPr id="319" name="Рисунок 318">
          <a:extLst>
            <a:ext uri="{FF2B5EF4-FFF2-40B4-BE49-F238E27FC236}">
              <a16:creationId xmlns:a16="http://schemas.microsoft.com/office/drawing/2014/main" id="{1FA7ACB7-BB3F-40F1-B1F2-E95C5FF71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985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</xdr:row>
      <xdr:rowOff>25400</xdr:rowOff>
    </xdr:from>
    <xdr:to>
      <xdr:col>1</xdr:col>
      <xdr:colOff>1901379</xdr:colOff>
      <xdr:row>38</xdr:row>
      <xdr:rowOff>1803400</xdr:rowOff>
    </xdr:to>
    <xdr:pic>
      <xdr:nvPicPr>
        <xdr:cNvPr id="321" name="Рисунок 320">
          <a:extLst>
            <a:ext uri="{FF2B5EF4-FFF2-40B4-BE49-F238E27FC236}">
              <a16:creationId xmlns:a16="http://schemas.microsoft.com/office/drawing/2014/main" id="{F70D3C79-BE87-4D3D-B97D-D3B18C148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821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</xdr:row>
      <xdr:rowOff>25400</xdr:rowOff>
    </xdr:from>
    <xdr:to>
      <xdr:col>1</xdr:col>
      <xdr:colOff>1901379</xdr:colOff>
      <xdr:row>39</xdr:row>
      <xdr:rowOff>1803400</xdr:rowOff>
    </xdr:to>
    <xdr:pic>
      <xdr:nvPicPr>
        <xdr:cNvPr id="323" name="Рисунок 322">
          <a:extLst>
            <a:ext uri="{FF2B5EF4-FFF2-40B4-BE49-F238E27FC236}">
              <a16:creationId xmlns:a16="http://schemas.microsoft.com/office/drawing/2014/main" id="{5FAE9CCE-46C0-4592-8227-B8BFEC1B6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657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</xdr:row>
      <xdr:rowOff>25400</xdr:rowOff>
    </xdr:from>
    <xdr:to>
      <xdr:col>1</xdr:col>
      <xdr:colOff>1901379</xdr:colOff>
      <xdr:row>40</xdr:row>
      <xdr:rowOff>1803400</xdr:rowOff>
    </xdr:to>
    <xdr:pic>
      <xdr:nvPicPr>
        <xdr:cNvPr id="325" name="Рисунок 324">
          <a:extLst>
            <a:ext uri="{FF2B5EF4-FFF2-40B4-BE49-F238E27FC236}">
              <a16:creationId xmlns:a16="http://schemas.microsoft.com/office/drawing/2014/main" id="{1E72D243-83F6-49CD-A3B8-BF84EDA8C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493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</xdr:row>
      <xdr:rowOff>25400</xdr:rowOff>
    </xdr:from>
    <xdr:to>
      <xdr:col>1</xdr:col>
      <xdr:colOff>1901379</xdr:colOff>
      <xdr:row>41</xdr:row>
      <xdr:rowOff>1803400</xdr:rowOff>
    </xdr:to>
    <xdr:pic>
      <xdr:nvPicPr>
        <xdr:cNvPr id="327" name="Рисунок 326">
          <a:extLst>
            <a:ext uri="{FF2B5EF4-FFF2-40B4-BE49-F238E27FC236}">
              <a16:creationId xmlns:a16="http://schemas.microsoft.com/office/drawing/2014/main" id="{0201944D-7EE9-4455-B20E-6C625DE3A3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328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</xdr:row>
      <xdr:rowOff>25400</xdr:rowOff>
    </xdr:from>
    <xdr:to>
      <xdr:col>1</xdr:col>
      <xdr:colOff>1901379</xdr:colOff>
      <xdr:row>42</xdr:row>
      <xdr:rowOff>1803400</xdr:rowOff>
    </xdr:to>
    <xdr:pic>
      <xdr:nvPicPr>
        <xdr:cNvPr id="329" name="Рисунок 328">
          <a:extLst>
            <a:ext uri="{FF2B5EF4-FFF2-40B4-BE49-F238E27FC236}">
              <a16:creationId xmlns:a16="http://schemas.microsoft.com/office/drawing/2014/main" id="{BEA00D62-8D9C-47EC-98F9-8AB594412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164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</xdr:row>
      <xdr:rowOff>25400</xdr:rowOff>
    </xdr:from>
    <xdr:to>
      <xdr:col>1</xdr:col>
      <xdr:colOff>1901379</xdr:colOff>
      <xdr:row>43</xdr:row>
      <xdr:rowOff>1803400</xdr:rowOff>
    </xdr:to>
    <xdr:pic>
      <xdr:nvPicPr>
        <xdr:cNvPr id="331" name="Рисунок 330">
          <a:extLst>
            <a:ext uri="{FF2B5EF4-FFF2-40B4-BE49-F238E27FC236}">
              <a16:creationId xmlns:a16="http://schemas.microsoft.com/office/drawing/2014/main" id="{B257EA83-591E-4F5F-AAE8-511DCAE15D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000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</xdr:row>
      <xdr:rowOff>25400</xdr:rowOff>
    </xdr:from>
    <xdr:to>
      <xdr:col>1</xdr:col>
      <xdr:colOff>1901379</xdr:colOff>
      <xdr:row>44</xdr:row>
      <xdr:rowOff>1803400</xdr:rowOff>
    </xdr:to>
    <xdr:pic>
      <xdr:nvPicPr>
        <xdr:cNvPr id="333" name="Рисунок 332">
          <a:extLst>
            <a:ext uri="{FF2B5EF4-FFF2-40B4-BE49-F238E27FC236}">
              <a16:creationId xmlns:a16="http://schemas.microsoft.com/office/drawing/2014/main" id="{1E505251-029E-4709-905E-303007FE4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835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</xdr:row>
      <xdr:rowOff>25400</xdr:rowOff>
    </xdr:from>
    <xdr:to>
      <xdr:col>1</xdr:col>
      <xdr:colOff>1901379</xdr:colOff>
      <xdr:row>45</xdr:row>
      <xdr:rowOff>1803400</xdr:rowOff>
    </xdr:to>
    <xdr:pic>
      <xdr:nvPicPr>
        <xdr:cNvPr id="335" name="Рисунок 334">
          <a:extLst>
            <a:ext uri="{FF2B5EF4-FFF2-40B4-BE49-F238E27FC236}">
              <a16:creationId xmlns:a16="http://schemas.microsoft.com/office/drawing/2014/main" id="{DB2FA07C-EF34-4410-A68F-2FA3C403C3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671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</xdr:row>
      <xdr:rowOff>25400</xdr:rowOff>
    </xdr:from>
    <xdr:to>
      <xdr:col>1</xdr:col>
      <xdr:colOff>1901379</xdr:colOff>
      <xdr:row>46</xdr:row>
      <xdr:rowOff>1803400</xdr:rowOff>
    </xdr:to>
    <xdr:pic>
      <xdr:nvPicPr>
        <xdr:cNvPr id="337" name="Рисунок 336">
          <a:extLst>
            <a:ext uri="{FF2B5EF4-FFF2-40B4-BE49-F238E27FC236}">
              <a16:creationId xmlns:a16="http://schemas.microsoft.com/office/drawing/2014/main" id="{F40219B0-155F-458F-A3F4-88C15C22CC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1507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47</xdr:row>
      <xdr:rowOff>25400</xdr:rowOff>
    </xdr:from>
    <xdr:to>
      <xdr:col>1</xdr:col>
      <xdr:colOff>1901379</xdr:colOff>
      <xdr:row>47</xdr:row>
      <xdr:rowOff>1803400</xdr:rowOff>
    </xdr:to>
    <xdr:pic>
      <xdr:nvPicPr>
        <xdr:cNvPr id="339" name="Рисунок 338">
          <a:extLst>
            <a:ext uri="{FF2B5EF4-FFF2-40B4-BE49-F238E27FC236}">
              <a16:creationId xmlns:a16="http://schemas.microsoft.com/office/drawing/2014/main" id="{0B3711C7-5E5C-4869-A146-7C0C9CB62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343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48</xdr:row>
      <xdr:rowOff>25400</xdr:rowOff>
    </xdr:from>
    <xdr:to>
      <xdr:col>1</xdr:col>
      <xdr:colOff>1901379</xdr:colOff>
      <xdr:row>48</xdr:row>
      <xdr:rowOff>1803400</xdr:rowOff>
    </xdr:to>
    <xdr:pic>
      <xdr:nvPicPr>
        <xdr:cNvPr id="341" name="Рисунок 340">
          <a:extLst>
            <a:ext uri="{FF2B5EF4-FFF2-40B4-BE49-F238E27FC236}">
              <a16:creationId xmlns:a16="http://schemas.microsoft.com/office/drawing/2014/main" id="{ED1F155E-79DC-4B18-91E7-9B9F3752D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17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49</xdr:row>
      <xdr:rowOff>25400</xdr:rowOff>
    </xdr:from>
    <xdr:to>
      <xdr:col>1</xdr:col>
      <xdr:colOff>1901379</xdr:colOff>
      <xdr:row>49</xdr:row>
      <xdr:rowOff>1803400</xdr:rowOff>
    </xdr:to>
    <xdr:pic>
      <xdr:nvPicPr>
        <xdr:cNvPr id="343" name="Рисунок 342">
          <a:extLst>
            <a:ext uri="{FF2B5EF4-FFF2-40B4-BE49-F238E27FC236}">
              <a16:creationId xmlns:a16="http://schemas.microsoft.com/office/drawing/2014/main" id="{9032F219-615E-48B5-B359-8E0FA5EB1B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7014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50</xdr:row>
      <xdr:rowOff>25400</xdr:rowOff>
    </xdr:from>
    <xdr:to>
      <xdr:col>1</xdr:col>
      <xdr:colOff>1901379</xdr:colOff>
      <xdr:row>50</xdr:row>
      <xdr:rowOff>1803400</xdr:rowOff>
    </xdr:to>
    <xdr:pic>
      <xdr:nvPicPr>
        <xdr:cNvPr id="345" name="Рисунок 344">
          <a:extLst>
            <a:ext uri="{FF2B5EF4-FFF2-40B4-BE49-F238E27FC236}">
              <a16:creationId xmlns:a16="http://schemas.microsoft.com/office/drawing/2014/main" id="{6512C669-6E7A-476A-A785-8C992BC94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8850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51</xdr:row>
      <xdr:rowOff>25400</xdr:rowOff>
    </xdr:from>
    <xdr:to>
      <xdr:col>1</xdr:col>
      <xdr:colOff>1901379</xdr:colOff>
      <xdr:row>51</xdr:row>
      <xdr:rowOff>1803400</xdr:rowOff>
    </xdr:to>
    <xdr:pic>
      <xdr:nvPicPr>
        <xdr:cNvPr id="347" name="Рисунок 346">
          <a:extLst>
            <a:ext uri="{FF2B5EF4-FFF2-40B4-BE49-F238E27FC236}">
              <a16:creationId xmlns:a16="http://schemas.microsoft.com/office/drawing/2014/main" id="{8A886D0B-ADC7-4329-9ED4-B4A3C2093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0686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52</xdr:row>
      <xdr:rowOff>25400</xdr:rowOff>
    </xdr:from>
    <xdr:to>
      <xdr:col>1</xdr:col>
      <xdr:colOff>1901379</xdr:colOff>
      <xdr:row>52</xdr:row>
      <xdr:rowOff>1803400</xdr:rowOff>
    </xdr:to>
    <xdr:pic>
      <xdr:nvPicPr>
        <xdr:cNvPr id="349" name="Рисунок 348">
          <a:extLst>
            <a:ext uri="{FF2B5EF4-FFF2-40B4-BE49-F238E27FC236}">
              <a16:creationId xmlns:a16="http://schemas.microsoft.com/office/drawing/2014/main" id="{F6CAA3E7-5C8C-409F-AB05-8BFCE68C1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2521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53</xdr:row>
      <xdr:rowOff>25400</xdr:rowOff>
    </xdr:from>
    <xdr:to>
      <xdr:col>1</xdr:col>
      <xdr:colOff>1901379</xdr:colOff>
      <xdr:row>53</xdr:row>
      <xdr:rowOff>1803400</xdr:rowOff>
    </xdr:to>
    <xdr:pic>
      <xdr:nvPicPr>
        <xdr:cNvPr id="351" name="Рисунок 350">
          <a:extLst>
            <a:ext uri="{FF2B5EF4-FFF2-40B4-BE49-F238E27FC236}">
              <a16:creationId xmlns:a16="http://schemas.microsoft.com/office/drawing/2014/main" id="{28109077-3D15-433A-A5FC-9A0B3A2B08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4357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54</xdr:row>
      <xdr:rowOff>25400</xdr:rowOff>
    </xdr:from>
    <xdr:to>
      <xdr:col>1</xdr:col>
      <xdr:colOff>1901379</xdr:colOff>
      <xdr:row>54</xdr:row>
      <xdr:rowOff>1803400</xdr:rowOff>
    </xdr:to>
    <xdr:pic>
      <xdr:nvPicPr>
        <xdr:cNvPr id="361" name="Рисунок 360">
          <a:extLst>
            <a:ext uri="{FF2B5EF4-FFF2-40B4-BE49-F238E27FC236}">
              <a16:creationId xmlns:a16="http://schemas.microsoft.com/office/drawing/2014/main" id="{D0193EDA-9306-4D2E-B4AD-52E8F6144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6193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55</xdr:row>
      <xdr:rowOff>25400</xdr:rowOff>
    </xdr:from>
    <xdr:to>
      <xdr:col>1</xdr:col>
      <xdr:colOff>1901379</xdr:colOff>
      <xdr:row>55</xdr:row>
      <xdr:rowOff>1803400</xdr:rowOff>
    </xdr:to>
    <xdr:pic>
      <xdr:nvPicPr>
        <xdr:cNvPr id="364" name="Рисунок 363">
          <a:extLst>
            <a:ext uri="{FF2B5EF4-FFF2-40B4-BE49-F238E27FC236}">
              <a16:creationId xmlns:a16="http://schemas.microsoft.com/office/drawing/2014/main" id="{F1497E76-F01D-4580-A242-8752CC9A2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8028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56</xdr:row>
      <xdr:rowOff>25400</xdr:rowOff>
    </xdr:from>
    <xdr:to>
      <xdr:col>1</xdr:col>
      <xdr:colOff>1901379</xdr:colOff>
      <xdr:row>56</xdr:row>
      <xdr:rowOff>1803400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C1AAE1C9-D245-4ABE-A0BF-B85C1B3D6F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99864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57</xdr:row>
      <xdr:rowOff>25400</xdr:rowOff>
    </xdr:from>
    <xdr:to>
      <xdr:col>1</xdr:col>
      <xdr:colOff>1901379</xdr:colOff>
      <xdr:row>57</xdr:row>
      <xdr:rowOff>1803400</xdr:rowOff>
    </xdr:to>
    <xdr:pic>
      <xdr:nvPicPr>
        <xdr:cNvPr id="368" name="Рисунок 367">
          <a:extLst>
            <a:ext uri="{FF2B5EF4-FFF2-40B4-BE49-F238E27FC236}">
              <a16:creationId xmlns:a16="http://schemas.microsoft.com/office/drawing/2014/main" id="{D2C526BD-C17D-47BE-9464-12BBC2F9E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1700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58</xdr:row>
      <xdr:rowOff>25400</xdr:rowOff>
    </xdr:from>
    <xdr:to>
      <xdr:col>1</xdr:col>
      <xdr:colOff>1901379</xdr:colOff>
      <xdr:row>58</xdr:row>
      <xdr:rowOff>1803400</xdr:rowOff>
    </xdr:to>
    <xdr:pic>
      <xdr:nvPicPr>
        <xdr:cNvPr id="370" name="Рисунок 369">
          <a:extLst>
            <a:ext uri="{FF2B5EF4-FFF2-40B4-BE49-F238E27FC236}">
              <a16:creationId xmlns:a16="http://schemas.microsoft.com/office/drawing/2014/main" id="{A73FC0CB-C1FB-480C-9A24-88951B19D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3536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59</xdr:row>
      <xdr:rowOff>25400</xdr:rowOff>
    </xdr:from>
    <xdr:to>
      <xdr:col>1</xdr:col>
      <xdr:colOff>1901379</xdr:colOff>
      <xdr:row>59</xdr:row>
      <xdr:rowOff>1803400</xdr:rowOff>
    </xdr:to>
    <xdr:pic>
      <xdr:nvPicPr>
        <xdr:cNvPr id="372" name="Рисунок 371">
          <a:extLst>
            <a:ext uri="{FF2B5EF4-FFF2-40B4-BE49-F238E27FC236}">
              <a16:creationId xmlns:a16="http://schemas.microsoft.com/office/drawing/2014/main" id="{180AEA4F-DC43-4353-8651-273DCABC3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537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60</xdr:row>
      <xdr:rowOff>25400</xdr:rowOff>
    </xdr:from>
    <xdr:to>
      <xdr:col>1</xdr:col>
      <xdr:colOff>1901379</xdr:colOff>
      <xdr:row>60</xdr:row>
      <xdr:rowOff>1803400</xdr:rowOff>
    </xdr:to>
    <xdr:pic>
      <xdr:nvPicPr>
        <xdr:cNvPr id="374" name="Рисунок 373">
          <a:extLst>
            <a:ext uri="{FF2B5EF4-FFF2-40B4-BE49-F238E27FC236}">
              <a16:creationId xmlns:a16="http://schemas.microsoft.com/office/drawing/2014/main" id="{20214D2F-1940-4FF8-8A95-D203396CD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7207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61</xdr:row>
      <xdr:rowOff>25400</xdr:rowOff>
    </xdr:from>
    <xdr:to>
      <xdr:col>1</xdr:col>
      <xdr:colOff>1901379</xdr:colOff>
      <xdr:row>61</xdr:row>
      <xdr:rowOff>1803400</xdr:rowOff>
    </xdr:to>
    <xdr:pic>
      <xdr:nvPicPr>
        <xdr:cNvPr id="376" name="Рисунок 375">
          <a:extLst>
            <a:ext uri="{FF2B5EF4-FFF2-40B4-BE49-F238E27FC236}">
              <a16:creationId xmlns:a16="http://schemas.microsoft.com/office/drawing/2014/main" id="{74D89F45-0F55-4D62-9216-4D780A100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9043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62</xdr:row>
      <xdr:rowOff>25400</xdr:rowOff>
    </xdr:from>
    <xdr:to>
      <xdr:col>1</xdr:col>
      <xdr:colOff>1901379</xdr:colOff>
      <xdr:row>62</xdr:row>
      <xdr:rowOff>1803400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0AA736F7-4D52-4351-B487-A3FAC1B9C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0879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63</xdr:row>
      <xdr:rowOff>25400</xdr:rowOff>
    </xdr:from>
    <xdr:to>
      <xdr:col>1</xdr:col>
      <xdr:colOff>1901379</xdr:colOff>
      <xdr:row>63</xdr:row>
      <xdr:rowOff>1803400</xdr:rowOff>
    </xdr:to>
    <xdr:pic>
      <xdr:nvPicPr>
        <xdr:cNvPr id="380" name="Рисунок 379">
          <a:extLst>
            <a:ext uri="{FF2B5EF4-FFF2-40B4-BE49-F238E27FC236}">
              <a16:creationId xmlns:a16="http://schemas.microsoft.com/office/drawing/2014/main" id="{EB3CE46F-8462-44A6-A4F1-B421AC1D7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2714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64</xdr:row>
      <xdr:rowOff>25400</xdr:rowOff>
    </xdr:from>
    <xdr:to>
      <xdr:col>1</xdr:col>
      <xdr:colOff>1901379</xdr:colOff>
      <xdr:row>64</xdr:row>
      <xdr:rowOff>1803400</xdr:rowOff>
    </xdr:to>
    <xdr:pic>
      <xdr:nvPicPr>
        <xdr:cNvPr id="382" name="Рисунок 381">
          <a:extLst>
            <a:ext uri="{FF2B5EF4-FFF2-40B4-BE49-F238E27FC236}">
              <a16:creationId xmlns:a16="http://schemas.microsoft.com/office/drawing/2014/main" id="{000BCB7F-C471-4BB7-A119-D0F8D69A38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4550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65</xdr:row>
      <xdr:rowOff>25400</xdr:rowOff>
    </xdr:from>
    <xdr:to>
      <xdr:col>1</xdr:col>
      <xdr:colOff>1901379</xdr:colOff>
      <xdr:row>65</xdr:row>
      <xdr:rowOff>1803400</xdr:rowOff>
    </xdr:to>
    <xdr:pic>
      <xdr:nvPicPr>
        <xdr:cNvPr id="384" name="Рисунок 383">
          <a:extLst>
            <a:ext uri="{FF2B5EF4-FFF2-40B4-BE49-F238E27FC236}">
              <a16:creationId xmlns:a16="http://schemas.microsoft.com/office/drawing/2014/main" id="{CD1CF3A1-099D-45BB-BA1F-DDE01D7E82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6386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66</xdr:row>
      <xdr:rowOff>25400</xdr:rowOff>
    </xdr:from>
    <xdr:to>
      <xdr:col>1</xdr:col>
      <xdr:colOff>1901379</xdr:colOff>
      <xdr:row>66</xdr:row>
      <xdr:rowOff>1803400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243B8EFD-3081-4902-971A-DA88BFBE8C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18221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67</xdr:row>
      <xdr:rowOff>25400</xdr:rowOff>
    </xdr:from>
    <xdr:to>
      <xdr:col>1</xdr:col>
      <xdr:colOff>1901379</xdr:colOff>
      <xdr:row>67</xdr:row>
      <xdr:rowOff>1803400</xdr:rowOff>
    </xdr:to>
    <xdr:pic>
      <xdr:nvPicPr>
        <xdr:cNvPr id="388" name="Рисунок 387">
          <a:extLst>
            <a:ext uri="{FF2B5EF4-FFF2-40B4-BE49-F238E27FC236}">
              <a16:creationId xmlns:a16="http://schemas.microsoft.com/office/drawing/2014/main" id="{928DA0FE-8B99-4656-B9BC-160D6C2E6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0057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68</xdr:row>
      <xdr:rowOff>25400</xdr:rowOff>
    </xdr:from>
    <xdr:to>
      <xdr:col>1</xdr:col>
      <xdr:colOff>1901379</xdr:colOff>
      <xdr:row>68</xdr:row>
      <xdr:rowOff>1803400</xdr:rowOff>
    </xdr:to>
    <xdr:pic>
      <xdr:nvPicPr>
        <xdr:cNvPr id="390" name="Рисунок 389">
          <a:extLst>
            <a:ext uri="{FF2B5EF4-FFF2-40B4-BE49-F238E27FC236}">
              <a16:creationId xmlns:a16="http://schemas.microsoft.com/office/drawing/2014/main" id="{10D10F21-5E3D-4B97-AB8A-4DA592262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1893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69</xdr:row>
      <xdr:rowOff>25400</xdr:rowOff>
    </xdr:from>
    <xdr:to>
      <xdr:col>1</xdr:col>
      <xdr:colOff>1901379</xdr:colOff>
      <xdr:row>69</xdr:row>
      <xdr:rowOff>1803400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09866077-813D-43EB-ABE0-ED566F554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3729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70</xdr:row>
      <xdr:rowOff>25400</xdr:rowOff>
    </xdr:from>
    <xdr:to>
      <xdr:col>1</xdr:col>
      <xdr:colOff>1901379</xdr:colOff>
      <xdr:row>70</xdr:row>
      <xdr:rowOff>1803400</xdr:rowOff>
    </xdr:to>
    <xdr:pic>
      <xdr:nvPicPr>
        <xdr:cNvPr id="396" name="Рисунок 395">
          <a:extLst>
            <a:ext uri="{FF2B5EF4-FFF2-40B4-BE49-F238E27FC236}">
              <a16:creationId xmlns:a16="http://schemas.microsoft.com/office/drawing/2014/main" id="{0F89C6D2-4045-43D4-AE42-D0884D8DEC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556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71</xdr:row>
      <xdr:rowOff>25400</xdr:rowOff>
    </xdr:from>
    <xdr:to>
      <xdr:col>1</xdr:col>
      <xdr:colOff>1901379</xdr:colOff>
      <xdr:row>71</xdr:row>
      <xdr:rowOff>1803400</xdr:rowOff>
    </xdr:to>
    <xdr:pic>
      <xdr:nvPicPr>
        <xdr:cNvPr id="400" name="Рисунок 399">
          <a:extLst>
            <a:ext uri="{FF2B5EF4-FFF2-40B4-BE49-F238E27FC236}">
              <a16:creationId xmlns:a16="http://schemas.microsoft.com/office/drawing/2014/main" id="{FC5FB0F5-818B-404B-AF62-D218860912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7400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72</xdr:row>
      <xdr:rowOff>25400</xdr:rowOff>
    </xdr:from>
    <xdr:to>
      <xdr:col>1</xdr:col>
      <xdr:colOff>1901379</xdr:colOff>
      <xdr:row>72</xdr:row>
      <xdr:rowOff>1803400</xdr:rowOff>
    </xdr:to>
    <xdr:pic>
      <xdr:nvPicPr>
        <xdr:cNvPr id="402" name="Рисунок 401">
          <a:extLst>
            <a:ext uri="{FF2B5EF4-FFF2-40B4-BE49-F238E27FC236}">
              <a16:creationId xmlns:a16="http://schemas.microsoft.com/office/drawing/2014/main" id="{6F8BA82B-BBAE-4EF1-9791-242BA67F9F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29236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73</xdr:row>
      <xdr:rowOff>25400</xdr:rowOff>
    </xdr:from>
    <xdr:to>
      <xdr:col>1</xdr:col>
      <xdr:colOff>1901379</xdr:colOff>
      <xdr:row>73</xdr:row>
      <xdr:rowOff>1803400</xdr:rowOff>
    </xdr:to>
    <xdr:pic>
      <xdr:nvPicPr>
        <xdr:cNvPr id="404" name="Рисунок 403">
          <a:extLst>
            <a:ext uri="{FF2B5EF4-FFF2-40B4-BE49-F238E27FC236}">
              <a16:creationId xmlns:a16="http://schemas.microsoft.com/office/drawing/2014/main" id="{E46B1BB2-44F1-4F26-82EF-E85F36664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1072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74</xdr:row>
      <xdr:rowOff>25400</xdr:rowOff>
    </xdr:from>
    <xdr:to>
      <xdr:col>1</xdr:col>
      <xdr:colOff>1901379</xdr:colOff>
      <xdr:row>74</xdr:row>
      <xdr:rowOff>1803400</xdr:rowOff>
    </xdr:to>
    <xdr:pic>
      <xdr:nvPicPr>
        <xdr:cNvPr id="406" name="Рисунок 405">
          <a:extLst>
            <a:ext uri="{FF2B5EF4-FFF2-40B4-BE49-F238E27FC236}">
              <a16:creationId xmlns:a16="http://schemas.microsoft.com/office/drawing/2014/main" id="{8FD579F8-D65D-4E72-A79F-F54E28E18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2907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75</xdr:row>
      <xdr:rowOff>25400</xdr:rowOff>
    </xdr:from>
    <xdr:to>
      <xdr:col>1</xdr:col>
      <xdr:colOff>1901379</xdr:colOff>
      <xdr:row>75</xdr:row>
      <xdr:rowOff>1803400</xdr:rowOff>
    </xdr:to>
    <xdr:pic>
      <xdr:nvPicPr>
        <xdr:cNvPr id="408" name="Рисунок 407">
          <a:extLst>
            <a:ext uri="{FF2B5EF4-FFF2-40B4-BE49-F238E27FC236}">
              <a16:creationId xmlns:a16="http://schemas.microsoft.com/office/drawing/2014/main" id="{907B5E9B-BBB5-4647-B793-CDE41BBCB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4743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76</xdr:row>
      <xdr:rowOff>25400</xdr:rowOff>
    </xdr:from>
    <xdr:to>
      <xdr:col>1</xdr:col>
      <xdr:colOff>1901379</xdr:colOff>
      <xdr:row>76</xdr:row>
      <xdr:rowOff>1803400</xdr:rowOff>
    </xdr:to>
    <xdr:pic>
      <xdr:nvPicPr>
        <xdr:cNvPr id="410" name="Рисунок 409">
          <a:extLst>
            <a:ext uri="{FF2B5EF4-FFF2-40B4-BE49-F238E27FC236}">
              <a16:creationId xmlns:a16="http://schemas.microsoft.com/office/drawing/2014/main" id="{2CF902F7-60BB-4A51-8204-6AD78D2837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6579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77</xdr:row>
      <xdr:rowOff>25400</xdr:rowOff>
    </xdr:from>
    <xdr:to>
      <xdr:col>1</xdr:col>
      <xdr:colOff>1901379</xdr:colOff>
      <xdr:row>77</xdr:row>
      <xdr:rowOff>1803400</xdr:rowOff>
    </xdr:to>
    <xdr:pic>
      <xdr:nvPicPr>
        <xdr:cNvPr id="412" name="Рисунок 411">
          <a:extLst>
            <a:ext uri="{FF2B5EF4-FFF2-40B4-BE49-F238E27FC236}">
              <a16:creationId xmlns:a16="http://schemas.microsoft.com/office/drawing/2014/main" id="{CDB6F942-D4E7-42D5-B70A-0DBB8A67BD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38414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78</xdr:row>
      <xdr:rowOff>25400</xdr:rowOff>
    </xdr:from>
    <xdr:to>
      <xdr:col>1</xdr:col>
      <xdr:colOff>1901379</xdr:colOff>
      <xdr:row>78</xdr:row>
      <xdr:rowOff>1803400</xdr:rowOff>
    </xdr:to>
    <xdr:pic>
      <xdr:nvPicPr>
        <xdr:cNvPr id="414" name="Рисунок 413">
          <a:extLst>
            <a:ext uri="{FF2B5EF4-FFF2-40B4-BE49-F238E27FC236}">
              <a16:creationId xmlns:a16="http://schemas.microsoft.com/office/drawing/2014/main" id="{04770B3D-3B23-474E-8D62-72AA874AB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0250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79</xdr:row>
      <xdr:rowOff>25400</xdr:rowOff>
    </xdr:from>
    <xdr:to>
      <xdr:col>1</xdr:col>
      <xdr:colOff>1901379</xdr:colOff>
      <xdr:row>79</xdr:row>
      <xdr:rowOff>1803400</xdr:rowOff>
    </xdr:to>
    <xdr:pic>
      <xdr:nvPicPr>
        <xdr:cNvPr id="416" name="Рисунок 415">
          <a:extLst>
            <a:ext uri="{FF2B5EF4-FFF2-40B4-BE49-F238E27FC236}">
              <a16:creationId xmlns:a16="http://schemas.microsoft.com/office/drawing/2014/main" id="{1A4843BC-D05F-4FC2-847E-64097D354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2086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80</xdr:row>
      <xdr:rowOff>25400</xdr:rowOff>
    </xdr:from>
    <xdr:to>
      <xdr:col>1</xdr:col>
      <xdr:colOff>1901379</xdr:colOff>
      <xdr:row>80</xdr:row>
      <xdr:rowOff>1803400</xdr:rowOff>
    </xdr:to>
    <xdr:pic>
      <xdr:nvPicPr>
        <xdr:cNvPr id="418" name="Рисунок 417">
          <a:extLst>
            <a:ext uri="{FF2B5EF4-FFF2-40B4-BE49-F238E27FC236}">
              <a16:creationId xmlns:a16="http://schemas.microsoft.com/office/drawing/2014/main" id="{0C76A012-12BE-4015-9DDD-C9F1CB400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3922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81</xdr:row>
      <xdr:rowOff>25400</xdr:rowOff>
    </xdr:from>
    <xdr:to>
      <xdr:col>1</xdr:col>
      <xdr:colOff>1901379</xdr:colOff>
      <xdr:row>81</xdr:row>
      <xdr:rowOff>1803400</xdr:rowOff>
    </xdr:to>
    <xdr:pic>
      <xdr:nvPicPr>
        <xdr:cNvPr id="420" name="Рисунок 419">
          <a:extLst>
            <a:ext uri="{FF2B5EF4-FFF2-40B4-BE49-F238E27FC236}">
              <a16:creationId xmlns:a16="http://schemas.microsoft.com/office/drawing/2014/main" id="{7ADE37D0-7DEE-4821-A8A4-B473E6451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575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82</xdr:row>
      <xdr:rowOff>25400</xdr:rowOff>
    </xdr:from>
    <xdr:to>
      <xdr:col>1</xdr:col>
      <xdr:colOff>1901379</xdr:colOff>
      <xdr:row>82</xdr:row>
      <xdr:rowOff>1803400</xdr:rowOff>
    </xdr:to>
    <xdr:pic>
      <xdr:nvPicPr>
        <xdr:cNvPr id="422" name="Рисунок 421">
          <a:extLst>
            <a:ext uri="{FF2B5EF4-FFF2-40B4-BE49-F238E27FC236}">
              <a16:creationId xmlns:a16="http://schemas.microsoft.com/office/drawing/2014/main" id="{6B8CA546-8307-415A-8511-4F09441AF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7593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83</xdr:row>
      <xdr:rowOff>25400</xdr:rowOff>
    </xdr:from>
    <xdr:to>
      <xdr:col>1</xdr:col>
      <xdr:colOff>1901379</xdr:colOff>
      <xdr:row>83</xdr:row>
      <xdr:rowOff>1803400</xdr:rowOff>
    </xdr:to>
    <xdr:pic>
      <xdr:nvPicPr>
        <xdr:cNvPr id="424" name="Рисунок 423">
          <a:extLst>
            <a:ext uri="{FF2B5EF4-FFF2-40B4-BE49-F238E27FC236}">
              <a16:creationId xmlns:a16="http://schemas.microsoft.com/office/drawing/2014/main" id="{A0548604-188C-4EF6-8507-98F19D1A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49429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84</xdr:row>
      <xdr:rowOff>25400</xdr:rowOff>
    </xdr:from>
    <xdr:to>
      <xdr:col>1</xdr:col>
      <xdr:colOff>1901379</xdr:colOff>
      <xdr:row>84</xdr:row>
      <xdr:rowOff>1803400</xdr:rowOff>
    </xdr:to>
    <xdr:pic>
      <xdr:nvPicPr>
        <xdr:cNvPr id="426" name="Рисунок 425">
          <a:extLst>
            <a:ext uri="{FF2B5EF4-FFF2-40B4-BE49-F238E27FC236}">
              <a16:creationId xmlns:a16="http://schemas.microsoft.com/office/drawing/2014/main" id="{7CEAE473-F825-450F-9AF7-5414ACE82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1265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85</xdr:row>
      <xdr:rowOff>25400</xdr:rowOff>
    </xdr:from>
    <xdr:to>
      <xdr:col>1</xdr:col>
      <xdr:colOff>1901379</xdr:colOff>
      <xdr:row>85</xdr:row>
      <xdr:rowOff>1803400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834C9D78-C766-43F7-B88B-1ED9B488F3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3100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86</xdr:row>
      <xdr:rowOff>25400</xdr:rowOff>
    </xdr:from>
    <xdr:to>
      <xdr:col>1</xdr:col>
      <xdr:colOff>1901379</xdr:colOff>
      <xdr:row>86</xdr:row>
      <xdr:rowOff>1803400</xdr:rowOff>
    </xdr:to>
    <xdr:pic>
      <xdr:nvPicPr>
        <xdr:cNvPr id="430" name="Рисунок 429">
          <a:extLst>
            <a:ext uri="{FF2B5EF4-FFF2-40B4-BE49-F238E27FC236}">
              <a16:creationId xmlns:a16="http://schemas.microsoft.com/office/drawing/2014/main" id="{F1BC5D23-A755-4A9B-96E4-01A302912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4936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87</xdr:row>
      <xdr:rowOff>25400</xdr:rowOff>
    </xdr:from>
    <xdr:to>
      <xdr:col>1</xdr:col>
      <xdr:colOff>1901379</xdr:colOff>
      <xdr:row>87</xdr:row>
      <xdr:rowOff>1803400</xdr:rowOff>
    </xdr:to>
    <xdr:pic>
      <xdr:nvPicPr>
        <xdr:cNvPr id="432" name="Рисунок 431">
          <a:extLst>
            <a:ext uri="{FF2B5EF4-FFF2-40B4-BE49-F238E27FC236}">
              <a16:creationId xmlns:a16="http://schemas.microsoft.com/office/drawing/2014/main" id="{3CA807FC-F604-4B75-96DF-492BBC2CF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6772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88</xdr:row>
      <xdr:rowOff>25400</xdr:rowOff>
    </xdr:from>
    <xdr:to>
      <xdr:col>1</xdr:col>
      <xdr:colOff>1901379</xdr:colOff>
      <xdr:row>88</xdr:row>
      <xdr:rowOff>1803400</xdr:rowOff>
    </xdr:to>
    <xdr:pic>
      <xdr:nvPicPr>
        <xdr:cNvPr id="434" name="Рисунок 433">
          <a:extLst>
            <a:ext uri="{FF2B5EF4-FFF2-40B4-BE49-F238E27FC236}">
              <a16:creationId xmlns:a16="http://schemas.microsoft.com/office/drawing/2014/main" id="{8D375A3A-7D7F-4181-9A09-B8C44703D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58607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89</xdr:row>
      <xdr:rowOff>25400</xdr:rowOff>
    </xdr:from>
    <xdr:to>
      <xdr:col>1</xdr:col>
      <xdr:colOff>1901379</xdr:colOff>
      <xdr:row>89</xdr:row>
      <xdr:rowOff>1803400</xdr:rowOff>
    </xdr:to>
    <xdr:pic>
      <xdr:nvPicPr>
        <xdr:cNvPr id="436" name="Рисунок 435">
          <a:extLst>
            <a:ext uri="{FF2B5EF4-FFF2-40B4-BE49-F238E27FC236}">
              <a16:creationId xmlns:a16="http://schemas.microsoft.com/office/drawing/2014/main" id="{8F0185AF-99E7-4DEB-8CE8-806F98267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0443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90</xdr:row>
      <xdr:rowOff>25400</xdr:rowOff>
    </xdr:from>
    <xdr:to>
      <xdr:col>1</xdr:col>
      <xdr:colOff>1901379</xdr:colOff>
      <xdr:row>90</xdr:row>
      <xdr:rowOff>1803400</xdr:rowOff>
    </xdr:to>
    <xdr:pic>
      <xdr:nvPicPr>
        <xdr:cNvPr id="438" name="Рисунок 437">
          <a:extLst>
            <a:ext uri="{FF2B5EF4-FFF2-40B4-BE49-F238E27FC236}">
              <a16:creationId xmlns:a16="http://schemas.microsoft.com/office/drawing/2014/main" id="{CF1420AE-2BD5-4BDF-89E6-EBFEA4591A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2279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91</xdr:row>
      <xdr:rowOff>25400</xdr:rowOff>
    </xdr:from>
    <xdr:to>
      <xdr:col>1</xdr:col>
      <xdr:colOff>1901379</xdr:colOff>
      <xdr:row>91</xdr:row>
      <xdr:rowOff>1803400</xdr:rowOff>
    </xdr:to>
    <xdr:pic>
      <xdr:nvPicPr>
        <xdr:cNvPr id="440" name="Рисунок 439">
          <a:extLst>
            <a:ext uri="{FF2B5EF4-FFF2-40B4-BE49-F238E27FC236}">
              <a16:creationId xmlns:a16="http://schemas.microsoft.com/office/drawing/2014/main" id="{D3E12E84-62C9-4082-AAB9-F96601274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4115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92</xdr:row>
      <xdr:rowOff>25400</xdr:rowOff>
    </xdr:from>
    <xdr:to>
      <xdr:col>1</xdr:col>
      <xdr:colOff>1901379</xdr:colOff>
      <xdr:row>92</xdr:row>
      <xdr:rowOff>1803400</xdr:rowOff>
    </xdr:to>
    <xdr:pic>
      <xdr:nvPicPr>
        <xdr:cNvPr id="442" name="Рисунок 441">
          <a:extLst>
            <a:ext uri="{FF2B5EF4-FFF2-40B4-BE49-F238E27FC236}">
              <a16:creationId xmlns:a16="http://schemas.microsoft.com/office/drawing/2014/main" id="{7EF8523A-C793-405D-9F2F-52853586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595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93</xdr:row>
      <xdr:rowOff>25400</xdr:rowOff>
    </xdr:from>
    <xdr:to>
      <xdr:col>1</xdr:col>
      <xdr:colOff>1901379</xdr:colOff>
      <xdr:row>93</xdr:row>
      <xdr:rowOff>1803400</xdr:rowOff>
    </xdr:to>
    <xdr:pic>
      <xdr:nvPicPr>
        <xdr:cNvPr id="444" name="Рисунок 443">
          <a:extLst>
            <a:ext uri="{FF2B5EF4-FFF2-40B4-BE49-F238E27FC236}">
              <a16:creationId xmlns:a16="http://schemas.microsoft.com/office/drawing/2014/main" id="{7E5AEEB2-07DD-42D0-A089-39D622B5D9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7786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94</xdr:row>
      <xdr:rowOff>25400</xdr:rowOff>
    </xdr:from>
    <xdr:to>
      <xdr:col>1</xdr:col>
      <xdr:colOff>1901379</xdr:colOff>
      <xdr:row>94</xdr:row>
      <xdr:rowOff>1803400</xdr:rowOff>
    </xdr:to>
    <xdr:pic>
      <xdr:nvPicPr>
        <xdr:cNvPr id="446" name="Рисунок 445">
          <a:extLst>
            <a:ext uri="{FF2B5EF4-FFF2-40B4-BE49-F238E27FC236}">
              <a16:creationId xmlns:a16="http://schemas.microsoft.com/office/drawing/2014/main" id="{DAA72BB5-9C1D-44EE-82F3-90F4FC5B7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9622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95</xdr:row>
      <xdr:rowOff>25400</xdr:rowOff>
    </xdr:from>
    <xdr:to>
      <xdr:col>1</xdr:col>
      <xdr:colOff>1901379</xdr:colOff>
      <xdr:row>95</xdr:row>
      <xdr:rowOff>1803400</xdr:rowOff>
    </xdr:to>
    <xdr:pic>
      <xdr:nvPicPr>
        <xdr:cNvPr id="448" name="Рисунок 447">
          <a:extLst>
            <a:ext uri="{FF2B5EF4-FFF2-40B4-BE49-F238E27FC236}">
              <a16:creationId xmlns:a16="http://schemas.microsoft.com/office/drawing/2014/main" id="{EFA0269C-6071-4060-8454-AAF8982268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1458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96</xdr:row>
      <xdr:rowOff>25400</xdr:rowOff>
    </xdr:from>
    <xdr:to>
      <xdr:col>1</xdr:col>
      <xdr:colOff>1901379</xdr:colOff>
      <xdr:row>96</xdr:row>
      <xdr:rowOff>1803400</xdr:rowOff>
    </xdr:to>
    <xdr:pic>
      <xdr:nvPicPr>
        <xdr:cNvPr id="455" name="Рисунок 454">
          <a:extLst>
            <a:ext uri="{FF2B5EF4-FFF2-40B4-BE49-F238E27FC236}">
              <a16:creationId xmlns:a16="http://schemas.microsoft.com/office/drawing/2014/main" id="{033E2B13-9FB8-406D-97F4-39297D80D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3293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97</xdr:row>
      <xdr:rowOff>25400</xdr:rowOff>
    </xdr:from>
    <xdr:to>
      <xdr:col>1</xdr:col>
      <xdr:colOff>1901379</xdr:colOff>
      <xdr:row>97</xdr:row>
      <xdr:rowOff>1803400</xdr:rowOff>
    </xdr:to>
    <xdr:pic>
      <xdr:nvPicPr>
        <xdr:cNvPr id="457" name="Рисунок 456">
          <a:extLst>
            <a:ext uri="{FF2B5EF4-FFF2-40B4-BE49-F238E27FC236}">
              <a16:creationId xmlns:a16="http://schemas.microsoft.com/office/drawing/2014/main" id="{3BBBF6BD-5119-4D1A-AE37-53CB480935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5129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98</xdr:row>
      <xdr:rowOff>25400</xdr:rowOff>
    </xdr:from>
    <xdr:to>
      <xdr:col>1</xdr:col>
      <xdr:colOff>1901379</xdr:colOff>
      <xdr:row>98</xdr:row>
      <xdr:rowOff>1803400</xdr:rowOff>
    </xdr:to>
    <xdr:pic>
      <xdr:nvPicPr>
        <xdr:cNvPr id="459" name="Рисунок 458">
          <a:extLst>
            <a:ext uri="{FF2B5EF4-FFF2-40B4-BE49-F238E27FC236}">
              <a16:creationId xmlns:a16="http://schemas.microsoft.com/office/drawing/2014/main" id="{F12BF258-3975-4806-AD4B-00A0068AA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6965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99</xdr:row>
      <xdr:rowOff>25400</xdr:rowOff>
    </xdr:from>
    <xdr:to>
      <xdr:col>1</xdr:col>
      <xdr:colOff>1901379</xdr:colOff>
      <xdr:row>99</xdr:row>
      <xdr:rowOff>1803400</xdr:rowOff>
    </xdr:to>
    <xdr:pic>
      <xdr:nvPicPr>
        <xdr:cNvPr id="461" name="Рисунок 460">
          <a:extLst>
            <a:ext uri="{FF2B5EF4-FFF2-40B4-BE49-F238E27FC236}">
              <a16:creationId xmlns:a16="http://schemas.microsoft.com/office/drawing/2014/main" id="{5A41F1C9-12A7-432A-AC1D-732BA5BA9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78800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100</xdr:row>
      <xdr:rowOff>25400</xdr:rowOff>
    </xdr:from>
    <xdr:to>
      <xdr:col>1</xdr:col>
      <xdr:colOff>1901379</xdr:colOff>
      <xdr:row>100</xdr:row>
      <xdr:rowOff>1803400</xdr:rowOff>
    </xdr:to>
    <xdr:pic>
      <xdr:nvPicPr>
        <xdr:cNvPr id="463" name="Рисунок 462">
          <a:extLst>
            <a:ext uri="{FF2B5EF4-FFF2-40B4-BE49-F238E27FC236}">
              <a16:creationId xmlns:a16="http://schemas.microsoft.com/office/drawing/2014/main" id="{9A6FF71B-1633-4DAC-AB92-31992C50FD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0636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101</xdr:row>
      <xdr:rowOff>25400</xdr:rowOff>
    </xdr:from>
    <xdr:to>
      <xdr:col>1</xdr:col>
      <xdr:colOff>1901379</xdr:colOff>
      <xdr:row>101</xdr:row>
      <xdr:rowOff>1803400</xdr:rowOff>
    </xdr:to>
    <xdr:pic>
      <xdr:nvPicPr>
        <xdr:cNvPr id="465" name="Рисунок 464">
          <a:extLst>
            <a:ext uri="{FF2B5EF4-FFF2-40B4-BE49-F238E27FC236}">
              <a16:creationId xmlns:a16="http://schemas.microsoft.com/office/drawing/2014/main" id="{5CDBE95A-926A-4446-B495-917860AAA6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2472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102</xdr:row>
      <xdr:rowOff>25400</xdr:rowOff>
    </xdr:from>
    <xdr:to>
      <xdr:col>1</xdr:col>
      <xdr:colOff>1901379</xdr:colOff>
      <xdr:row>102</xdr:row>
      <xdr:rowOff>1803400</xdr:rowOff>
    </xdr:to>
    <xdr:pic>
      <xdr:nvPicPr>
        <xdr:cNvPr id="467" name="Рисунок 466">
          <a:extLst>
            <a:ext uri="{FF2B5EF4-FFF2-40B4-BE49-F238E27FC236}">
              <a16:creationId xmlns:a16="http://schemas.microsoft.com/office/drawing/2014/main" id="{ADE29D06-FF54-4F7D-A106-CE3DC8E17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4308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103</xdr:row>
      <xdr:rowOff>25400</xdr:rowOff>
    </xdr:from>
    <xdr:to>
      <xdr:col>1</xdr:col>
      <xdr:colOff>1901379</xdr:colOff>
      <xdr:row>103</xdr:row>
      <xdr:rowOff>1803400</xdr:rowOff>
    </xdr:to>
    <xdr:pic>
      <xdr:nvPicPr>
        <xdr:cNvPr id="470" name="Рисунок 469">
          <a:extLst>
            <a:ext uri="{FF2B5EF4-FFF2-40B4-BE49-F238E27FC236}">
              <a16:creationId xmlns:a16="http://schemas.microsoft.com/office/drawing/2014/main" id="{946A612B-D597-49D8-BC1E-294B1AD9F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614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104</xdr:row>
      <xdr:rowOff>25400</xdr:rowOff>
    </xdr:from>
    <xdr:to>
      <xdr:col>1</xdr:col>
      <xdr:colOff>1901379</xdr:colOff>
      <xdr:row>104</xdr:row>
      <xdr:rowOff>1803400</xdr:rowOff>
    </xdr:to>
    <xdr:pic>
      <xdr:nvPicPr>
        <xdr:cNvPr id="473" name="Рисунок 472">
          <a:extLst>
            <a:ext uri="{FF2B5EF4-FFF2-40B4-BE49-F238E27FC236}">
              <a16:creationId xmlns:a16="http://schemas.microsoft.com/office/drawing/2014/main" id="{058B06AF-788C-4F72-939B-A663923E7D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7979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105</xdr:row>
      <xdr:rowOff>25400</xdr:rowOff>
    </xdr:from>
    <xdr:to>
      <xdr:col>1</xdr:col>
      <xdr:colOff>1901379</xdr:colOff>
      <xdr:row>105</xdr:row>
      <xdr:rowOff>1803400</xdr:rowOff>
    </xdr:to>
    <xdr:pic>
      <xdr:nvPicPr>
        <xdr:cNvPr id="475" name="Рисунок 474">
          <a:extLst>
            <a:ext uri="{FF2B5EF4-FFF2-40B4-BE49-F238E27FC236}">
              <a16:creationId xmlns:a16="http://schemas.microsoft.com/office/drawing/2014/main" id="{E76642A0-F47A-4E62-8BEC-6C61CAD99D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89815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106</xdr:row>
      <xdr:rowOff>25400</xdr:rowOff>
    </xdr:from>
    <xdr:to>
      <xdr:col>1</xdr:col>
      <xdr:colOff>1901379</xdr:colOff>
      <xdr:row>106</xdr:row>
      <xdr:rowOff>1803400</xdr:rowOff>
    </xdr:to>
    <xdr:pic>
      <xdr:nvPicPr>
        <xdr:cNvPr id="477" name="Рисунок 476">
          <a:extLst>
            <a:ext uri="{FF2B5EF4-FFF2-40B4-BE49-F238E27FC236}">
              <a16:creationId xmlns:a16="http://schemas.microsoft.com/office/drawing/2014/main" id="{F9CA5AAF-5D7C-471D-97B5-FF8715113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1651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107</xdr:row>
      <xdr:rowOff>25400</xdr:rowOff>
    </xdr:from>
    <xdr:to>
      <xdr:col>1</xdr:col>
      <xdr:colOff>1901379</xdr:colOff>
      <xdr:row>107</xdr:row>
      <xdr:rowOff>1803400</xdr:rowOff>
    </xdr:to>
    <xdr:pic>
      <xdr:nvPicPr>
        <xdr:cNvPr id="479" name="Рисунок 478">
          <a:extLst>
            <a:ext uri="{FF2B5EF4-FFF2-40B4-BE49-F238E27FC236}">
              <a16:creationId xmlns:a16="http://schemas.microsoft.com/office/drawing/2014/main" id="{EEAA076E-B244-4CB1-A83F-104D0C5BC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3486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108</xdr:row>
      <xdr:rowOff>25400</xdr:rowOff>
    </xdr:from>
    <xdr:to>
      <xdr:col>1</xdr:col>
      <xdr:colOff>1901379</xdr:colOff>
      <xdr:row>108</xdr:row>
      <xdr:rowOff>1803400</xdr:rowOff>
    </xdr:to>
    <xdr:pic>
      <xdr:nvPicPr>
        <xdr:cNvPr id="481" name="Рисунок 480">
          <a:extLst>
            <a:ext uri="{FF2B5EF4-FFF2-40B4-BE49-F238E27FC236}">
              <a16:creationId xmlns:a16="http://schemas.microsoft.com/office/drawing/2014/main" id="{B9C86778-3C62-4AAF-A3CC-6DBD35351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5322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109</xdr:row>
      <xdr:rowOff>25400</xdr:rowOff>
    </xdr:from>
    <xdr:to>
      <xdr:col>1</xdr:col>
      <xdr:colOff>1901379</xdr:colOff>
      <xdr:row>109</xdr:row>
      <xdr:rowOff>1803400</xdr:rowOff>
    </xdr:to>
    <xdr:pic>
      <xdr:nvPicPr>
        <xdr:cNvPr id="483" name="Рисунок 482">
          <a:extLst>
            <a:ext uri="{FF2B5EF4-FFF2-40B4-BE49-F238E27FC236}">
              <a16:creationId xmlns:a16="http://schemas.microsoft.com/office/drawing/2014/main" id="{BAA19C4A-EFFD-4BDD-8E47-85314306C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7158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110</xdr:row>
      <xdr:rowOff>25400</xdr:rowOff>
    </xdr:from>
    <xdr:to>
      <xdr:col>1</xdr:col>
      <xdr:colOff>1901379</xdr:colOff>
      <xdr:row>110</xdr:row>
      <xdr:rowOff>1803400</xdr:rowOff>
    </xdr:to>
    <xdr:pic>
      <xdr:nvPicPr>
        <xdr:cNvPr id="492" name="Рисунок 491">
          <a:extLst>
            <a:ext uri="{FF2B5EF4-FFF2-40B4-BE49-F238E27FC236}">
              <a16:creationId xmlns:a16="http://schemas.microsoft.com/office/drawing/2014/main" id="{16B4C5DA-B6CB-4D2B-B944-F3D7B8048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8993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111</xdr:row>
      <xdr:rowOff>25400</xdr:rowOff>
    </xdr:from>
    <xdr:to>
      <xdr:col>1</xdr:col>
      <xdr:colOff>1901379</xdr:colOff>
      <xdr:row>111</xdr:row>
      <xdr:rowOff>1803400</xdr:rowOff>
    </xdr:to>
    <xdr:pic>
      <xdr:nvPicPr>
        <xdr:cNvPr id="497" name="Рисунок 496">
          <a:extLst>
            <a:ext uri="{FF2B5EF4-FFF2-40B4-BE49-F238E27FC236}">
              <a16:creationId xmlns:a16="http://schemas.microsoft.com/office/drawing/2014/main" id="{9D31B214-EC19-4DA8-9E87-0F10B1B175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0829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112</xdr:row>
      <xdr:rowOff>25400</xdr:rowOff>
    </xdr:from>
    <xdr:to>
      <xdr:col>1</xdr:col>
      <xdr:colOff>1901379</xdr:colOff>
      <xdr:row>112</xdr:row>
      <xdr:rowOff>1803400</xdr:rowOff>
    </xdr:to>
    <xdr:pic>
      <xdr:nvPicPr>
        <xdr:cNvPr id="499" name="Рисунок 498">
          <a:extLst>
            <a:ext uri="{FF2B5EF4-FFF2-40B4-BE49-F238E27FC236}">
              <a16:creationId xmlns:a16="http://schemas.microsoft.com/office/drawing/2014/main" id="{B52F4C2C-BC16-49C6-97AD-A1E9ACFCC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2665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113</xdr:row>
      <xdr:rowOff>25400</xdr:rowOff>
    </xdr:from>
    <xdr:to>
      <xdr:col>1</xdr:col>
      <xdr:colOff>1901379</xdr:colOff>
      <xdr:row>113</xdr:row>
      <xdr:rowOff>1803400</xdr:rowOff>
    </xdr:to>
    <xdr:pic>
      <xdr:nvPicPr>
        <xdr:cNvPr id="501" name="Рисунок 500">
          <a:extLst>
            <a:ext uri="{FF2B5EF4-FFF2-40B4-BE49-F238E27FC236}">
              <a16:creationId xmlns:a16="http://schemas.microsoft.com/office/drawing/2014/main" id="{D991481C-76B6-4863-9F89-75DF4700DB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4501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114</xdr:row>
      <xdr:rowOff>25400</xdr:rowOff>
    </xdr:from>
    <xdr:to>
      <xdr:col>1</xdr:col>
      <xdr:colOff>1901379</xdr:colOff>
      <xdr:row>114</xdr:row>
      <xdr:rowOff>1803400</xdr:rowOff>
    </xdr:to>
    <xdr:pic>
      <xdr:nvPicPr>
        <xdr:cNvPr id="503" name="Рисунок 502">
          <a:extLst>
            <a:ext uri="{FF2B5EF4-FFF2-40B4-BE49-F238E27FC236}">
              <a16:creationId xmlns:a16="http://schemas.microsoft.com/office/drawing/2014/main" id="{6279655C-38CC-4FC3-859F-AD6B6D426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633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115</xdr:row>
      <xdr:rowOff>25400</xdr:rowOff>
    </xdr:from>
    <xdr:to>
      <xdr:col>1</xdr:col>
      <xdr:colOff>1901379</xdr:colOff>
      <xdr:row>115</xdr:row>
      <xdr:rowOff>1803400</xdr:rowOff>
    </xdr:to>
    <xdr:pic>
      <xdr:nvPicPr>
        <xdr:cNvPr id="505" name="Рисунок 504">
          <a:extLst>
            <a:ext uri="{FF2B5EF4-FFF2-40B4-BE49-F238E27FC236}">
              <a16:creationId xmlns:a16="http://schemas.microsoft.com/office/drawing/2014/main" id="{E414381D-1270-45E7-9625-699D6A9FF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8172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116</xdr:row>
      <xdr:rowOff>25400</xdr:rowOff>
    </xdr:from>
    <xdr:to>
      <xdr:col>1</xdr:col>
      <xdr:colOff>1901379</xdr:colOff>
      <xdr:row>116</xdr:row>
      <xdr:rowOff>1803400</xdr:rowOff>
    </xdr:to>
    <xdr:pic>
      <xdr:nvPicPr>
        <xdr:cNvPr id="507" name="Рисунок 506">
          <a:extLst>
            <a:ext uri="{FF2B5EF4-FFF2-40B4-BE49-F238E27FC236}">
              <a16:creationId xmlns:a16="http://schemas.microsoft.com/office/drawing/2014/main" id="{B4F4AF4F-1EB3-46F8-934B-4F0985EA8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0008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117</xdr:row>
      <xdr:rowOff>25400</xdr:rowOff>
    </xdr:from>
    <xdr:to>
      <xdr:col>1</xdr:col>
      <xdr:colOff>1901379</xdr:colOff>
      <xdr:row>117</xdr:row>
      <xdr:rowOff>1803400</xdr:rowOff>
    </xdr:to>
    <xdr:pic>
      <xdr:nvPicPr>
        <xdr:cNvPr id="509" name="Рисунок 508">
          <a:extLst>
            <a:ext uri="{FF2B5EF4-FFF2-40B4-BE49-F238E27FC236}">
              <a16:creationId xmlns:a16="http://schemas.microsoft.com/office/drawing/2014/main" id="{A99106C0-CB89-4BE3-9666-CC0B40AEA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1844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118</xdr:row>
      <xdr:rowOff>25400</xdr:rowOff>
    </xdr:from>
    <xdr:to>
      <xdr:col>1</xdr:col>
      <xdr:colOff>1901379</xdr:colOff>
      <xdr:row>118</xdr:row>
      <xdr:rowOff>1803400</xdr:rowOff>
    </xdr:to>
    <xdr:pic>
      <xdr:nvPicPr>
        <xdr:cNvPr id="511" name="Рисунок 510">
          <a:extLst>
            <a:ext uri="{FF2B5EF4-FFF2-40B4-BE49-F238E27FC236}">
              <a16:creationId xmlns:a16="http://schemas.microsoft.com/office/drawing/2014/main" id="{A3950425-9D0F-46E4-B2AD-7A34038658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3679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119</xdr:row>
      <xdr:rowOff>25400</xdr:rowOff>
    </xdr:from>
    <xdr:to>
      <xdr:col>1</xdr:col>
      <xdr:colOff>1901379</xdr:colOff>
      <xdr:row>119</xdr:row>
      <xdr:rowOff>1803400</xdr:rowOff>
    </xdr:to>
    <xdr:pic>
      <xdr:nvPicPr>
        <xdr:cNvPr id="513" name="Рисунок 512">
          <a:extLst>
            <a:ext uri="{FF2B5EF4-FFF2-40B4-BE49-F238E27FC236}">
              <a16:creationId xmlns:a16="http://schemas.microsoft.com/office/drawing/2014/main" id="{36D8695C-67AD-47BD-8A90-A8CBD2934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5515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120</xdr:row>
      <xdr:rowOff>25400</xdr:rowOff>
    </xdr:from>
    <xdr:to>
      <xdr:col>1</xdr:col>
      <xdr:colOff>1901379</xdr:colOff>
      <xdr:row>120</xdr:row>
      <xdr:rowOff>1803400</xdr:rowOff>
    </xdr:to>
    <xdr:pic>
      <xdr:nvPicPr>
        <xdr:cNvPr id="515" name="Рисунок 514">
          <a:extLst>
            <a:ext uri="{FF2B5EF4-FFF2-40B4-BE49-F238E27FC236}">
              <a16:creationId xmlns:a16="http://schemas.microsoft.com/office/drawing/2014/main" id="{BD40DFD4-6EF7-4F1E-A0F0-20954BDC90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7351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121</xdr:row>
      <xdr:rowOff>25400</xdr:rowOff>
    </xdr:from>
    <xdr:to>
      <xdr:col>1</xdr:col>
      <xdr:colOff>1901379</xdr:colOff>
      <xdr:row>121</xdr:row>
      <xdr:rowOff>1803400</xdr:rowOff>
    </xdr:to>
    <xdr:pic>
      <xdr:nvPicPr>
        <xdr:cNvPr id="517" name="Рисунок 516">
          <a:extLst>
            <a:ext uri="{FF2B5EF4-FFF2-40B4-BE49-F238E27FC236}">
              <a16:creationId xmlns:a16="http://schemas.microsoft.com/office/drawing/2014/main" id="{9C6BC86E-E5C8-4729-856D-EED19CD8F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9186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122</xdr:row>
      <xdr:rowOff>25400</xdr:rowOff>
    </xdr:from>
    <xdr:to>
      <xdr:col>1</xdr:col>
      <xdr:colOff>1901379</xdr:colOff>
      <xdr:row>122</xdr:row>
      <xdr:rowOff>1803400</xdr:rowOff>
    </xdr:to>
    <xdr:pic>
      <xdr:nvPicPr>
        <xdr:cNvPr id="519" name="Рисунок 518">
          <a:extLst>
            <a:ext uri="{FF2B5EF4-FFF2-40B4-BE49-F238E27FC236}">
              <a16:creationId xmlns:a16="http://schemas.microsoft.com/office/drawing/2014/main" id="{1D96E9FB-D7FB-4D29-B198-8A8B73A05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1022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123</xdr:row>
      <xdr:rowOff>25400</xdr:rowOff>
    </xdr:from>
    <xdr:to>
      <xdr:col>1</xdr:col>
      <xdr:colOff>1901379</xdr:colOff>
      <xdr:row>123</xdr:row>
      <xdr:rowOff>1803400</xdr:rowOff>
    </xdr:to>
    <xdr:pic>
      <xdr:nvPicPr>
        <xdr:cNvPr id="521" name="Рисунок 520">
          <a:extLst>
            <a:ext uri="{FF2B5EF4-FFF2-40B4-BE49-F238E27FC236}">
              <a16:creationId xmlns:a16="http://schemas.microsoft.com/office/drawing/2014/main" id="{36AE5C59-D970-4BE5-A050-DD7F007A4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2858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124</xdr:row>
      <xdr:rowOff>25400</xdr:rowOff>
    </xdr:from>
    <xdr:to>
      <xdr:col>1</xdr:col>
      <xdr:colOff>1901379</xdr:colOff>
      <xdr:row>124</xdr:row>
      <xdr:rowOff>1803400</xdr:rowOff>
    </xdr:to>
    <xdr:pic>
      <xdr:nvPicPr>
        <xdr:cNvPr id="523" name="Рисунок 522">
          <a:extLst>
            <a:ext uri="{FF2B5EF4-FFF2-40B4-BE49-F238E27FC236}">
              <a16:creationId xmlns:a16="http://schemas.microsoft.com/office/drawing/2014/main" id="{7F3826D5-D442-4485-BC6E-056E0AE5A8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4694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125</xdr:row>
      <xdr:rowOff>25400</xdr:rowOff>
    </xdr:from>
    <xdr:to>
      <xdr:col>1</xdr:col>
      <xdr:colOff>1901379</xdr:colOff>
      <xdr:row>125</xdr:row>
      <xdr:rowOff>1803400</xdr:rowOff>
    </xdr:to>
    <xdr:pic>
      <xdr:nvPicPr>
        <xdr:cNvPr id="525" name="Рисунок 524">
          <a:extLst>
            <a:ext uri="{FF2B5EF4-FFF2-40B4-BE49-F238E27FC236}">
              <a16:creationId xmlns:a16="http://schemas.microsoft.com/office/drawing/2014/main" id="{1F388203-5A9D-4E75-84A2-48BE4BD1C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6529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126</xdr:row>
      <xdr:rowOff>25400</xdr:rowOff>
    </xdr:from>
    <xdr:to>
      <xdr:col>1</xdr:col>
      <xdr:colOff>1901379</xdr:colOff>
      <xdr:row>126</xdr:row>
      <xdr:rowOff>1803400</xdr:rowOff>
    </xdr:to>
    <xdr:pic>
      <xdr:nvPicPr>
        <xdr:cNvPr id="527" name="Рисунок 526">
          <a:extLst>
            <a:ext uri="{FF2B5EF4-FFF2-40B4-BE49-F238E27FC236}">
              <a16:creationId xmlns:a16="http://schemas.microsoft.com/office/drawing/2014/main" id="{DB664335-A801-496E-ACC6-C33B929D6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28365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127</xdr:row>
      <xdr:rowOff>25400</xdr:rowOff>
    </xdr:from>
    <xdr:to>
      <xdr:col>1</xdr:col>
      <xdr:colOff>1901379</xdr:colOff>
      <xdr:row>127</xdr:row>
      <xdr:rowOff>1803400</xdr:rowOff>
    </xdr:to>
    <xdr:pic>
      <xdr:nvPicPr>
        <xdr:cNvPr id="529" name="Рисунок 528">
          <a:extLst>
            <a:ext uri="{FF2B5EF4-FFF2-40B4-BE49-F238E27FC236}">
              <a16:creationId xmlns:a16="http://schemas.microsoft.com/office/drawing/2014/main" id="{0B3A95BC-5246-4F3F-858F-F1204E2411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0201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128</xdr:row>
      <xdr:rowOff>25400</xdr:rowOff>
    </xdr:from>
    <xdr:to>
      <xdr:col>1</xdr:col>
      <xdr:colOff>1901379</xdr:colOff>
      <xdr:row>128</xdr:row>
      <xdr:rowOff>1803400</xdr:rowOff>
    </xdr:to>
    <xdr:pic>
      <xdr:nvPicPr>
        <xdr:cNvPr id="531" name="Рисунок 530">
          <a:extLst>
            <a:ext uri="{FF2B5EF4-FFF2-40B4-BE49-F238E27FC236}">
              <a16:creationId xmlns:a16="http://schemas.microsoft.com/office/drawing/2014/main" id="{5C710B42-6D43-4E28-9AC3-6260233F8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2037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129</xdr:row>
      <xdr:rowOff>25400</xdr:rowOff>
    </xdr:from>
    <xdr:to>
      <xdr:col>1</xdr:col>
      <xdr:colOff>1901379</xdr:colOff>
      <xdr:row>129</xdr:row>
      <xdr:rowOff>1803400</xdr:rowOff>
    </xdr:to>
    <xdr:pic>
      <xdr:nvPicPr>
        <xdr:cNvPr id="533" name="Рисунок 532">
          <a:extLst>
            <a:ext uri="{FF2B5EF4-FFF2-40B4-BE49-F238E27FC236}">
              <a16:creationId xmlns:a16="http://schemas.microsoft.com/office/drawing/2014/main" id="{773122BC-807C-4696-8E91-40BE3A6AC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3872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130</xdr:row>
      <xdr:rowOff>25400</xdr:rowOff>
    </xdr:from>
    <xdr:to>
      <xdr:col>1</xdr:col>
      <xdr:colOff>1901379</xdr:colOff>
      <xdr:row>130</xdr:row>
      <xdr:rowOff>1803400</xdr:rowOff>
    </xdr:to>
    <xdr:pic>
      <xdr:nvPicPr>
        <xdr:cNvPr id="535" name="Рисунок 534">
          <a:extLst>
            <a:ext uri="{FF2B5EF4-FFF2-40B4-BE49-F238E27FC236}">
              <a16:creationId xmlns:a16="http://schemas.microsoft.com/office/drawing/2014/main" id="{14D99B2A-DAB6-4405-BF5B-D756401BA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570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131</xdr:row>
      <xdr:rowOff>25400</xdr:rowOff>
    </xdr:from>
    <xdr:to>
      <xdr:col>1</xdr:col>
      <xdr:colOff>1901379</xdr:colOff>
      <xdr:row>131</xdr:row>
      <xdr:rowOff>1803400</xdr:rowOff>
    </xdr:to>
    <xdr:pic>
      <xdr:nvPicPr>
        <xdr:cNvPr id="537" name="Рисунок 536">
          <a:extLst>
            <a:ext uri="{FF2B5EF4-FFF2-40B4-BE49-F238E27FC236}">
              <a16:creationId xmlns:a16="http://schemas.microsoft.com/office/drawing/2014/main" id="{DD15B4E5-D8AF-4FBF-90F6-2C506F9E9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7544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132</xdr:row>
      <xdr:rowOff>25400</xdr:rowOff>
    </xdr:from>
    <xdr:to>
      <xdr:col>1</xdr:col>
      <xdr:colOff>1901379</xdr:colOff>
      <xdr:row>132</xdr:row>
      <xdr:rowOff>1803400</xdr:rowOff>
    </xdr:to>
    <xdr:pic>
      <xdr:nvPicPr>
        <xdr:cNvPr id="539" name="Рисунок 538">
          <a:extLst>
            <a:ext uri="{FF2B5EF4-FFF2-40B4-BE49-F238E27FC236}">
              <a16:creationId xmlns:a16="http://schemas.microsoft.com/office/drawing/2014/main" id="{CE144915-3A21-453F-B0B2-5C58260D9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9379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133</xdr:row>
      <xdr:rowOff>25400</xdr:rowOff>
    </xdr:from>
    <xdr:to>
      <xdr:col>1</xdr:col>
      <xdr:colOff>1901379</xdr:colOff>
      <xdr:row>133</xdr:row>
      <xdr:rowOff>1803400</xdr:rowOff>
    </xdr:to>
    <xdr:pic>
      <xdr:nvPicPr>
        <xdr:cNvPr id="541" name="Рисунок 540">
          <a:extLst>
            <a:ext uri="{FF2B5EF4-FFF2-40B4-BE49-F238E27FC236}">
              <a16:creationId xmlns:a16="http://schemas.microsoft.com/office/drawing/2014/main" id="{E8E05538-D3DC-4693-B4A3-6ABE72B0BB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1215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134</xdr:row>
      <xdr:rowOff>25400</xdr:rowOff>
    </xdr:from>
    <xdr:to>
      <xdr:col>1</xdr:col>
      <xdr:colOff>1901379</xdr:colOff>
      <xdr:row>134</xdr:row>
      <xdr:rowOff>1803400</xdr:rowOff>
    </xdr:to>
    <xdr:pic>
      <xdr:nvPicPr>
        <xdr:cNvPr id="543" name="Рисунок 542">
          <a:extLst>
            <a:ext uri="{FF2B5EF4-FFF2-40B4-BE49-F238E27FC236}">
              <a16:creationId xmlns:a16="http://schemas.microsoft.com/office/drawing/2014/main" id="{EA3D4EB8-A0B1-4278-BAA4-3727893E9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3051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135</xdr:row>
      <xdr:rowOff>25400</xdr:rowOff>
    </xdr:from>
    <xdr:to>
      <xdr:col>1</xdr:col>
      <xdr:colOff>1901379</xdr:colOff>
      <xdr:row>135</xdr:row>
      <xdr:rowOff>1803400</xdr:rowOff>
    </xdr:to>
    <xdr:pic>
      <xdr:nvPicPr>
        <xdr:cNvPr id="545" name="Рисунок 544">
          <a:extLst>
            <a:ext uri="{FF2B5EF4-FFF2-40B4-BE49-F238E27FC236}">
              <a16:creationId xmlns:a16="http://schemas.microsoft.com/office/drawing/2014/main" id="{F34E3DB9-7862-42F4-9B64-5DB73C5D42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4887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136</xdr:row>
      <xdr:rowOff>25400</xdr:rowOff>
    </xdr:from>
    <xdr:to>
      <xdr:col>1</xdr:col>
      <xdr:colOff>1901379</xdr:colOff>
      <xdr:row>136</xdr:row>
      <xdr:rowOff>1803400</xdr:rowOff>
    </xdr:to>
    <xdr:pic>
      <xdr:nvPicPr>
        <xdr:cNvPr id="547" name="Рисунок 546">
          <a:extLst>
            <a:ext uri="{FF2B5EF4-FFF2-40B4-BE49-F238E27FC236}">
              <a16:creationId xmlns:a16="http://schemas.microsoft.com/office/drawing/2014/main" id="{28DE2FD4-3A24-47D9-A98F-B13581F44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672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137</xdr:row>
      <xdr:rowOff>25400</xdr:rowOff>
    </xdr:from>
    <xdr:to>
      <xdr:col>1</xdr:col>
      <xdr:colOff>1901379</xdr:colOff>
      <xdr:row>137</xdr:row>
      <xdr:rowOff>1803400</xdr:rowOff>
    </xdr:to>
    <xdr:pic>
      <xdr:nvPicPr>
        <xdr:cNvPr id="549" name="Рисунок 548">
          <a:extLst>
            <a:ext uri="{FF2B5EF4-FFF2-40B4-BE49-F238E27FC236}">
              <a16:creationId xmlns:a16="http://schemas.microsoft.com/office/drawing/2014/main" id="{6E6223D3-EBD0-477B-A65D-EEDA48171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8558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138</xdr:row>
      <xdr:rowOff>25400</xdr:rowOff>
    </xdr:from>
    <xdr:to>
      <xdr:col>1</xdr:col>
      <xdr:colOff>1901379</xdr:colOff>
      <xdr:row>138</xdr:row>
      <xdr:rowOff>1803400</xdr:rowOff>
    </xdr:to>
    <xdr:pic>
      <xdr:nvPicPr>
        <xdr:cNvPr id="555" name="Рисунок 554">
          <a:extLst>
            <a:ext uri="{FF2B5EF4-FFF2-40B4-BE49-F238E27FC236}">
              <a16:creationId xmlns:a16="http://schemas.microsoft.com/office/drawing/2014/main" id="{CD0A5B76-C6D3-4CF9-912C-8EBBA7513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0394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139</xdr:row>
      <xdr:rowOff>25400</xdr:rowOff>
    </xdr:from>
    <xdr:to>
      <xdr:col>1</xdr:col>
      <xdr:colOff>1901379</xdr:colOff>
      <xdr:row>139</xdr:row>
      <xdr:rowOff>1803400</xdr:rowOff>
    </xdr:to>
    <xdr:pic>
      <xdr:nvPicPr>
        <xdr:cNvPr id="557" name="Рисунок 556">
          <a:extLst>
            <a:ext uri="{FF2B5EF4-FFF2-40B4-BE49-F238E27FC236}">
              <a16:creationId xmlns:a16="http://schemas.microsoft.com/office/drawing/2014/main" id="{D44AC071-4934-4FC7-8170-89DDB57A6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2230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140</xdr:row>
      <xdr:rowOff>25400</xdr:rowOff>
    </xdr:from>
    <xdr:to>
      <xdr:col>1</xdr:col>
      <xdr:colOff>1901379</xdr:colOff>
      <xdr:row>140</xdr:row>
      <xdr:rowOff>1803400</xdr:rowOff>
    </xdr:to>
    <xdr:pic>
      <xdr:nvPicPr>
        <xdr:cNvPr id="559" name="Рисунок 558">
          <a:extLst>
            <a:ext uri="{FF2B5EF4-FFF2-40B4-BE49-F238E27FC236}">
              <a16:creationId xmlns:a16="http://schemas.microsoft.com/office/drawing/2014/main" id="{02CE36C2-7D59-483D-A6BE-38A459A3BD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4065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141</xdr:row>
      <xdr:rowOff>25400</xdr:rowOff>
    </xdr:from>
    <xdr:to>
      <xdr:col>1</xdr:col>
      <xdr:colOff>1901379</xdr:colOff>
      <xdr:row>141</xdr:row>
      <xdr:rowOff>1803400</xdr:rowOff>
    </xdr:to>
    <xdr:pic>
      <xdr:nvPicPr>
        <xdr:cNvPr id="561" name="Рисунок 560">
          <a:extLst>
            <a:ext uri="{FF2B5EF4-FFF2-40B4-BE49-F238E27FC236}">
              <a16:creationId xmlns:a16="http://schemas.microsoft.com/office/drawing/2014/main" id="{845106F3-EF38-413B-BDCA-D7454682C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5901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142</xdr:row>
      <xdr:rowOff>25400</xdr:rowOff>
    </xdr:from>
    <xdr:to>
      <xdr:col>1</xdr:col>
      <xdr:colOff>1901379</xdr:colOff>
      <xdr:row>142</xdr:row>
      <xdr:rowOff>1803400</xdr:rowOff>
    </xdr:to>
    <xdr:pic>
      <xdr:nvPicPr>
        <xdr:cNvPr id="563" name="Рисунок 562">
          <a:extLst>
            <a:ext uri="{FF2B5EF4-FFF2-40B4-BE49-F238E27FC236}">
              <a16:creationId xmlns:a16="http://schemas.microsoft.com/office/drawing/2014/main" id="{0BFC2CEA-08C0-48DC-8493-139DE248C1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7737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143</xdr:row>
      <xdr:rowOff>25400</xdr:rowOff>
    </xdr:from>
    <xdr:to>
      <xdr:col>1</xdr:col>
      <xdr:colOff>1901379</xdr:colOff>
      <xdr:row>143</xdr:row>
      <xdr:rowOff>1803400</xdr:rowOff>
    </xdr:to>
    <xdr:pic>
      <xdr:nvPicPr>
        <xdr:cNvPr id="565" name="Рисунок 564">
          <a:extLst>
            <a:ext uri="{FF2B5EF4-FFF2-40B4-BE49-F238E27FC236}">
              <a16:creationId xmlns:a16="http://schemas.microsoft.com/office/drawing/2014/main" id="{21FED5D8-CF71-4649-9E8F-0279AB6A7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59572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144</xdr:row>
      <xdr:rowOff>25400</xdr:rowOff>
    </xdr:from>
    <xdr:to>
      <xdr:col>1</xdr:col>
      <xdr:colOff>1901379</xdr:colOff>
      <xdr:row>144</xdr:row>
      <xdr:rowOff>1803400</xdr:rowOff>
    </xdr:to>
    <xdr:pic>
      <xdr:nvPicPr>
        <xdr:cNvPr id="567" name="Рисунок 566">
          <a:extLst>
            <a:ext uri="{FF2B5EF4-FFF2-40B4-BE49-F238E27FC236}">
              <a16:creationId xmlns:a16="http://schemas.microsoft.com/office/drawing/2014/main" id="{9E2EF3EA-41CD-41A7-9E58-73AC9FE8C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1408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145</xdr:row>
      <xdr:rowOff>25400</xdr:rowOff>
    </xdr:from>
    <xdr:to>
      <xdr:col>1</xdr:col>
      <xdr:colOff>1901379</xdr:colOff>
      <xdr:row>145</xdr:row>
      <xdr:rowOff>1803400</xdr:rowOff>
    </xdr:to>
    <xdr:pic>
      <xdr:nvPicPr>
        <xdr:cNvPr id="569" name="Рисунок 568">
          <a:extLst>
            <a:ext uri="{FF2B5EF4-FFF2-40B4-BE49-F238E27FC236}">
              <a16:creationId xmlns:a16="http://schemas.microsoft.com/office/drawing/2014/main" id="{8D00722C-7EE8-41C3-B1E6-4F4F86C64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3244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146</xdr:row>
      <xdr:rowOff>25400</xdr:rowOff>
    </xdr:from>
    <xdr:to>
      <xdr:col>1</xdr:col>
      <xdr:colOff>1901379</xdr:colOff>
      <xdr:row>146</xdr:row>
      <xdr:rowOff>1803400</xdr:rowOff>
    </xdr:to>
    <xdr:pic>
      <xdr:nvPicPr>
        <xdr:cNvPr id="571" name="Рисунок 570">
          <a:extLst>
            <a:ext uri="{FF2B5EF4-FFF2-40B4-BE49-F238E27FC236}">
              <a16:creationId xmlns:a16="http://schemas.microsoft.com/office/drawing/2014/main" id="{5CD14465-3933-4E2D-88B7-9D48BDB86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5080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147</xdr:row>
      <xdr:rowOff>25400</xdr:rowOff>
    </xdr:from>
    <xdr:to>
      <xdr:col>1</xdr:col>
      <xdr:colOff>1901379</xdr:colOff>
      <xdr:row>147</xdr:row>
      <xdr:rowOff>1803400</xdr:rowOff>
    </xdr:to>
    <xdr:pic>
      <xdr:nvPicPr>
        <xdr:cNvPr id="573" name="Рисунок 572">
          <a:extLst>
            <a:ext uri="{FF2B5EF4-FFF2-40B4-BE49-F238E27FC236}">
              <a16:creationId xmlns:a16="http://schemas.microsoft.com/office/drawing/2014/main" id="{9E3DBDDC-257C-45E8-BEFF-EB9D74628E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6915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148</xdr:row>
      <xdr:rowOff>25400</xdr:rowOff>
    </xdr:from>
    <xdr:to>
      <xdr:col>1</xdr:col>
      <xdr:colOff>1901379</xdr:colOff>
      <xdr:row>148</xdr:row>
      <xdr:rowOff>1803400</xdr:rowOff>
    </xdr:to>
    <xdr:pic>
      <xdr:nvPicPr>
        <xdr:cNvPr id="575" name="Рисунок 574">
          <a:extLst>
            <a:ext uri="{FF2B5EF4-FFF2-40B4-BE49-F238E27FC236}">
              <a16:creationId xmlns:a16="http://schemas.microsoft.com/office/drawing/2014/main" id="{E7574AFF-6992-4E0E-B7AE-67D71F158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8751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149</xdr:row>
      <xdr:rowOff>25400</xdr:rowOff>
    </xdr:from>
    <xdr:to>
      <xdr:col>1</xdr:col>
      <xdr:colOff>1901379</xdr:colOff>
      <xdr:row>149</xdr:row>
      <xdr:rowOff>1803400</xdr:rowOff>
    </xdr:to>
    <xdr:pic>
      <xdr:nvPicPr>
        <xdr:cNvPr id="577" name="Рисунок 576">
          <a:extLst>
            <a:ext uri="{FF2B5EF4-FFF2-40B4-BE49-F238E27FC236}">
              <a16:creationId xmlns:a16="http://schemas.microsoft.com/office/drawing/2014/main" id="{5009861A-B269-4216-A0FC-A975576905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0587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150</xdr:row>
      <xdr:rowOff>25400</xdr:rowOff>
    </xdr:from>
    <xdr:to>
      <xdr:col>1</xdr:col>
      <xdr:colOff>1901379</xdr:colOff>
      <xdr:row>150</xdr:row>
      <xdr:rowOff>1803400</xdr:rowOff>
    </xdr:to>
    <xdr:pic>
      <xdr:nvPicPr>
        <xdr:cNvPr id="580" name="Рисунок 579">
          <a:extLst>
            <a:ext uri="{FF2B5EF4-FFF2-40B4-BE49-F238E27FC236}">
              <a16:creationId xmlns:a16="http://schemas.microsoft.com/office/drawing/2014/main" id="{F1674816-38B3-4B70-B9F7-9078F6E264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2423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151</xdr:row>
      <xdr:rowOff>25400</xdr:rowOff>
    </xdr:from>
    <xdr:to>
      <xdr:col>1</xdr:col>
      <xdr:colOff>1901379</xdr:colOff>
      <xdr:row>151</xdr:row>
      <xdr:rowOff>1803400</xdr:rowOff>
    </xdr:to>
    <xdr:pic>
      <xdr:nvPicPr>
        <xdr:cNvPr id="582" name="Рисунок 581">
          <a:extLst>
            <a:ext uri="{FF2B5EF4-FFF2-40B4-BE49-F238E27FC236}">
              <a16:creationId xmlns:a16="http://schemas.microsoft.com/office/drawing/2014/main" id="{F589077F-AC4F-4D55-9A45-5F297640C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4258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152</xdr:row>
      <xdr:rowOff>25400</xdr:rowOff>
    </xdr:from>
    <xdr:to>
      <xdr:col>1</xdr:col>
      <xdr:colOff>1901379</xdr:colOff>
      <xdr:row>152</xdr:row>
      <xdr:rowOff>1803400</xdr:rowOff>
    </xdr:to>
    <xdr:pic>
      <xdr:nvPicPr>
        <xdr:cNvPr id="584" name="Рисунок 583">
          <a:extLst>
            <a:ext uri="{FF2B5EF4-FFF2-40B4-BE49-F238E27FC236}">
              <a16:creationId xmlns:a16="http://schemas.microsoft.com/office/drawing/2014/main" id="{22132208-3B1E-4794-8656-27B4F1EF9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6094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153</xdr:row>
      <xdr:rowOff>25400</xdr:rowOff>
    </xdr:from>
    <xdr:to>
      <xdr:col>1</xdr:col>
      <xdr:colOff>1901379</xdr:colOff>
      <xdr:row>153</xdr:row>
      <xdr:rowOff>1803400</xdr:rowOff>
    </xdr:to>
    <xdr:pic>
      <xdr:nvPicPr>
        <xdr:cNvPr id="586" name="Рисунок 585">
          <a:extLst>
            <a:ext uri="{FF2B5EF4-FFF2-40B4-BE49-F238E27FC236}">
              <a16:creationId xmlns:a16="http://schemas.microsoft.com/office/drawing/2014/main" id="{C3848686-8D70-4D94-AF47-89CBF2B23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7930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154</xdr:row>
      <xdr:rowOff>25400</xdr:rowOff>
    </xdr:from>
    <xdr:to>
      <xdr:col>1</xdr:col>
      <xdr:colOff>1901379</xdr:colOff>
      <xdr:row>154</xdr:row>
      <xdr:rowOff>1803400</xdr:rowOff>
    </xdr:to>
    <xdr:pic>
      <xdr:nvPicPr>
        <xdr:cNvPr id="588" name="Рисунок 587">
          <a:extLst>
            <a:ext uri="{FF2B5EF4-FFF2-40B4-BE49-F238E27FC236}">
              <a16:creationId xmlns:a16="http://schemas.microsoft.com/office/drawing/2014/main" id="{8F8C62F1-FDEB-423A-8652-F009E9C10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9765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155</xdr:row>
      <xdr:rowOff>25400</xdr:rowOff>
    </xdr:from>
    <xdr:to>
      <xdr:col>1</xdr:col>
      <xdr:colOff>1901379</xdr:colOff>
      <xdr:row>155</xdr:row>
      <xdr:rowOff>1803400</xdr:rowOff>
    </xdr:to>
    <xdr:pic>
      <xdr:nvPicPr>
        <xdr:cNvPr id="590" name="Рисунок 589">
          <a:extLst>
            <a:ext uri="{FF2B5EF4-FFF2-40B4-BE49-F238E27FC236}">
              <a16:creationId xmlns:a16="http://schemas.microsoft.com/office/drawing/2014/main" id="{294AF677-D753-4B56-839C-21A69DBFFC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1601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156</xdr:row>
      <xdr:rowOff>25400</xdr:rowOff>
    </xdr:from>
    <xdr:to>
      <xdr:col>1</xdr:col>
      <xdr:colOff>1901379</xdr:colOff>
      <xdr:row>156</xdr:row>
      <xdr:rowOff>1803400</xdr:rowOff>
    </xdr:to>
    <xdr:pic>
      <xdr:nvPicPr>
        <xdr:cNvPr id="592" name="Рисунок 591">
          <a:extLst>
            <a:ext uri="{FF2B5EF4-FFF2-40B4-BE49-F238E27FC236}">
              <a16:creationId xmlns:a16="http://schemas.microsoft.com/office/drawing/2014/main" id="{C109CAA5-0018-4232-BF36-27B713DE9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3437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157</xdr:row>
      <xdr:rowOff>25400</xdr:rowOff>
    </xdr:from>
    <xdr:to>
      <xdr:col>1</xdr:col>
      <xdr:colOff>1901379</xdr:colOff>
      <xdr:row>157</xdr:row>
      <xdr:rowOff>1803400</xdr:rowOff>
    </xdr:to>
    <xdr:pic>
      <xdr:nvPicPr>
        <xdr:cNvPr id="594" name="Рисунок 593">
          <a:extLst>
            <a:ext uri="{FF2B5EF4-FFF2-40B4-BE49-F238E27FC236}">
              <a16:creationId xmlns:a16="http://schemas.microsoft.com/office/drawing/2014/main" id="{5F1FAFFF-C705-46C1-9B96-0543B1103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5273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158</xdr:row>
      <xdr:rowOff>25400</xdr:rowOff>
    </xdr:from>
    <xdr:to>
      <xdr:col>1</xdr:col>
      <xdr:colOff>1901379</xdr:colOff>
      <xdr:row>158</xdr:row>
      <xdr:rowOff>1803400</xdr:rowOff>
    </xdr:to>
    <xdr:pic>
      <xdr:nvPicPr>
        <xdr:cNvPr id="596" name="Рисунок 595">
          <a:extLst>
            <a:ext uri="{FF2B5EF4-FFF2-40B4-BE49-F238E27FC236}">
              <a16:creationId xmlns:a16="http://schemas.microsoft.com/office/drawing/2014/main" id="{E6B83780-BDD2-4A6F-A58C-87C665D188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710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159</xdr:row>
      <xdr:rowOff>25400</xdr:rowOff>
    </xdr:from>
    <xdr:to>
      <xdr:col>1</xdr:col>
      <xdr:colOff>1901379</xdr:colOff>
      <xdr:row>159</xdr:row>
      <xdr:rowOff>1803400</xdr:rowOff>
    </xdr:to>
    <xdr:pic>
      <xdr:nvPicPr>
        <xdr:cNvPr id="598" name="Рисунок 597">
          <a:extLst>
            <a:ext uri="{FF2B5EF4-FFF2-40B4-BE49-F238E27FC236}">
              <a16:creationId xmlns:a16="http://schemas.microsoft.com/office/drawing/2014/main" id="{AD3063C2-2B2E-4076-B2FF-4C29124D5D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8944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160</xdr:row>
      <xdr:rowOff>25400</xdr:rowOff>
    </xdr:from>
    <xdr:to>
      <xdr:col>1</xdr:col>
      <xdr:colOff>1901379</xdr:colOff>
      <xdr:row>160</xdr:row>
      <xdr:rowOff>1803400</xdr:rowOff>
    </xdr:to>
    <xdr:pic>
      <xdr:nvPicPr>
        <xdr:cNvPr id="600" name="Рисунок 599">
          <a:extLst>
            <a:ext uri="{FF2B5EF4-FFF2-40B4-BE49-F238E27FC236}">
              <a16:creationId xmlns:a16="http://schemas.microsoft.com/office/drawing/2014/main" id="{E02356B2-EA29-414F-A0FD-4AFFEA1FC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0780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161</xdr:row>
      <xdr:rowOff>25400</xdr:rowOff>
    </xdr:from>
    <xdr:to>
      <xdr:col>1</xdr:col>
      <xdr:colOff>1901379</xdr:colOff>
      <xdr:row>161</xdr:row>
      <xdr:rowOff>1803400</xdr:rowOff>
    </xdr:to>
    <xdr:pic>
      <xdr:nvPicPr>
        <xdr:cNvPr id="602" name="Рисунок 601">
          <a:extLst>
            <a:ext uri="{FF2B5EF4-FFF2-40B4-BE49-F238E27FC236}">
              <a16:creationId xmlns:a16="http://schemas.microsoft.com/office/drawing/2014/main" id="{2F8F49CE-C7DC-4176-A0F4-4CC1499F3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2616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162</xdr:row>
      <xdr:rowOff>25400</xdr:rowOff>
    </xdr:from>
    <xdr:to>
      <xdr:col>1</xdr:col>
      <xdr:colOff>1901379</xdr:colOff>
      <xdr:row>162</xdr:row>
      <xdr:rowOff>1803400</xdr:rowOff>
    </xdr:to>
    <xdr:pic>
      <xdr:nvPicPr>
        <xdr:cNvPr id="604" name="Рисунок 603">
          <a:extLst>
            <a:ext uri="{FF2B5EF4-FFF2-40B4-BE49-F238E27FC236}">
              <a16:creationId xmlns:a16="http://schemas.microsoft.com/office/drawing/2014/main" id="{857E70A2-646F-4FBB-A033-498A78158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4451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163</xdr:row>
      <xdr:rowOff>25400</xdr:rowOff>
    </xdr:from>
    <xdr:to>
      <xdr:col>1</xdr:col>
      <xdr:colOff>1901379</xdr:colOff>
      <xdr:row>163</xdr:row>
      <xdr:rowOff>1803400</xdr:rowOff>
    </xdr:to>
    <xdr:pic>
      <xdr:nvPicPr>
        <xdr:cNvPr id="606" name="Рисунок 605">
          <a:extLst>
            <a:ext uri="{FF2B5EF4-FFF2-40B4-BE49-F238E27FC236}">
              <a16:creationId xmlns:a16="http://schemas.microsoft.com/office/drawing/2014/main" id="{7EDFCB33-36CB-4553-9F6B-79F088688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6287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164</xdr:row>
      <xdr:rowOff>25400</xdr:rowOff>
    </xdr:from>
    <xdr:to>
      <xdr:col>1</xdr:col>
      <xdr:colOff>1901379</xdr:colOff>
      <xdr:row>164</xdr:row>
      <xdr:rowOff>1803400</xdr:rowOff>
    </xdr:to>
    <xdr:pic>
      <xdr:nvPicPr>
        <xdr:cNvPr id="608" name="Рисунок 607">
          <a:extLst>
            <a:ext uri="{FF2B5EF4-FFF2-40B4-BE49-F238E27FC236}">
              <a16:creationId xmlns:a16="http://schemas.microsoft.com/office/drawing/2014/main" id="{B561BFC7-7766-400A-9C00-DEA1A005B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8123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165</xdr:row>
      <xdr:rowOff>25400</xdr:rowOff>
    </xdr:from>
    <xdr:to>
      <xdr:col>1</xdr:col>
      <xdr:colOff>1901379</xdr:colOff>
      <xdr:row>165</xdr:row>
      <xdr:rowOff>1803400</xdr:rowOff>
    </xdr:to>
    <xdr:pic>
      <xdr:nvPicPr>
        <xdr:cNvPr id="610" name="Рисунок 609">
          <a:extLst>
            <a:ext uri="{FF2B5EF4-FFF2-40B4-BE49-F238E27FC236}">
              <a16:creationId xmlns:a16="http://schemas.microsoft.com/office/drawing/2014/main" id="{C94554F9-A4E6-4CA0-B75B-8A9B79132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9958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166</xdr:row>
      <xdr:rowOff>25400</xdr:rowOff>
    </xdr:from>
    <xdr:to>
      <xdr:col>1</xdr:col>
      <xdr:colOff>1901379</xdr:colOff>
      <xdr:row>166</xdr:row>
      <xdr:rowOff>1803400</xdr:rowOff>
    </xdr:to>
    <xdr:pic>
      <xdr:nvPicPr>
        <xdr:cNvPr id="612" name="Рисунок 611">
          <a:extLst>
            <a:ext uri="{FF2B5EF4-FFF2-40B4-BE49-F238E27FC236}">
              <a16:creationId xmlns:a16="http://schemas.microsoft.com/office/drawing/2014/main" id="{BE0C8CAE-C749-4C5C-9AC4-BC5170E7F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1794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167</xdr:row>
      <xdr:rowOff>25400</xdr:rowOff>
    </xdr:from>
    <xdr:to>
      <xdr:col>1</xdr:col>
      <xdr:colOff>1901379</xdr:colOff>
      <xdr:row>167</xdr:row>
      <xdr:rowOff>1803400</xdr:rowOff>
    </xdr:to>
    <xdr:pic>
      <xdr:nvPicPr>
        <xdr:cNvPr id="614" name="Рисунок 613">
          <a:extLst>
            <a:ext uri="{FF2B5EF4-FFF2-40B4-BE49-F238E27FC236}">
              <a16:creationId xmlns:a16="http://schemas.microsoft.com/office/drawing/2014/main" id="{AD66B8AB-C6F9-4C9B-8777-0310DEC449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3630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168</xdr:row>
      <xdr:rowOff>25400</xdr:rowOff>
    </xdr:from>
    <xdr:to>
      <xdr:col>1</xdr:col>
      <xdr:colOff>1901379</xdr:colOff>
      <xdr:row>168</xdr:row>
      <xdr:rowOff>1803400</xdr:rowOff>
    </xdr:to>
    <xdr:pic>
      <xdr:nvPicPr>
        <xdr:cNvPr id="616" name="Рисунок 615">
          <a:extLst>
            <a:ext uri="{FF2B5EF4-FFF2-40B4-BE49-F238E27FC236}">
              <a16:creationId xmlns:a16="http://schemas.microsoft.com/office/drawing/2014/main" id="{ED6D6F4E-F44D-4630-BBD1-8B424AB34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5466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169</xdr:row>
      <xdr:rowOff>25400</xdr:rowOff>
    </xdr:from>
    <xdr:to>
      <xdr:col>1</xdr:col>
      <xdr:colOff>1901379</xdr:colOff>
      <xdr:row>169</xdr:row>
      <xdr:rowOff>1803400</xdr:rowOff>
    </xdr:to>
    <xdr:pic>
      <xdr:nvPicPr>
        <xdr:cNvPr id="619" name="Рисунок 618">
          <a:extLst>
            <a:ext uri="{FF2B5EF4-FFF2-40B4-BE49-F238E27FC236}">
              <a16:creationId xmlns:a16="http://schemas.microsoft.com/office/drawing/2014/main" id="{736E93BD-3486-458B-98AE-48EB37C503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730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170</xdr:row>
      <xdr:rowOff>25400</xdr:rowOff>
    </xdr:from>
    <xdr:to>
      <xdr:col>1</xdr:col>
      <xdr:colOff>1901379</xdr:colOff>
      <xdr:row>170</xdr:row>
      <xdr:rowOff>1803400</xdr:rowOff>
    </xdr:to>
    <xdr:pic>
      <xdr:nvPicPr>
        <xdr:cNvPr id="621" name="Рисунок 620">
          <a:extLst>
            <a:ext uri="{FF2B5EF4-FFF2-40B4-BE49-F238E27FC236}">
              <a16:creationId xmlns:a16="http://schemas.microsoft.com/office/drawing/2014/main" id="{D635FA77-3A8C-4828-88E4-F2B624564D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9137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171</xdr:row>
      <xdr:rowOff>25400</xdr:rowOff>
    </xdr:from>
    <xdr:to>
      <xdr:col>1</xdr:col>
      <xdr:colOff>1901379</xdr:colOff>
      <xdr:row>171</xdr:row>
      <xdr:rowOff>1803400</xdr:rowOff>
    </xdr:to>
    <xdr:pic>
      <xdr:nvPicPr>
        <xdr:cNvPr id="623" name="Рисунок 622">
          <a:extLst>
            <a:ext uri="{FF2B5EF4-FFF2-40B4-BE49-F238E27FC236}">
              <a16:creationId xmlns:a16="http://schemas.microsoft.com/office/drawing/2014/main" id="{54A5FA09-6556-400A-ADD2-C598E10CF0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0973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172</xdr:row>
      <xdr:rowOff>25400</xdr:rowOff>
    </xdr:from>
    <xdr:to>
      <xdr:col>1</xdr:col>
      <xdr:colOff>1901379</xdr:colOff>
      <xdr:row>172</xdr:row>
      <xdr:rowOff>1803400</xdr:rowOff>
    </xdr:to>
    <xdr:pic>
      <xdr:nvPicPr>
        <xdr:cNvPr id="627" name="Рисунок 626">
          <a:extLst>
            <a:ext uri="{FF2B5EF4-FFF2-40B4-BE49-F238E27FC236}">
              <a16:creationId xmlns:a16="http://schemas.microsoft.com/office/drawing/2014/main" id="{14761C0E-97B3-47FF-B953-9529DC0496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2809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173</xdr:row>
      <xdr:rowOff>25400</xdr:rowOff>
    </xdr:from>
    <xdr:to>
      <xdr:col>1</xdr:col>
      <xdr:colOff>1901379</xdr:colOff>
      <xdr:row>173</xdr:row>
      <xdr:rowOff>1803400</xdr:rowOff>
    </xdr:to>
    <xdr:pic>
      <xdr:nvPicPr>
        <xdr:cNvPr id="630" name="Рисунок 629">
          <a:extLst>
            <a:ext uri="{FF2B5EF4-FFF2-40B4-BE49-F238E27FC236}">
              <a16:creationId xmlns:a16="http://schemas.microsoft.com/office/drawing/2014/main" id="{0FF53982-4C8B-44E2-B5C0-B927AF5C1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4644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174</xdr:row>
      <xdr:rowOff>25400</xdr:rowOff>
    </xdr:from>
    <xdr:to>
      <xdr:col>1</xdr:col>
      <xdr:colOff>1901379</xdr:colOff>
      <xdr:row>174</xdr:row>
      <xdr:rowOff>1803400</xdr:rowOff>
    </xdr:to>
    <xdr:pic>
      <xdr:nvPicPr>
        <xdr:cNvPr id="632" name="Рисунок 631">
          <a:extLst>
            <a:ext uri="{FF2B5EF4-FFF2-40B4-BE49-F238E27FC236}">
              <a16:creationId xmlns:a16="http://schemas.microsoft.com/office/drawing/2014/main" id="{937F9C71-A083-4912-ABD9-B9F5C68E0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6480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175</xdr:row>
      <xdr:rowOff>25400</xdr:rowOff>
    </xdr:from>
    <xdr:to>
      <xdr:col>1</xdr:col>
      <xdr:colOff>1901379</xdr:colOff>
      <xdr:row>175</xdr:row>
      <xdr:rowOff>1803400</xdr:rowOff>
    </xdr:to>
    <xdr:pic>
      <xdr:nvPicPr>
        <xdr:cNvPr id="634" name="Рисунок 633">
          <a:extLst>
            <a:ext uri="{FF2B5EF4-FFF2-40B4-BE49-F238E27FC236}">
              <a16:creationId xmlns:a16="http://schemas.microsoft.com/office/drawing/2014/main" id="{72ADEBD6-1F1D-4F27-9AA6-AE4886C70A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18316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176</xdr:row>
      <xdr:rowOff>25400</xdr:rowOff>
    </xdr:from>
    <xdr:to>
      <xdr:col>1</xdr:col>
      <xdr:colOff>1901379</xdr:colOff>
      <xdr:row>176</xdr:row>
      <xdr:rowOff>1803400</xdr:rowOff>
    </xdr:to>
    <xdr:pic>
      <xdr:nvPicPr>
        <xdr:cNvPr id="636" name="Рисунок 635">
          <a:extLst>
            <a:ext uri="{FF2B5EF4-FFF2-40B4-BE49-F238E27FC236}">
              <a16:creationId xmlns:a16="http://schemas.microsoft.com/office/drawing/2014/main" id="{A85B1925-9D7E-492C-A9ED-18172E692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0151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177</xdr:row>
      <xdr:rowOff>25400</xdr:rowOff>
    </xdr:from>
    <xdr:to>
      <xdr:col>1</xdr:col>
      <xdr:colOff>1901379</xdr:colOff>
      <xdr:row>177</xdr:row>
      <xdr:rowOff>1803400</xdr:rowOff>
    </xdr:to>
    <xdr:pic>
      <xdr:nvPicPr>
        <xdr:cNvPr id="638" name="Рисунок 637">
          <a:extLst>
            <a:ext uri="{FF2B5EF4-FFF2-40B4-BE49-F238E27FC236}">
              <a16:creationId xmlns:a16="http://schemas.microsoft.com/office/drawing/2014/main" id="{C72D5906-1B3B-488E-9F31-542989826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1987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178</xdr:row>
      <xdr:rowOff>25400</xdr:rowOff>
    </xdr:from>
    <xdr:to>
      <xdr:col>1</xdr:col>
      <xdr:colOff>1901379</xdr:colOff>
      <xdr:row>178</xdr:row>
      <xdr:rowOff>1803400</xdr:rowOff>
    </xdr:to>
    <xdr:pic>
      <xdr:nvPicPr>
        <xdr:cNvPr id="640" name="Рисунок 639">
          <a:extLst>
            <a:ext uri="{FF2B5EF4-FFF2-40B4-BE49-F238E27FC236}">
              <a16:creationId xmlns:a16="http://schemas.microsoft.com/office/drawing/2014/main" id="{FAFB1A86-EF59-476D-A317-9CC9D484B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3823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179</xdr:row>
      <xdr:rowOff>25400</xdr:rowOff>
    </xdr:from>
    <xdr:to>
      <xdr:col>1</xdr:col>
      <xdr:colOff>1901379</xdr:colOff>
      <xdr:row>179</xdr:row>
      <xdr:rowOff>1803400</xdr:rowOff>
    </xdr:to>
    <xdr:pic>
      <xdr:nvPicPr>
        <xdr:cNvPr id="642" name="Рисунок 641">
          <a:extLst>
            <a:ext uri="{FF2B5EF4-FFF2-40B4-BE49-F238E27FC236}">
              <a16:creationId xmlns:a16="http://schemas.microsoft.com/office/drawing/2014/main" id="{B0FFDECD-A76E-4359-BA55-4A8A74E51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5659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180</xdr:row>
      <xdr:rowOff>25400</xdr:rowOff>
    </xdr:from>
    <xdr:to>
      <xdr:col>1</xdr:col>
      <xdr:colOff>1901379</xdr:colOff>
      <xdr:row>180</xdr:row>
      <xdr:rowOff>1803400</xdr:rowOff>
    </xdr:to>
    <xdr:pic>
      <xdr:nvPicPr>
        <xdr:cNvPr id="644" name="Рисунок 643">
          <a:extLst>
            <a:ext uri="{FF2B5EF4-FFF2-40B4-BE49-F238E27FC236}">
              <a16:creationId xmlns:a16="http://schemas.microsoft.com/office/drawing/2014/main" id="{587B1EDF-C63B-4FD7-8433-EFC3238A5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749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181</xdr:row>
      <xdr:rowOff>25400</xdr:rowOff>
    </xdr:from>
    <xdr:to>
      <xdr:col>1</xdr:col>
      <xdr:colOff>1901379</xdr:colOff>
      <xdr:row>181</xdr:row>
      <xdr:rowOff>1803400</xdr:rowOff>
    </xdr:to>
    <xdr:pic>
      <xdr:nvPicPr>
        <xdr:cNvPr id="646" name="Рисунок 645">
          <a:extLst>
            <a:ext uri="{FF2B5EF4-FFF2-40B4-BE49-F238E27FC236}">
              <a16:creationId xmlns:a16="http://schemas.microsoft.com/office/drawing/2014/main" id="{64801EA5-D957-4FC5-B778-813E126AB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29330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182</xdr:row>
      <xdr:rowOff>25400</xdr:rowOff>
    </xdr:from>
    <xdr:to>
      <xdr:col>1</xdr:col>
      <xdr:colOff>1901379</xdr:colOff>
      <xdr:row>182</xdr:row>
      <xdr:rowOff>1803400</xdr:rowOff>
    </xdr:to>
    <xdr:pic>
      <xdr:nvPicPr>
        <xdr:cNvPr id="648" name="Рисунок 647">
          <a:extLst>
            <a:ext uri="{FF2B5EF4-FFF2-40B4-BE49-F238E27FC236}">
              <a16:creationId xmlns:a16="http://schemas.microsoft.com/office/drawing/2014/main" id="{B1550BCD-51E8-49D9-908C-1EBE849103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1166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183</xdr:row>
      <xdr:rowOff>25400</xdr:rowOff>
    </xdr:from>
    <xdr:to>
      <xdr:col>1</xdr:col>
      <xdr:colOff>1901379</xdr:colOff>
      <xdr:row>183</xdr:row>
      <xdr:rowOff>1803400</xdr:rowOff>
    </xdr:to>
    <xdr:pic>
      <xdr:nvPicPr>
        <xdr:cNvPr id="650" name="Рисунок 649">
          <a:extLst>
            <a:ext uri="{FF2B5EF4-FFF2-40B4-BE49-F238E27FC236}">
              <a16:creationId xmlns:a16="http://schemas.microsoft.com/office/drawing/2014/main" id="{A3A2BF27-C9A0-46AF-B11C-518537097F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3002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184</xdr:row>
      <xdr:rowOff>25400</xdr:rowOff>
    </xdr:from>
    <xdr:to>
      <xdr:col>1</xdr:col>
      <xdr:colOff>1901379</xdr:colOff>
      <xdr:row>184</xdr:row>
      <xdr:rowOff>1803400</xdr:rowOff>
    </xdr:to>
    <xdr:pic>
      <xdr:nvPicPr>
        <xdr:cNvPr id="652" name="Рисунок 651">
          <a:extLst>
            <a:ext uri="{FF2B5EF4-FFF2-40B4-BE49-F238E27FC236}">
              <a16:creationId xmlns:a16="http://schemas.microsoft.com/office/drawing/2014/main" id="{78134AF3-5880-4618-B995-268BA75F5F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4837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185</xdr:row>
      <xdr:rowOff>25400</xdr:rowOff>
    </xdr:from>
    <xdr:to>
      <xdr:col>1</xdr:col>
      <xdr:colOff>1901379</xdr:colOff>
      <xdr:row>185</xdr:row>
      <xdr:rowOff>1803400</xdr:rowOff>
    </xdr:to>
    <xdr:pic>
      <xdr:nvPicPr>
        <xdr:cNvPr id="654" name="Рисунок 653">
          <a:extLst>
            <a:ext uri="{FF2B5EF4-FFF2-40B4-BE49-F238E27FC236}">
              <a16:creationId xmlns:a16="http://schemas.microsoft.com/office/drawing/2014/main" id="{0AAD60BB-D667-4F86-ABE1-F50BB1AC89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6673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186</xdr:row>
      <xdr:rowOff>25400</xdr:rowOff>
    </xdr:from>
    <xdr:to>
      <xdr:col>1</xdr:col>
      <xdr:colOff>1901379</xdr:colOff>
      <xdr:row>186</xdr:row>
      <xdr:rowOff>1803400</xdr:rowOff>
    </xdr:to>
    <xdr:pic>
      <xdr:nvPicPr>
        <xdr:cNvPr id="656" name="Рисунок 655">
          <a:extLst>
            <a:ext uri="{FF2B5EF4-FFF2-40B4-BE49-F238E27FC236}">
              <a16:creationId xmlns:a16="http://schemas.microsoft.com/office/drawing/2014/main" id="{20F15D1D-F987-42EE-8CAA-DF399721F8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38509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187</xdr:row>
      <xdr:rowOff>25400</xdr:rowOff>
    </xdr:from>
    <xdr:to>
      <xdr:col>1</xdr:col>
      <xdr:colOff>1901379</xdr:colOff>
      <xdr:row>187</xdr:row>
      <xdr:rowOff>1803400</xdr:rowOff>
    </xdr:to>
    <xdr:pic>
      <xdr:nvPicPr>
        <xdr:cNvPr id="658" name="Рисунок 657">
          <a:extLst>
            <a:ext uri="{FF2B5EF4-FFF2-40B4-BE49-F238E27FC236}">
              <a16:creationId xmlns:a16="http://schemas.microsoft.com/office/drawing/2014/main" id="{E1BBBA78-27D9-4047-BCC2-0B61C282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0344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188</xdr:row>
      <xdr:rowOff>25400</xdr:rowOff>
    </xdr:from>
    <xdr:to>
      <xdr:col>1</xdr:col>
      <xdr:colOff>1901379</xdr:colOff>
      <xdr:row>188</xdr:row>
      <xdr:rowOff>1803400</xdr:rowOff>
    </xdr:to>
    <xdr:pic>
      <xdr:nvPicPr>
        <xdr:cNvPr id="660" name="Рисунок 659">
          <a:extLst>
            <a:ext uri="{FF2B5EF4-FFF2-40B4-BE49-F238E27FC236}">
              <a16:creationId xmlns:a16="http://schemas.microsoft.com/office/drawing/2014/main" id="{E21FCF27-3A42-4796-9119-522A7D826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2180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189</xdr:row>
      <xdr:rowOff>25400</xdr:rowOff>
    </xdr:from>
    <xdr:to>
      <xdr:col>1</xdr:col>
      <xdr:colOff>1901379</xdr:colOff>
      <xdr:row>189</xdr:row>
      <xdr:rowOff>1803400</xdr:rowOff>
    </xdr:to>
    <xdr:pic>
      <xdr:nvPicPr>
        <xdr:cNvPr id="662" name="Рисунок 661">
          <a:extLst>
            <a:ext uri="{FF2B5EF4-FFF2-40B4-BE49-F238E27FC236}">
              <a16:creationId xmlns:a16="http://schemas.microsoft.com/office/drawing/2014/main" id="{E5DE3D4F-B65F-438B-9706-0F2C8DCE8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4016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190</xdr:row>
      <xdr:rowOff>25400</xdr:rowOff>
    </xdr:from>
    <xdr:to>
      <xdr:col>1</xdr:col>
      <xdr:colOff>1901379</xdr:colOff>
      <xdr:row>190</xdr:row>
      <xdr:rowOff>1803400</xdr:rowOff>
    </xdr:to>
    <xdr:pic>
      <xdr:nvPicPr>
        <xdr:cNvPr id="664" name="Рисунок 663">
          <a:extLst>
            <a:ext uri="{FF2B5EF4-FFF2-40B4-BE49-F238E27FC236}">
              <a16:creationId xmlns:a16="http://schemas.microsoft.com/office/drawing/2014/main" id="{D45277C6-63A1-4A38-B41B-A545DBCC19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5852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191</xdr:row>
      <xdr:rowOff>25400</xdr:rowOff>
    </xdr:from>
    <xdr:to>
      <xdr:col>1</xdr:col>
      <xdr:colOff>1901379</xdr:colOff>
      <xdr:row>191</xdr:row>
      <xdr:rowOff>1803400</xdr:rowOff>
    </xdr:to>
    <xdr:pic>
      <xdr:nvPicPr>
        <xdr:cNvPr id="666" name="Рисунок 665">
          <a:extLst>
            <a:ext uri="{FF2B5EF4-FFF2-40B4-BE49-F238E27FC236}">
              <a16:creationId xmlns:a16="http://schemas.microsoft.com/office/drawing/2014/main" id="{4EA2F3A1-D4D7-4177-AC20-C3C4C0B75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768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192</xdr:row>
      <xdr:rowOff>25400</xdr:rowOff>
    </xdr:from>
    <xdr:to>
      <xdr:col>1</xdr:col>
      <xdr:colOff>1901379</xdr:colOff>
      <xdr:row>192</xdr:row>
      <xdr:rowOff>1803400</xdr:rowOff>
    </xdr:to>
    <xdr:pic>
      <xdr:nvPicPr>
        <xdr:cNvPr id="668" name="Рисунок 667">
          <a:extLst>
            <a:ext uri="{FF2B5EF4-FFF2-40B4-BE49-F238E27FC236}">
              <a16:creationId xmlns:a16="http://schemas.microsoft.com/office/drawing/2014/main" id="{7EA84B47-08B6-4112-A330-987B434C5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49523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193</xdr:row>
      <xdr:rowOff>25400</xdr:rowOff>
    </xdr:from>
    <xdr:to>
      <xdr:col>1</xdr:col>
      <xdr:colOff>1901379</xdr:colOff>
      <xdr:row>193</xdr:row>
      <xdr:rowOff>1803400</xdr:rowOff>
    </xdr:to>
    <xdr:pic>
      <xdr:nvPicPr>
        <xdr:cNvPr id="670" name="Рисунок 669">
          <a:extLst>
            <a:ext uri="{FF2B5EF4-FFF2-40B4-BE49-F238E27FC236}">
              <a16:creationId xmlns:a16="http://schemas.microsoft.com/office/drawing/2014/main" id="{2DEA1D83-0AA1-4EFF-89CA-24DF1CC80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1359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194</xdr:row>
      <xdr:rowOff>25400</xdr:rowOff>
    </xdr:from>
    <xdr:to>
      <xdr:col>1</xdr:col>
      <xdr:colOff>1901379</xdr:colOff>
      <xdr:row>194</xdr:row>
      <xdr:rowOff>1803400</xdr:rowOff>
    </xdr:to>
    <xdr:pic>
      <xdr:nvPicPr>
        <xdr:cNvPr id="672" name="Рисунок 671">
          <a:extLst>
            <a:ext uri="{FF2B5EF4-FFF2-40B4-BE49-F238E27FC236}">
              <a16:creationId xmlns:a16="http://schemas.microsoft.com/office/drawing/2014/main" id="{F9E5674F-79AF-4979-AC1B-EEAFDD4AB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3195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195</xdr:row>
      <xdr:rowOff>25400</xdr:rowOff>
    </xdr:from>
    <xdr:to>
      <xdr:col>1</xdr:col>
      <xdr:colOff>1901379</xdr:colOff>
      <xdr:row>195</xdr:row>
      <xdr:rowOff>1803400</xdr:rowOff>
    </xdr:to>
    <xdr:pic>
      <xdr:nvPicPr>
        <xdr:cNvPr id="674" name="Рисунок 673">
          <a:extLst>
            <a:ext uri="{FF2B5EF4-FFF2-40B4-BE49-F238E27FC236}">
              <a16:creationId xmlns:a16="http://schemas.microsoft.com/office/drawing/2014/main" id="{7A981C2F-389C-41F8-84B0-B402D47A5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5030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196</xdr:row>
      <xdr:rowOff>25400</xdr:rowOff>
    </xdr:from>
    <xdr:to>
      <xdr:col>1</xdr:col>
      <xdr:colOff>1901379</xdr:colOff>
      <xdr:row>196</xdr:row>
      <xdr:rowOff>1803400</xdr:rowOff>
    </xdr:to>
    <xdr:pic>
      <xdr:nvPicPr>
        <xdr:cNvPr id="676" name="Рисунок 675">
          <a:extLst>
            <a:ext uri="{FF2B5EF4-FFF2-40B4-BE49-F238E27FC236}">
              <a16:creationId xmlns:a16="http://schemas.microsoft.com/office/drawing/2014/main" id="{2B4642A2-175D-48C9-BCDC-97864B991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6866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197</xdr:row>
      <xdr:rowOff>25400</xdr:rowOff>
    </xdr:from>
    <xdr:to>
      <xdr:col>1</xdr:col>
      <xdr:colOff>1901379</xdr:colOff>
      <xdr:row>197</xdr:row>
      <xdr:rowOff>1803400</xdr:rowOff>
    </xdr:to>
    <xdr:pic>
      <xdr:nvPicPr>
        <xdr:cNvPr id="678" name="Рисунок 677">
          <a:extLst>
            <a:ext uri="{FF2B5EF4-FFF2-40B4-BE49-F238E27FC236}">
              <a16:creationId xmlns:a16="http://schemas.microsoft.com/office/drawing/2014/main" id="{B0DEE521-7A2E-4DEF-8105-A1F97BF2C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58702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198</xdr:row>
      <xdr:rowOff>25400</xdr:rowOff>
    </xdr:from>
    <xdr:to>
      <xdr:col>1</xdr:col>
      <xdr:colOff>1901379</xdr:colOff>
      <xdr:row>198</xdr:row>
      <xdr:rowOff>1803400</xdr:rowOff>
    </xdr:to>
    <xdr:pic>
      <xdr:nvPicPr>
        <xdr:cNvPr id="680" name="Рисунок 679">
          <a:extLst>
            <a:ext uri="{FF2B5EF4-FFF2-40B4-BE49-F238E27FC236}">
              <a16:creationId xmlns:a16="http://schemas.microsoft.com/office/drawing/2014/main" id="{15DB71EC-0827-47E6-9F2E-F479F8DE9F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0537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199</xdr:row>
      <xdr:rowOff>25400</xdr:rowOff>
    </xdr:from>
    <xdr:to>
      <xdr:col>1</xdr:col>
      <xdr:colOff>1901379</xdr:colOff>
      <xdr:row>199</xdr:row>
      <xdr:rowOff>1803400</xdr:rowOff>
    </xdr:to>
    <xdr:pic>
      <xdr:nvPicPr>
        <xdr:cNvPr id="682" name="Рисунок 681">
          <a:extLst>
            <a:ext uri="{FF2B5EF4-FFF2-40B4-BE49-F238E27FC236}">
              <a16:creationId xmlns:a16="http://schemas.microsoft.com/office/drawing/2014/main" id="{908D8BF2-580F-4C22-A168-340BE98F8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2373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200</xdr:row>
      <xdr:rowOff>25400</xdr:rowOff>
    </xdr:from>
    <xdr:to>
      <xdr:col>1</xdr:col>
      <xdr:colOff>1901379</xdr:colOff>
      <xdr:row>200</xdr:row>
      <xdr:rowOff>1803400</xdr:rowOff>
    </xdr:to>
    <xdr:pic>
      <xdr:nvPicPr>
        <xdr:cNvPr id="685" name="Рисунок 684">
          <a:extLst>
            <a:ext uri="{FF2B5EF4-FFF2-40B4-BE49-F238E27FC236}">
              <a16:creationId xmlns:a16="http://schemas.microsoft.com/office/drawing/2014/main" id="{3DFF7807-39B1-49E0-9FC9-379E67218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4209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201</xdr:row>
      <xdr:rowOff>25400</xdr:rowOff>
    </xdr:from>
    <xdr:to>
      <xdr:col>1</xdr:col>
      <xdr:colOff>1901379</xdr:colOff>
      <xdr:row>201</xdr:row>
      <xdr:rowOff>1803400</xdr:rowOff>
    </xdr:to>
    <xdr:pic>
      <xdr:nvPicPr>
        <xdr:cNvPr id="687" name="Рисунок 686">
          <a:extLst>
            <a:ext uri="{FF2B5EF4-FFF2-40B4-BE49-F238E27FC236}">
              <a16:creationId xmlns:a16="http://schemas.microsoft.com/office/drawing/2014/main" id="{D3B9A1EA-CAD7-4460-A7FF-021F94BF74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6045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202</xdr:row>
      <xdr:rowOff>25400</xdr:rowOff>
    </xdr:from>
    <xdr:to>
      <xdr:col>1</xdr:col>
      <xdr:colOff>1901379</xdr:colOff>
      <xdr:row>202</xdr:row>
      <xdr:rowOff>1803400</xdr:rowOff>
    </xdr:to>
    <xdr:pic>
      <xdr:nvPicPr>
        <xdr:cNvPr id="689" name="Рисунок 688">
          <a:extLst>
            <a:ext uri="{FF2B5EF4-FFF2-40B4-BE49-F238E27FC236}">
              <a16:creationId xmlns:a16="http://schemas.microsoft.com/office/drawing/2014/main" id="{1A6EE117-AB59-4235-B599-3B1EEDD26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788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203</xdr:row>
      <xdr:rowOff>25400</xdr:rowOff>
    </xdr:from>
    <xdr:to>
      <xdr:col>1</xdr:col>
      <xdr:colOff>1901379</xdr:colOff>
      <xdr:row>203</xdr:row>
      <xdr:rowOff>1803400</xdr:rowOff>
    </xdr:to>
    <xdr:pic>
      <xdr:nvPicPr>
        <xdr:cNvPr id="691" name="Рисунок 690">
          <a:extLst>
            <a:ext uri="{FF2B5EF4-FFF2-40B4-BE49-F238E27FC236}">
              <a16:creationId xmlns:a16="http://schemas.microsoft.com/office/drawing/2014/main" id="{9156299C-4719-4994-94E7-BF79B3536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69716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204</xdr:row>
      <xdr:rowOff>25400</xdr:rowOff>
    </xdr:from>
    <xdr:to>
      <xdr:col>1</xdr:col>
      <xdr:colOff>1901379</xdr:colOff>
      <xdr:row>204</xdr:row>
      <xdr:rowOff>1803400</xdr:rowOff>
    </xdr:to>
    <xdr:pic>
      <xdr:nvPicPr>
        <xdr:cNvPr id="693" name="Рисунок 692">
          <a:extLst>
            <a:ext uri="{FF2B5EF4-FFF2-40B4-BE49-F238E27FC236}">
              <a16:creationId xmlns:a16="http://schemas.microsoft.com/office/drawing/2014/main" id="{810E8B8D-D218-4AAF-B956-D9557D225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1552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205</xdr:row>
      <xdr:rowOff>25400</xdr:rowOff>
    </xdr:from>
    <xdr:to>
      <xdr:col>1</xdr:col>
      <xdr:colOff>1901379</xdr:colOff>
      <xdr:row>205</xdr:row>
      <xdr:rowOff>1803400</xdr:rowOff>
    </xdr:to>
    <xdr:pic>
      <xdr:nvPicPr>
        <xdr:cNvPr id="695" name="Рисунок 694">
          <a:extLst>
            <a:ext uri="{FF2B5EF4-FFF2-40B4-BE49-F238E27FC236}">
              <a16:creationId xmlns:a16="http://schemas.microsoft.com/office/drawing/2014/main" id="{970B08B2-7C54-45A7-91FC-8008541AA0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3388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206</xdr:row>
      <xdr:rowOff>25400</xdr:rowOff>
    </xdr:from>
    <xdr:to>
      <xdr:col>1</xdr:col>
      <xdr:colOff>1901379</xdr:colOff>
      <xdr:row>206</xdr:row>
      <xdr:rowOff>1803400</xdr:rowOff>
    </xdr:to>
    <xdr:pic>
      <xdr:nvPicPr>
        <xdr:cNvPr id="697" name="Рисунок 696">
          <a:extLst>
            <a:ext uri="{FF2B5EF4-FFF2-40B4-BE49-F238E27FC236}">
              <a16:creationId xmlns:a16="http://schemas.microsoft.com/office/drawing/2014/main" id="{576BC2AA-485D-401B-AF82-58EE8DB84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5223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207</xdr:row>
      <xdr:rowOff>25400</xdr:rowOff>
    </xdr:from>
    <xdr:to>
      <xdr:col>1</xdr:col>
      <xdr:colOff>1901379</xdr:colOff>
      <xdr:row>207</xdr:row>
      <xdr:rowOff>1803400</xdr:rowOff>
    </xdr:to>
    <xdr:pic>
      <xdr:nvPicPr>
        <xdr:cNvPr id="699" name="Рисунок 698">
          <a:extLst>
            <a:ext uri="{FF2B5EF4-FFF2-40B4-BE49-F238E27FC236}">
              <a16:creationId xmlns:a16="http://schemas.microsoft.com/office/drawing/2014/main" id="{8D6BB39A-009B-45E6-B819-CCFC36AA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7059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208</xdr:row>
      <xdr:rowOff>25400</xdr:rowOff>
    </xdr:from>
    <xdr:to>
      <xdr:col>1</xdr:col>
      <xdr:colOff>1901379</xdr:colOff>
      <xdr:row>208</xdr:row>
      <xdr:rowOff>1803400</xdr:rowOff>
    </xdr:to>
    <xdr:pic>
      <xdr:nvPicPr>
        <xdr:cNvPr id="701" name="Рисунок 700">
          <a:extLst>
            <a:ext uri="{FF2B5EF4-FFF2-40B4-BE49-F238E27FC236}">
              <a16:creationId xmlns:a16="http://schemas.microsoft.com/office/drawing/2014/main" id="{311FB660-17C7-4282-98D1-7240D3289F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78895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209</xdr:row>
      <xdr:rowOff>25400</xdr:rowOff>
    </xdr:from>
    <xdr:to>
      <xdr:col>1</xdr:col>
      <xdr:colOff>1901379</xdr:colOff>
      <xdr:row>209</xdr:row>
      <xdr:rowOff>1803400</xdr:rowOff>
    </xdr:to>
    <xdr:pic>
      <xdr:nvPicPr>
        <xdr:cNvPr id="703" name="Рисунок 702">
          <a:extLst>
            <a:ext uri="{FF2B5EF4-FFF2-40B4-BE49-F238E27FC236}">
              <a16:creationId xmlns:a16="http://schemas.microsoft.com/office/drawing/2014/main" id="{C6A8FD4E-C092-45BA-B15B-EFA58E446D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0730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210</xdr:row>
      <xdr:rowOff>25400</xdr:rowOff>
    </xdr:from>
    <xdr:to>
      <xdr:col>1</xdr:col>
      <xdr:colOff>1901379</xdr:colOff>
      <xdr:row>210</xdr:row>
      <xdr:rowOff>1803400</xdr:rowOff>
    </xdr:to>
    <xdr:pic>
      <xdr:nvPicPr>
        <xdr:cNvPr id="705" name="Рисунок 704">
          <a:extLst>
            <a:ext uri="{FF2B5EF4-FFF2-40B4-BE49-F238E27FC236}">
              <a16:creationId xmlns:a16="http://schemas.microsoft.com/office/drawing/2014/main" id="{BA0C1099-5B2D-4784-8F0A-D995B3FD23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2566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211</xdr:row>
      <xdr:rowOff>25400</xdr:rowOff>
    </xdr:from>
    <xdr:to>
      <xdr:col>1</xdr:col>
      <xdr:colOff>1901379</xdr:colOff>
      <xdr:row>211</xdr:row>
      <xdr:rowOff>1803400</xdr:rowOff>
    </xdr:to>
    <xdr:pic>
      <xdr:nvPicPr>
        <xdr:cNvPr id="707" name="Рисунок 706">
          <a:extLst>
            <a:ext uri="{FF2B5EF4-FFF2-40B4-BE49-F238E27FC236}">
              <a16:creationId xmlns:a16="http://schemas.microsoft.com/office/drawing/2014/main" id="{5BF9EB69-62B4-4608-8E2B-B081C5422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4402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212</xdr:row>
      <xdr:rowOff>25400</xdr:rowOff>
    </xdr:from>
    <xdr:to>
      <xdr:col>1</xdr:col>
      <xdr:colOff>1901379</xdr:colOff>
      <xdr:row>212</xdr:row>
      <xdr:rowOff>1803400</xdr:rowOff>
    </xdr:to>
    <xdr:pic>
      <xdr:nvPicPr>
        <xdr:cNvPr id="709" name="Рисунок 708">
          <a:extLst>
            <a:ext uri="{FF2B5EF4-FFF2-40B4-BE49-F238E27FC236}">
              <a16:creationId xmlns:a16="http://schemas.microsoft.com/office/drawing/2014/main" id="{083C9002-9550-41FF-BD10-EE6A928D8E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6238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213</xdr:row>
      <xdr:rowOff>25400</xdr:rowOff>
    </xdr:from>
    <xdr:to>
      <xdr:col>1</xdr:col>
      <xdr:colOff>1901379</xdr:colOff>
      <xdr:row>213</xdr:row>
      <xdr:rowOff>1803400</xdr:rowOff>
    </xdr:to>
    <xdr:pic>
      <xdr:nvPicPr>
        <xdr:cNvPr id="711" name="Рисунок 710">
          <a:extLst>
            <a:ext uri="{FF2B5EF4-FFF2-40B4-BE49-F238E27FC236}">
              <a16:creationId xmlns:a16="http://schemas.microsoft.com/office/drawing/2014/main" id="{7915878D-7215-42B1-8A8E-3FA26BE2A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807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214</xdr:row>
      <xdr:rowOff>25400</xdr:rowOff>
    </xdr:from>
    <xdr:to>
      <xdr:col>1</xdr:col>
      <xdr:colOff>1901379</xdr:colOff>
      <xdr:row>214</xdr:row>
      <xdr:rowOff>1803400</xdr:rowOff>
    </xdr:to>
    <xdr:pic>
      <xdr:nvPicPr>
        <xdr:cNvPr id="714" name="Рисунок 713">
          <a:extLst>
            <a:ext uri="{FF2B5EF4-FFF2-40B4-BE49-F238E27FC236}">
              <a16:creationId xmlns:a16="http://schemas.microsoft.com/office/drawing/2014/main" id="{35DE6182-DE9B-4F6C-8B19-EE57F1999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9909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215</xdr:row>
      <xdr:rowOff>25400</xdr:rowOff>
    </xdr:from>
    <xdr:to>
      <xdr:col>1</xdr:col>
      <xdr:colOff>1901379</xdr:colOff>
      <xdr:row>215</xdr:row>
      <xdr:rowOff>1803400</xdr:rowOff>
    </xdr:to>
    <xdr:pic>
      <xdr:nvPicPr>
        <xdr:cNvPr id="717" name="Рисунок 716">
          <a:extLst>
            <a:ext uri="{FF2B5EF4-FFF2-40B4-BE49-F238E27FC236}">
              <a16:creationId xmlns:a16="http://schemas.microsoft.com/office/drawing/2014/main" id="{0E9668D1-81F2-4D84-95B5-BDFD4DC5C2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1745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216</xdr:row>
      <xdr:rowOff>25400</xdr:rowOff>
    </xdr:from>
    <xdr:to>
      <xdr:col>1</xdr:col>
      <xdr:colOff>1901379</xdr:colOff>
      <xdr:row>216</xdr:row>
      <xdr:rowOff>1803400</xdr:rowOff>
    </xdr:to>
    <xdr:pic>
      <xdr:nvPicPr>
        <xdr:cNvPr id="721" name="Рисунок 720">
          <a:extLst>
            <a:ext uri="{FF2B5EF4-FFF2-40B4-BE49-F238E27FC236}">
              <a16:creationId xmlns:a16="http://schemas.microsoft.com/office/drawing/2014/main" id="{D5E0E67B-7B84-4B50-A8AE-8B2BA4B9E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3581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217</xdr:row>
      <xdr:rowOff>25400</xdr:rowOff>
    </xdr:from>
    <xdr:to>
      <xdr:col>1</xdr:col>
      <xdr:colOff>1901379</xdr:colOff>
      <xdr:row>217</xdr:row>
      <xdr:rowOff>1803400</xdr:rowOff>
    </xdr:to>
    <xdr:pic>
      <xdr:nvPicPr>
        <xdr:cNvPr id="723" name="Рисунок 722">
          <a:extLst>
            <a:ext uri="{FF2B5EF4-FFF2-40B4-BE49-F238E27FC236}">
              <a16:creationId xmlns:a16="http://schemas.microsoft.com/office/drawing/2014/main" id="{AB8DA773-65E4-4AA9-8992-FD873357F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5416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218</xdr:row>
      <xdr:rowOff>25400</xdr:rowOff>
    </xdr:from>
    <xdr:to>
      <xdr:col>1</xdr:col>
      <xdr:colOff>1901379</xdr:colOff>
      <xdr:row>218</xdr:row>
      <xdr:rowOff>1803400</xdr:rowOff>
    </xdr:to>
    <xdr:pic>
      <xdr:nvPicPr>
        <xdr:cNvPr id="725" name="Рисунок 724">
          <a:extLst>
            <a:ext uri="{FF2B5EF4-FFF2-40B4-BE49-F238E27FC236}">
              <a16:creationId xmlns:a16="http://schemas.microsoft.com/office/drawing/2014/main" id="{1A07165D-2592-4D9E-985F-8BF2141ADD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7252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219</xdr:row>
      <xdr:rowOff>25400</xdr:rowOff>
    </xdr:from>
    <xdr:to>
      <xdr:col>1</xdr:col>
      <xdr:colOff>1901379</xdr:colOff>
      <xdr:row>219</xdr:row>
      <xdr:rowOff>1803400</xdr:rowOff>
    </xdr:to>
    <xdr:pic>
      <xdr:nvPicPr>
        <xdr:cNvPr id="727" name="Рисунок 726">
          <a:extLst>
            <a:ext uri="{FF2B5EF4-FFF2-40B4-BE49-F238E27FC236}">
              <a16:creationId xmlns:a16="http://schemas.microsoft.com/office/drawing/2014/main" id="{AA9EADE3-1D71-4911-BDA1-0AB3EE954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9088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220</xdr:row>
      <xdr:rowOff>25400</xdr:rowOff>
    </xdr:from>
    <xdr:to>
      <xdr:col>1</xdr:col>
      <xdr:colOff>1901379</xdr:colOff>
      <xdr:row>220</xdr:row>
      <xdr:rowOff>1803400</xdr:rowOff>
    </xdr:to>
    <xdr:pic>
      <xdr:nvPicPr>
        <xdr:cNvPr id="729" name="Рисунок 728">
          <a:extLst>
            <a:ext uri="{FF2B5EF4-FFF2-40B4-BE49-F238E27FC236}">
              <a16:creationId xmlns:a16="http://schemas.microsoft.com/office/drawing/2014/main" id="{E21F220A-BA2A-4529-8AE7-066AE07FD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00923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221</xdr:row>
      <xdr:rowOff>25400</xdr:rowOff>
    </xdr:from>
    <xdr:to>
      <xdr:col>1</xdr:col>
      <xdr:colOff>1901379</xdr:colOff>
      <xdr:row>221</xdr:row>
      <xdr:rowOff>1803400</xdr:rowOff>
    </xdr:to>
    <xdr:pic>
      <xdr:nvPicPr>
        <xdr:cNvPr id="731" name="Рисунок 730">
          <a:extLst>
            <a:ext uri="{FF2B5EF4-FFF2-40B4-BE49-F238E27FC236}">
              <a16:creationId xmlns:a16="http://schemas.microsoft.com/office/drawing/2014/main" id="{0D2B35A7-F9BF-4E9E-97CC-2DB48E40C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02759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222</xdr:row>
      <xdr:rowOff>25400</xdr:rowOff>
    </xdr:from>
    <xdr:to>
      <xdr:col>1</xdr:col>
      <xdr:colOff>1901379</xdr:colOff>
      <xdr:row>222</xdr:row>
      <xdr:rowOff>1803400</xdr:rowOff>
    </xdr:to>
    <xdr:pic>
      <xdr:nvPicPr>
        <xdr:cNvPr id="733" name="Рисунок 732">
          <a:extLst>
            <a:ext uri="{FF2B5EF4-FFF2-40B4-BE49-F238E27FC236}">
              <a16:creationId xmlns:a16="http://schemas.microsoft.com/office/drawing/2014/main" id="{663AACC4-1E04-40F8-841D-5E6E3F33B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04595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223</xdr:row>
      <xdr:rowOff>25400</xdr:rowOff>
    </xdr:from>
    <xdr:to>
      <xdr:col>1</xdr:col>
      <xdr:colOff>1901379</xdr:colOff>
      <xdr:row>223</xdr:row>
      <xdr:rowOff>1803400</xdr:rowOff>
    </xdr:to>
    <xdr:pic>
      <xdr:nvPicPr>
        <xdr:cNvPr id="735" name="Рисунок 734">
          <a:extLst>
            <a:ext uri="{FF2B5EF4-FFF2-40B4-BE49-F238E27FC236}">
              <a16:creationId xmlns:a16="http://schemas.microsoft.com/office/drawing/2014/main" id="{4FE50A13-59B1-451E-B767-D08328AEE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06431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224</xdr:row>
      <xdr:rowOff>25400</xdr:rowOff>
    </xdr:from>
    <xdr:to>
      <xdr:col>1</xdr:col>
      <xdr:colOff>1901379</xdr:colOff>
      <xdr:row>224</xdr:row>
      <xdr:rowOff>1803400</xdr:rowOff>
    </xdr:to>
    <xdr:pic>
      <xdr:nvPicPr>
        <xdr:cNvPr id="738" name="Рисунок 737">
          <a:extLst>
            <a:ext uri="{FF2B5EF4-FFF2-40B4-BE49-F238E27FC236}">
              <a16:creationId xmlns:a16="http://schemas.microsoft.com/office/drawing/2014/main" id="{7569063E-95AF-4B91-8E33-0EC67DDF3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0826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225</xdr:row>
      <xdr:rowOff>25400</xdr:rowOff>
    </xdr:from>
    <xdr:to>
      <xdr:col>1</xdr:col>
      <xdr:colOff>1901379</xdr:colOff>
      <xdr:row>225</xdr:row>
      <xdr:rowOff>1803400</xdr:rowOff>
    </xdr:to>
    <xdr:pic>
      <xdr:nvPicPr>
        <xdr:cNvPr id="740" name="Рисунок 739">
          <a:extLst>
            <a:ext uri="{FF2B5EF4-FFF2-40B4-BE49-F238E27FC236}">
              <a16:creationId xmlns:a16="http://schemas.microsoft.com/office/drawing/2014/main" id="{B5D27760-69DF-4B82-8022-7BFBC651B5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0102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226</xdr:row>
      <xdr:rowOff>25400</xdr:rowOff>
    </xdr:from>
    <xdr:to>
      <xdr:col>1</xdr:col>
      <xdr:colOff>1901379</xdr:colOff>
      <xdr:row>226</xdr:row>
      <xdr:rowOff>1803400</xdr:rowOff>
    </xdr:to>
    <xdr:pic>
      <xdr:nvPicPr>
        <xdr:cNvPr id="742" name="Рисунок 741">
          <a:extLst>
            <a:ext uri="{FF2B5EF4-FFF2-40B4-BE49-F238E27FC236}">
              <a16:creationId xmlns:a16="http://schemas.microsoft.com/office/drawing/2014/main" id="{86AE8127-64CC-4C6A-BB56-6B01D26E1C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1938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227</xdr:row>
      <xdr:rowOff>25400</xdr:rowOff>
    </xdr:from>
    <xdr:to>
      <xdr:col>1</xdr:col>
      <xdr:colOff>1901379</xdr:colOff>
      <xdr:row>227</xdr:row>
      <xdr:rowOff>1803400</xdr:rowOff>
    </xdr:to>
    <xdr:pic>
      <xdr:nvPicPr>
        <xdr:cNvPr id="747" name="Рисунок 746">
          <a:extLst>
            <a:ext uri="{FF2B5EF4-FFF2-40B4-BE49-F238E27FC236}">
              <a16:creationId xmlns:a16="http://schemas.microsoft.com/office/drawing/2014/main" id="{A8CCDD5B-FE5F-49BB-A955-650E18B97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3774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228</xdr:row>
      <xdr:rowOff>25400</xdr:rowOff>
    </xdr:from>
    <xdr:to>
      <xdr:col>1</xdr:col>
      <xdr:colOff>1901379</xdr:colOff>
      <xdr:row>228</xdr:row>
      <xdr:rowOff>1803400</xdr:rowOff>
    </xdr:to>
    <xdr:pic>
      <xdr:nvPicPr>
        <xdr:cNvPr id="749" name="Рисунок 748">
          <a:extLst>
            <a:ext uri="{FF2B5EF4-FFF2-40B4-BE49-F238E27FC236}">
              <a16:creationId xmlns:a16="http://schemas.microsoft.com/office/drawing/2014/main" id="{84EDEA26-F943-49A7-89D1-DAE9D1DCB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5609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229</xdr:row>
      <xdr:rowOff>25400</xdr:rowOff>
    </xdr:from>
    <xdr:to>
      <xdr:col>1</xdr:col>
      <xdr:colOff>1901379</xdr:colOff>
      <xdr:row>229</xdr:row>
      <xdr:rowOff>1803400</xdr:rowOff>
    </xdr:to>
    <xdr:pic>
      <xdr:nvPicPr>
        <xdr:cNvPr id="751" name="Рисунок 750">
          <a:extLst>
            <a:ext uri="{FF2B5EF4-FFF2-40B4-BE49-F238E27FC236}">
              <a16:creationId xmlns:a16="http://schemas.microsoft.com/office/drawing/2014/main" id="{B5C3D566-CF48-4A32-AC63-3390E543B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7445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230</xdr:row>
      <xdr:rowOff>25400</xdr:rowOff>
    </xdr:from>
    <xdr:to>
      <xdr:col>1</xdr:col>
      <xdr:colOff>1901379</xdr:colOff>
      <xdr:row>230</xdr:row>
      <xdr:rowOff>1803400</xdr:rowOff>
    </xdr:to>
    <xdr:pic>
      <xdr:nvPicPr>
        <xdr:cNvPr id="754" name="Рисунок 753">
          <a:extLst>
            <a:ext uri="{FF2B5EF4-FFF2-40B4-BE49-F238E27FC236}">
              <a16:creationId xmlns:a16="http://schemas.microsoft.com/office/drawing/2014/main" id="{28EF04E0-3D11-444C-9745-AA8F964EA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19281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231</xdr:row>
      <xdr:rowOff>25400</xdr:rowOff>
    </xdr:from>
    <xdr:to>
      <xdr:col>1</xdr:col>
      <xdr:colOff>1901379</xdr:colOff>
      <xdr:row>231</xdr:row>
      <xdr:rowOff>1803400</xdr:rowOff>
    </xdr:to>
    <xdr:pic>
      <xdr:nvPicPr>
        <xdr:cNvPr id="756" name="Рисунок 755">
          <a:extLst>
            <a:ext uri="{FF2B5EF4-FFF2-40B4-BE49-F238E27FC236}">
              <a16:creationId xmlns:a16="http://schemas.microsoft.com/office/drawing/2014/main" id="{FF74007D-E882-4A8A-A5DA-DE76CD676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21116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232</xdr:row>
      <xdr:rowOff>25400</xdr:rowOff>
    </xdr:from>
    <xdr:to>
      <xdr:col>1</xdr:col>
      <xdr:colOff>1901379</xdr:colOff>
      <xdr:row>232</xdr:row>
      <xdr:rowOff>1803400</xdr:rowOff>
    </xdr:to>
    <xdr:pic>
      <xdr:nvPicPr>
        <xdr:cNvPr id="764" name="Рисунок 763">
          <a:extLst>
            <a:ext uri="{FF2B5EF4-FFF2-40B4-BE49-F238E27FC236}">
              <a16:creationId xmlns:a16="http://schemas.microsoft.com/office/drawing/2014/main" id="{A36C38BA-FCAC-49F7-A4F1-7789CDA23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28459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233</xdr:row>
      <xdr:rowOff>25400</xdr:rowOff>
    </xdr:from>
    <xdr:to>
      <xdr:col>1</xdr:col>
      <xdr:colOff>1901379</xdr:colOff>
      <xdr:row>233</xdr:row>
      <xdr:rowOff>1803400</xdr:rowOff>
    </xdr:to>
    <xdr:pic>
      <xdr:nvPicPr>
        <xdr:cNvPr id="766" name="Рисунок 765">
          <a:extLst>
            <a:ext uri="{FF2B5EF4-FFF2-40B4-BE49-F238E27FC236}">
              <a16:creationId xmlns:a16="http://schemas.microsoft.com/office/drawing/2014/main" id="{143310C6-F3F4-4143-8FE0-C81D5A8137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0295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234</xdr:row>
      <xdr:rowOff>25400</xdr:rowOff>
    </xdr:from>
    <xdr:to>
      <xdr:col>1</xdr:col>
      <xdr:colOff>1901379</xdr:colOff>
      <xdr:row>234</xdr:row>
      <xdr:rowOff>1803400</xdr:rowOff>
    </xdr:to>
    <xdr:pic>
      <xdr:nvPicPr>
        <xdr:cNvPr id="768" name="Рисунок 767">
          <a:extLst>
            <a:ext uri="{FF2B5EF4-FFF2-40B4-BE49-F238E27FC236}">
              <a16:creationId xmlns:a16="http://schemas.microsoft.com/office/drawing/2014/main" id="{81ED333C-6D99-499A-A8F7-F9BEA3B946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2131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235</xdr:row>
      <xdr:rowOff>25400</xdr:rowOff>
    </xdr:from>
    <xdr:to>
      <xdr:col>1</xdr:col>
      <xdr:colOff>1901379</xdr:colOff>
      <xdr:row>235</xdr:row>
      <xdr:rowOff>1803400</xdr:rowOff>
    </xdr:to>
    <xdr:pic>
      <xdr:nvPicPr>
        <xdr:cNvPr id="770" name="Рисунок 769">
          <a:extLst>
            <a:ext uri="{FF2B5EF4-FFF2-40B4-BE49-F238E27FC236}">
              <a16:creationId xmlns:a16="http://schemas.microsoft.com/office/drawing/2014/main" id="{6598BE2D-CC87-441F-BD42-D12885D3F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3967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236</xdr:row>
      <xdr:rowOff>25400</xdr:rowOff>
    </xdr:from>
    <xdr:to>
      <xdr:col>1</xdr:col>
      <xdr:colOff>1901379</xdr:colOff>
      <xdr:row>236</xdr:row>
      <xdr:rowOff>1803400</xdr:rowOff>
    </xdr:to>
    <xdr:pic>
      <xdr:nvPicPr>
        <xdr:cNvPr id="772" name="Рисунок 771">
          <a:extLst>
            <a:ext uri="{FF2B5EF4-FFF2-40B4-BE49-F238E27FC236}">
              <a16:creationId xmlns:a16="http://schemas.microsoft.com/office/drawing/2014/main" id="{127351A5-9C66-4EA6-B203-B4A369A434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5802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237</xdr:row>
      <xdr:rowOff>25400</xdr:rowOff>
    </xdr:from>
    <xdr:to>
      <xdr:col>1</xdr:col>
      <xdr:colOff>1901379</xdr:colOff>
      <xdr:row>237</xdr:row>
      <xdr:rowOff>1803400</xdr:rowOff>
    </xdr:to>
    <xdr:pic>
      <xdr:nvPicPr>
        <xdr:cNvPr id="775" name="Рисунок 774">
          <a:extLst>
            <a:ext uri="{FF2B5EF4-FFF2-40B4-BE49-F238E27FC236}">
              <a16:creationId xmlns:a16="http://schemas.microsoft.com/office/drawing/2014/main" id="{C4FCB2C1-327C-4605-BE96-30E9F245A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763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238</xdr:row>
      <xdr:rowOff>25400</xdr:rowOff>
    </xdr:from>
    <xdr:to>
      <xdr:col>1</xdr:col>
      <xdr:colOff>1901379</xdr:colOff>
      <xdr:row>238</xdr:row>
      <xdr:rowOff>1803400</xdr:rowOff>
    </xdr:to>
    <xdr:pic>
      <xdr:nvPicPr>
        <xdr:cNvPr id="777" name="Рисунок 776">
          <a:extLst>
            <a:ext uri="{FF2B5EF4-FFF2-40B4-BE49-F238E27FC236}">
              <a16:creationId xmlns:a16="http://schemas.microsoft.com/office/drawing/2014/main" id="{E6662EB5-8F3D-4B79-A707-2784D5606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9474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239</xdr:row>
      <xdr:rowOff>25400</xdr:rowOff>
    </xdr:from>
    <xdr:to>
      <xdr:col>1</xdr:col>
      <xdr:colOff>1901379</xdr:colOff>
      <xdr:row>239</xdr:row>
      <xdr:rowOff>1803400</xdr:rowOff>
    </xdr:to>
    <xdr:pic>
      <xdr:nvPicPr>
        <xdr:cNvPr id="779" name="Рисунок 778">
          <a:extLst>
            <a:ext uri="{FF2B5EF4-FFF2-40B4-BE49-F238E27FC236}">
              <a16:creationId xmlns:a16="http://schemas.microsoft.com/office/drawing/2014/main" id="{E480B43D-2112-4105-8B6D-996CCF235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1309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240</xdr:row>
      <xdr:rowOff>25400</xdr:rowOff>
    </xdr:from>
    <xdr:to>
      <xdr:col>1</xdr:col>
      <xdr:colOff>1901379</xdr:colOff>
      <xdr:row>240</xdr:row>
      <xdr:rowOff>1803400</xdr:rowOff>
    </xdr:to>
    <xdr:pic>
      <xdr:nvPicPr>
        <xdr:cNvPr id="781" name="Рисунок 780">
          <a:extLst>
            <a:ext uri="{FF2B5EF4-FFF2-40B4-BE49-F238E27FC236}">
              <a16:creationId xmlns:a16="http://schemas.microsoft.com/office/drawing/2014/main" id="{7400F047-1BE5-41BC-B3CF-75791C422B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3145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241</xdr:row>
      <xdr:rowOff>25400</xdr:rowOff>
    </xdr:from>
    <xdr:to>
      <xdr:col>1</xdr:col>
      <xdr:colOff>1901379</xdr:colOff>
      <xdr:row>241</xdr:row>
      <xdr:rowOff>1803400</xdr:rowOff>
    </xdr:to>
    <xdr:pic>
      <xdr:nvPicPr>
        <xdr:cNvPr id="783" name="Рисунок 782">
          <a:extLst>
            <a:ext uri="{FF2B5EF4-FFF2-40B4-BE49-F238E27FC236}">
              <a16:creationId xmlns:a16="http://schemas.microsoft.com/office/drawing/2014/main" id="{39BB731B-2945-49D1-B492-2A5EF6C1B7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4981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242</xdr:row>
      <xdr:rowOff>25400</xdr:rowOff>
    </xdr:from>
    <xdr:to>
      <xdr:col>1</xdr:col>
      <xdr:colOff>1901379</xdr:colOff>
      <xdr:row>242</xdr:row>
      <xdr:rowOff>1803400</xdr:rowOff>
    </xdr:to>
    <xdr:pic>
      <xdr:nvPicPr>
        <xdr:cNvPr id="785" name="Рисунок 784">
          <a:extLst>
            <a:ext uri="{FF2B5EF4-FFF2-40B4-BE49-F238E27FC236}">
              <a16:creationId xmlns:a16="http://schemas.microsoft.com/office/drawing/2014/main" id="{13AF85A1-7373-47A2-9CD3-965D093F11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6817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243</xdr:row>
      <xdr:rowOff>25400</xdr:rowOff>
    </xdr:from>
    <xdr:to>
      <xdr:col>1</xdr:col>
      <xdr:colOff>1901379</xdr:colOff>
      <xdr:row>243</xdr:row>
      <xdr:rowOff>1803400</xdr:rowOff>
    </xdr:to>
    <xdr:pic>
      <xdr:nvPicPr>
        <xdr:cNvPr id="787" name="Рисунок 786">
          <a:extLst>
            <a:ext uri="{FF2B5EF4-FFF2-40B4-BE49-F238E27FC236}">
              <a16:creationId xmlns:a16="http://schemas.microsoft.com/office/drawing/2014/main" id="{8FF92162-8D77-4BDE-AF46-36E82E763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4865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244</xdr:row>
      <xdr:rowOff>25400</xdr:rowOff>
    </xdr:from>
    <xdr:to>
      <xdr:col>1</xdr:col>
      <xdr:colOff>1901379</xdr:colOff>
      <xdr:row>244</xdr:row>
      <xdr:rowOff>1803400</xdr:rowOff>
    </xdr:to>
    <xdr:pic>
      <xdr:nvPicPr>
        <xdr:cNvPr id="789" name="Рисунок 788">
          <a:extLst>
            <a:ext uri="{FF2B5EF4-FFF2-40B4-BE49-F238E27FC236}">
              <a16:creationId xmlns:a16="http://schemas.microsoft.com/office/drawing/2014/main" id="{41585E43-09D2-4F27-BCE4-804D8D15E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0488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245</xdr:row>
      <xdr:rowOff>25400</xdr:rowOff>
    </xdr:from>
    <xdr:to>
      <xdr:col>1</xdr:col>
      <xdr:colOff>1901379</xdr:colOff>
      <xdr:row>245</xdr:row>
      <xdr:rowOff>1803400</xdr:rowOff>
    </xdr:to>
    <xdr:pic>
      <xdr:nvPicPr>
        <xdr:cNvPr id="791" name="Рисунок 790">
          <a:extLst>
            <a:ext uri="{FF2B5EF4-FFF2-40B4-BE49-F238E27FC236}">
              <a16:creationId xmlns:a16="http://schemas.microsoft.com/office/drawing/2014/main" id="{7FD5D26B-E4C2-4DE0-B051-14D32370B9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2324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246</xdr:row>
      <xdr:rowOff>25400</xdr:rowOff>
    </xdr:from>
    <xdr:to>
      <xdr:col>1</xdr:col>
      <xdr:colOff>1901379</xdr:colOff>
      <xdr:row>246</xdr:row>
      <xdr:rowOff>1803400</xdr:rowOff>
    </xdr:to>
    <xdr:pic>
      <xdr:nvPicPr>
        <xdr:cNvPr id="793" name="Рисунок 792">
          <a:extLst>
            <a:ext uri="{FF2B5EF4-FFF2-40B4-BE49-F238E27FC236}">
              <a16:creationId xmlns:a16="http://schemas.microsoft.com/office/drawing/2014/main" id="{F15997C4-9D38-468B-A75B-BA05BB9E6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4160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247</xdr:row>
      <xdr:rowOff>25400</xdr:rowOff>
    </xdr:from>
    <xdr:to>
      <xdr:col>1</xdr:col>
      <xdr:colOff>1901379</xdr:colOff>
      <xdr:row>247</xdr:row>
      <xdr:rowOff>1803400</xdr:rowOff>
    </xdr:to>
    <xdr:pic>
      <xdr:nvPicPr>
        <xdr:cNvPr id="795" name="Рисунок 794">
          <a:extLst>
            <a:ext uri="{FF2B5EF4-FFF2-40B4-BE49-F238E27FC236}">
              <a16:creationId xmlns:a16="http://schemas.microsoft.com/office/drawing/2014/main" id="{666ECC7E-AF41-4D49-8087-D09C24306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5995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248</xdr:row>
      <xdr:rowOff>25400</xdr:rowOff>
    </xdr:from>
    <xdr:to>
      <xdr:col>1</xdr:col>
      <xdr:colOff>1901379</xdr:colOff>
      <xdr:row>248</xdr:row>
      <xdr:rowOff>1803400</xdr:rowOff>
    </xdr:to>
    <xdr:pic>
      <xdr:nvPicPr>
        <xdr:cNvPr id="797" name="Рисунок 796">
          <a:extLst>
            <a:ext uri="{FF2B5EF4-FFF2-40B4-BE49-F238E27FC236}">
              <a16:creationId xmlns:a16="http://schemas.microsoft.com/office/drawing/2014/main" id="{220BA4E4-46C5-4B2B-BE3F-1604E603F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7831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249</xdr:row>
      <xdr:rowOff>25400</xdr:rowOff>
    </xdr:from>
    <xdr:to>
      <xdr:col>1</xdr:col>
      <xdr:colOff>1901379</xdr:colOff>
      <xdr:row>249</xdr:row>
      <xdr:rowOff>1803400</xdr:rowOff>
    </xdr:to>
    <xdr:pic>
      <xdr:nvPicPr>
        <xdr:cNvPr id="799" name="Рисунок 798">
          <a:extLst>
            <a:ext uri="{FF2B5EF4-FFF2-40B4-BE49-F238E27FC236}">
              <a16:creationId xmlns:a16="http://schemas.microsoft.com/office/drawing/2014/main" id="{38CFAA48-819D-4B38-8AEB-EA1231BD60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59667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250</xdr:row>
      <xdr:rowOff>25400</xdr:rowOff>
    </xdr:from>
    <xdr:to>
      <xdr:col>1</xdr:col>
      <xdr:colOff>1901379</xdr:colOff>
      <xdr:row>250</xdr:row>
      <xdr:rowOff>1803400</xdr:rowOff>
    </xdr:to>
    <xdr:pic>
      <xdr:nvPicPr>
        <xdr:cNvPr id="801" name="Рисунок 800">
          <a:extLst>
            <a:ext uri="{FF2B5EF4-FFF2-40B4-BE49-F238E27FC236}">
              <a16:creationId xmlns:a16="http://schemas.microsoft.com/office/drawing/2014/main" id="{2A759E4F-68FE-4AC9-AFBA-E13141E67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1502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251</xdr:row>
      <xdr:rowOff>25400</xdr:rowOff>
    </xdr:from>
    <xdr:to>
      <xdr:col>1</xdr:col>
      <xdr:colOff>1901379</xdr:colOff>
      <xdr:row>251</xdr:row>
      <xdr:rowOff>1803400</xdr:rowOff>
    </xdr:to>
    <xdr:pic>
      <xdr:nvPicPr>
        <xdr:cNvPr id="803" name="Рисунок 802">
          <a:extLst>
            <a:ext uri="{FF2B5EF4-FFF2-40B4-BE49-F238E27FC236}">
              <a16:creationId xmlns:a16="http://schemas.microsoft.com/office/drawing/2014/main" id="{8C716CE4-4F39-4829-A863-0AB174E43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3338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252</xdr:row>
      <xdr:rowOff>25400</xdr:rowOff>
    </xdr:from>
    <xdr:to>
      <xdr:col>1</xdr:col>
      <xdr:colOff>1901379</xdr:colOff>
      <xdr:row>252</xdr:row>
      <xdr:rowOff>1803400</xdr:rowOff>
    </xdr:to>
    <xdr:pic>
      <xdr:nvPicPr>
        <xdr:cNvPr id="805" name="Рисунок 804">
          <a:extLst>
            <a:ext uri="{FF2B5EF4-FFF2-40B4-BE49-F238E27FC236}">
              <a16:creationId xmlns:a16="http://schemas.microsoft.com/office/drawing/2014/main" id="{AF7AFD90-32E9-4B4A-9449-77E805E4A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5174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253</xdr:row>
      <xdr:rowOff>25400</xdr:rowOff>
    </xdr:from>
    <xdr:to>
      <xdr:col>1</xdr:col>
      <xdr:colOff>1901379</xdr:colOff>
      <xdr:row>253</xdr:row>
      <xdr:rowOff>1803400</xdr:rowOff>
    </xdr:to>
    <xdr:pic>
      <xdr:nvPicPr>
        <xdr:cNvPr id="807" name="Рисунок 806">
          <a:extLst>
            <a:ext uri="{FF2B5EF4-FFF2-40B4-BE49-F238E27FC236}">
              <a16:creationId xmlns:a16="http://schemas.microsoft.com/office/drawing/2014/main" id="{A8D1D440-AE55-4A4B-B1D0-635EAF4D6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7010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254</xdr:row>
      <xdr:rowOff>25400</xdr:rowOff>
    </xdr:from>
    <xdr:to>
      <xdr:col>1</xdr:col>
      <xdr:colOff>1901379</xdr:colOff>
      <xdr:row>254</xdr:row>
      <xdr:rowOff>1803400</xdr:rowOff>
    </xdr:to>
    <xdr:pic>
      <xdr:nvPicPr>
        <xdr:cNvPr id="809" name="Рисунок 808">
          <a:extLst>
            <a:ext uri="{FF2B5EF4-FFF2-40B4-BE49-F238E27FC236}">
              <a16:creationId xmlns:a16="http://schemas.microsoft.com/office/drawing/2014/main" id="{A23330B1-7833-472A-AD27-29F485918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68845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255</xdr:row>
      <xdr:rowOff>25400</xdr:rowOff>
    </xdr:from>
    <xdr:to>
      <xdr:col>1</xdr:col>
      <xdr:colOff>1901379</xdr:colOff>
      <xdr:row>255</xdr:row>
      <xdr:rowOff>1803400</xdr:rowOff>
    </xdr:to>
    <xdr:pic>
      <xdr:nvPicPr>
        <xdr:cNvPr id="811" name="Рисунок 810">
          <a:extLst>
            <a:ext uri="{FF2B5EF4-FFF2-40B4-BE49-F238E27FC236}">
              <a16:creationId xmlns:a16="http://schemas.microsoft.com/office/drawing/2014/main" id="{7AA5D925-AE65-4C0D-A8AD-CBAF7C0731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0681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256</xdr:row>
      <xdr:rowOff>25400</xdr:rowOff>
    </xdr:from>
    <xdr:to>
      <xdr:col>1</xdr:col>
      <xdr:colOff>1901379</xdr:colOff>
      <xdr:row>256</xdr:row>
      <xdr:rowOff>1803400</xdr:rowOff>
    </xdr:to>
    <xdr:pic>
      <xdr:nvPicPr>
        <xdr:cNvPr id="813" name="Рисунок 812">
          <a:extLst>
            <a:ext uri="{FF2B5EF4-FFF2-40B4-BE49-F238E27FC236}">
              <a16:creationId xmlns:a16="http://schemas.microsoft.com/office/drawing/2014/main" id="{C90BFBE3-948F-4A6E-A691-DBFBA973E8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2517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257</xdr:row>
      <xdr:rowOff>25400</xdr:rowOff>
    </xdr:from>
    <xdr:to>
      <xdr:col>1</xdr:col>
      <xdr:colOff>1901379</xdr:colOff>
      <xdr:row>257</xdr:row>
      <xdr:rowOff>1803400</xdr:rowOff>
    </xdr:to>
    <xdr:pic>
      <xdr:nvPicPr>
        <xdr:cNvPr id="815" name="Рисунок 814">
          <a:extLst>
            <a:ext uri="{FF2B5EF4-FFF2-40B4-BE49-F238E27FC236}">
              <a16:creationId xmlns:a16="http://schemas.microsoft.com/office/drawing/2014/main" id="{73CBDE31-16CF-4E6E-9A90-B2AE8E7C4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4353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258</xdr:row>
      <xdr:rowOff>25400</xdr:rowOff>
    </xdr:from>
    <xdr:to>
      <xdr:col>1</xdr:col>
      <xdr:colOff>1901379</xdr:colOff>
      <xdr:row>258</xdr:row>
      <xdr:rowOff>1803400</xdr:rowOff>
    </xdr:to>
    <xdr:pic>
      <xdr:nvPicPr>
        <xdr:cNvPr id="817" name="Рисунок 816">
          <a:extLst>
            <a:ext uri="{FF2B5EF4-FFF2-40B4-BE49-F238E27FC236}">
              <a16:creationId xmlns:a16="http://schemas.microsoft.com/office/drawing/2014/main" id="{81BBFF3F-9454-4E9B-9174-D81CC1CC1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6188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259</xdr:row>
      <xdr:rowOff>25400</xdr:rowOff>
    </xdr:from>
    <xdr:to>
      <xdr:col>1</xdr:col>
      <xdr:colOff>1901379</xdr:colOff>
      <xdr:row>259</xdr:row>
      <xdr:rowOff>1803400</xdr:rowOff>
    </xdr:to>
    <xdr:pic>
      <xdr:nvPicPr>
        <xdr:cNvPr id="821" name="Рисунок 820">
          <a:extLst>
            <a:ext uri="{FF2B5EF4-FFF2-40B4-BE49-F238E27FC236}">
              <a16:creationId xmlns:a16="http://schemas.microsoft.com/office/drawing/2014/main" id="{183E0232-B7BF-4FDC-AFD4-6D74C8E7FC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8024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260</xdr:row>
      <xdr:rowOff>25400</xdr:rowOff>
    </xdr:from>
    <xdr:to>
      <xdr:col>1</xdr:col>
      <xdr:colOff>1901379</xdr:colOff>
      <xdr:row>260</xdr:row>
      <xdr:rowOff>1803400</xdr:rowOff>
    </xdr:to>
    <xdr:pic>
      <xdr:nvPicPr>
        <xdr:cNvPr id="826" name="Рисунок 825">
          <a:extLst>
            <a:ext uri="{FF2B5EF4-FFF2-40B4-BE49-F238E27FC236}">
              <a16:creationId xmlns:a16="http://schemas.microsoft.com/office/drawing/2014/main" id="{3249301C-B843-4991-A962-262311B2FD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79860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261</xdr:row>
      <xdr:rowOff>25400</xdr:rowOff>
    </xdr:from>
    <xdr:to>
      <xdr:col>1</xdr:col>
      <xdr:colOff>1901379</xdr:colOff>
      <xdr:row>261</xdr:row>
      <xdr:rowOff>1803400</xdr:rowOff>
    </xdr:to>
    <xdr:pic>
      <xdr:nvPicPr>
        <xdr:cNvPr id="828" name="Рисунок 827">
          <a:extLst>
            <a:ext uri="{FF2B5EF4-FFF2-40B4-BE49-F238E27FC236}">
              <a16:creationId xmlns:a16="http://schemas.microsoft.com/office/drawing/2014/main" id="{F2EA86E2-2A30-4448-AE2A-3BF63C687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1695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262</xdr:row>
      <xdr:rowOff>25400</xdr:rowOff>
    </xdr:from>
    <xdr:to>
      <xdr:col>1</xdr:col>
      <xdr:colOff>1901379</xdr:colOff>
      <xdr:row>262</xdr:row>
      <xdr:rowOff>1803400</xdr:rowOff>
    </xdr:to>
    <xdr:pic>
      <xdr:nvPicPr>
        <xdr:cNvPr id="830" name="Рисунок 829">
          <a:extLst>
            <a:ext uri="{FF2B5EF4-FFF2-40B4-BE49-F238E27FC236}">
              <a16:creationId xmlns:a16="http://schemas.microsoft.com/office/drawing/2014/main" id="{50255652-98B0-42F3-8B18-7AF262CECE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3531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263</xdr:row>
      <xdr:rowOff>25400</xdr:rowOff>
    </xdr:from>
    <xdr:to>
      <xdr:col>1</xdr:col>
      <xdr:colOff>1901379</xdr:colOff>
      <xdr:row>263</xdr:row>
      <xdr:rowOff>1803400</xdr:rowOff>
    </xdr:to>
    <xdr:pic>
      <xdr:nvPicPr>
        <xdr:cNvPr id="832" name="Рисунок 831">
          <a:extLst>
            <a:ext uri="{FF2B5EF4-FFF2-40B4-BE49-F238E27FC236}">
              <a16:creationId xmlns:a16="http://schemas.microsoft.com/office/drawing/2014/main" id="{4F753220-106F-4B17-B46A-02AFE328EE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5367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264</xdr:row>
      <xdr:rowOff>25400</xdr:rowOff>
    </xdr:from>
    <xdr:to>
      <xdr:col>1</xdr:col>
      <xdr:colOff>1901379</xdr:colOff>
      <xdr:row>264</xdr:row>
      <xdr:rowOff>1803400</xdr:rowOff>
    </xdr:to>
    <xdr:pic>
      <xdr:nvPicPr>
        <xdr:cNvPr id="839" name="Рисунок 838">
          <a:extLst>
            <a:ext uri="{FF2B5EF4-FFF2-40B4-BE49-F238E27FC236}">
              <a16:creationId xmlns:a16="http://schemas.microsoft.com/office/drawing/2014/main" id="{67C98C10-E1C2-4C33-AC86-1FF2C6268B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7203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265</xdr:row>
      <xdr:rowOff>25400</xdr:rowOff>
    </xdr:from>
    <xdr:to>
      <xdr:col>1</xdr:col>
      <xdr:colOff>1901379</xdr:colOff>
      <xdr:row>265</xdr:row>
      <xdr:rowOff>1803400</xdr:rowOff>
    </xdr:to>
    <xdr:pic>
      <xdr:nvPicPr>
        <xdr:cNvPr id="841" name="Рисунок 840">
          <a:extLst>
            <a:ext uri="{FF2B5EF4-FFF2-40B4-BE49-F238E27FC236}">
              <a16:creationId xmlns:a16="http://schemas.microsoft.com/office/drawing/2014/main" id="{4F67A115-2F85-487F-9E37-5918828C43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8903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266</xdr:row>
      <xdr:rowOff>25400</xdr:rowOff>
    </xdr:from>
    <xdr:to>
      <xdr:col>1</xdr:col>
      <xdr:colOff>1901379</xdr:colOff>
      <xdr:row>266</xdr:row>
      <xdr:rowOff>1803400</xdr:rowOff>
    </xdr:to>
    <xdr:pic>
      <xdr:nvPicPr>
        <xdr:cNvPr id="843" name="Рисунок 842">
          <a:extLst>
            <a:ext uri="{FF2B5EF4-FFF2-40B4-BE49-F238E27FC236}">
              <a16:creationId xmlns:a16="http://schemas.microsoft.com/office/drawing/2014/main" id="{9A772E8B-21C1-4CBE-868C-D5386C488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90874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267</xdr:row>
      <xdr:rowOff>25400</xdr:rowOff>
    </xdr:from>
    <xdr:to>
      <xdr:col>1</xdr:col>
      <xdr:colOff>1901379</xdr:colOff>
      <xdr:row>267</xdr:row>
      <xdr:rowOff>1803400</xdr:rowOff>
    </xdr:to>
    <xdr:pic>
      <xdr:nvPicPr>
        <xdr:cNvPr id="845" name="Рисунок 844">
          <a:extLst>
            <a:ext uri="{FF2B5EF4-FFF2-40B4-BE49-F238E27FC236}">
              <a16:creationId xmlns:a16="http://schemas.microsoft.com/office/drawing/2014/main" id="{634E955C-C94A-4F35-8CD8-7A619781FD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92710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268</xdr:row>
      <xdr:rowOff>25400</xdr:rowOff>
    </xdr:from>
    <xdr:to>
      <xdr:col>1</xdr:col>
      <xdr:colOff>1901379</xdr:colOff>
      <xdr:row>268</xdr:row>
      <xdr:rowOff>1803400</xdr:rowOff>
    </xdr:to>
    <xdr:pic>
      <xdr:nvPicPr>
        <xdr:cNvPr id="847" name="Рисунок 846">
          <a:extLst>
            <a:ext uri="{FF2B5EF4-FFF2-40B4-BE49-F238E27FC236}">
              <a16:creationId xmlns:a16="http://schemas.microsoft.com/office/drawing/2014/main" id="{F685323C-5A79-4401-B84E-DF36C052E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94546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269</xdr:row>
      <xdr:rowOff>25400</xdr:rowOff>
    </xdr:from>
    <xdr:to>
      <xdr:col>1</xdr:col>
      <xdr:colOff>1901379</xdr:colOff>
      <xdr:row>269</xdr:row>
      <xdr:rowOff>1803400</xdr:rowOff>
    </xdr:to>
    <xdr:pic>
      <xdr:nvPicPr>
        <xdr:cNvPr id="849" name="Рисунок 848">
          <a:extLst>
            <a:ext uri="{FF2B5EF4-FFF2-40B4-BE49-F238E27FC236}">
              <a16:creationId xmlns:a16="http://schemas.microsoft.com/office/drawing/2014/main" id="{5C643897-B5FB-42E9-A157-1FBDCFC02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96381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270</xdr:row>
      <xdr:rowOff>25400</xdr:rowOff>
    </xdr:from>
    <xdr:to>
      <xdr:col>1</xdr:col>
      <xdr:colOff>1901379</xdr:colOff>
      <xdr:row>270</xdr:row>
      <xdr:rowOff>1803400</xdr:rowOff>
    </xdr:to>
    <xdr:pic>
      <xdr:nvPicPr>
        <xdr:cNvPr id="851" name="Рисунок 850">
          <a:extLst>
            <a:ext uri="{FF2B5EF4-FFF2-40B4-BE49-F238E27FC236}">
              <a16:creationId xmlns:a16="http://schemas.microsoft.com/office/drawing/2014/main" id="{EED45F44-B4DB-489A-B28D-AA3DDB270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98217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271</xdr:row>
      <xdr:rowOff>25400</xdr:rowOff>
    </xdr:from>
    <xdr:to>
      <xdr:col>1</xdr:col>
      <xdr:colOff>1901379</xdr:colOff>
      <xdr:row>271</xdr:row>
      <xdr:rowOff>1803400</xdr:rowOff>
    </xdr:to>
    <xdr:pic>
      <xdr:nvPicPr>
        <xdr:cNvPr id="853" name="Рисунок 852">
          <a:extLst>
            <a:ext uri="{FF2B5EF4-FFF2-40B4-BE49-F238E27FC236}">
              <a16:creationId xmlns:a16="http://schemas.microsoft.com/office/drawing/2014/main" id="{77B4D365-1C12-41F7-9706-1842607F8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0053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272</xdr:row>
      <xdr:rowOff>25400</xdr:rowOff>
    </xdr:from>
    <xdr:to>
      <xdr:col>1</xdr:col>
      <xdr:colOff>1901379</xdr:colOff>
      <xdr:row>272</xdr:row>
      <xdr:rowOff>1803400</xdr:rowOff>
    </xdr:to>
    <xdr:pic>
      <xdr:nvPicPr>
        <xdr:cNvPr id="855" name="Рисунок 854">
          <a:extLst>
            <a:ext uri="{FF2B5EF4-FFF2-40B4-BE49-F238E27FC236}">
              <a16:creationId xmlns:a16="http://schemas.microsoft.com/office/drawing/2014/main" id="{83D469A2-C4DD-47FD-933D-5E46EEBF9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1888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273</xdr:row>
      <xdr:rowOff>25400</xdr:rowOff>
    </xdr:from>
    <xdr:to>
      <xdr:col>1</xdr:col>
      <xdr:colOff>1901379</xdr:colOff>
      <xdr:row>273</xdr:row>
      <xdr:rowOff>1803400</xdr:rowOff>
    </xdr:to>
    <xdr:pic>
      <xdr:nvPicPr>
        <xdr:cNvPr id="857" name="Рисунок 856">
          <a:extLst>
            <a:ext uri="{FF2B5EF4-FFF2-40B4-BE49-F238E27FC236}">
              <a16:creationId xmlns:a16="http://schemas.microsoft.com/office/drawing/2014/main" id="{46C1F235-CF35-47C2-BD0E-76721CE870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3724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274</xdr:row>
      <xdr:rowOff>25400</xdr:rowOff>
    </xdr:from>
    <xdr:to>
      <xdr:col>1</xdr:col>
      <xdr:colOff>1901379</xdr:colOff>
      <xdr:row>274</xdr:row>
      <xdr:rowOff>1803400</xdr:rowOff>
    </xdr:to>
    <xdr:pic>
      <xdr:nvPicPr>
        <xdr:cNvPr id="859" name="Рисунок 858">
          <a:extLst>
            <a:ext uri="{FF2B5EF4-FFF2-40B4-BE49-F238E27FC236}">
              <a16:creationId xmlns:a16="http://schemas.microsoft.com/office/drawing/2014/main" id="{580A9E82-1E04-4657-A194-984C8188F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5560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275</xdr:row>
      <xdr:rowOff>25400</xdr:rowOff>
    </xdr:from>
    <xdr:to>
      <xdr:col>1</xdr:col>
      <xdr:colOff>1901379</xdr:colOff>
      <xdr:row>275</xdr:row>
      <xdr:rowOff>1803400</xdr:rowOff>
    </xdr:to>
    <xdr:pic>
      <xdr:nvPicPr>
        <xdr:cNvPr id="861" name="Рисунок 860">
          <a:extLst>
            <a:ext uri="{FF2B5EF4-FFF2-40B4-BE49-F238E27FC236}">
              <a16:creationId xmlns:a16="http://schemas.microsoft.com/office/drawing/2014/main" id="{8557FA36-ABC4-4E7F-8EB8-CC0C3D629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7396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276</xdr:row>
      <xdr:rowOff>25400</xdr:rowOff>
    </xdr:from>
    <xdr:to>
      <xdr:col>1</xdr:col>
      <xdr:colOff>1901379</xdr:colOff>
      <xdr:row>276</xdr:row>
      <xdr:rowOff>1803400</xdr:rowOff>
    </xdr:to>
    <xdr:pic>
      <xdr:nvPicPr>
        <xdr:cNvPr id="863" name="Рисунок 862">
          <a:extLst>
            <a:ext uri="{FF2B5EF4-FFF2-40B4-BE49-F238E27FC236}">
              <a16:creationId xmlns:a16="http://schemas.microsoft.com/office/drawing/2014/main" id="{0BD82147-C9B2-4E73-BEC4-D1B2C73D64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0923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277</xdr:row>
      <xdr:rowOff>25400</xdr:rowOff>
    </xdr:from>
    <xdr:to>
      <xdr:col>1</xdr:col>
      <xdr:colOff>1901379</xdr:colOff>
      <xdr:row>277</xdr:row>
      <xdr:rowOff>1803400</xdr:rowOff>
    </xdr:to>
    <xdr:pic>
      <xdr:nvPicPr>
        <xdr:cNvPr id="865" name="Рисунок 864">
          <a:extLst>
            <a:ext uri="{FF2B5EF4-FFF2-40B4-BE49-F238E27FC236}">
              <a16:creationId xmlns:a16="http://schemas.microsoft.com/office/drawing/2014/main" id="{EF924853-5C14-4FCA-82DE-19093CDEF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11067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278</xdr:row>
      <xdr:rowOff>25400</xdr:rowOff>
    </xdr:from>
    <xdr:to>
      <xdr:col>1</xdr:col>
      <xdr:colOff>1901379</xdr:colOff>
      <xdr:row>278</xdr:row>
      <xdr:rowOff>1803400</xdr:rowOff>
    </xdr:to>
    <xdr:pic>
      <xdr:nvPicPr>
        <xdr:cNvPr id="867" name="Рисунок 866">
          <a:extLst>
            <a:ext uri="{FF2B5EF4-FFF2-40B4-BE49-F238E27FC236}">
              <a16:creationId xmlns:a16="http://schemas.microsoft.com/office/drawing/2014/main" id="{E90120E5-C257-4F16-9411-0054EEC78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12903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279</xdr:row>
      <xdr:rowOff>25400</xdr:rowOff>
    </xdr:from>
    <xdr:to>
      <xdr:col>1</xdr:col>
      <xdr:colOff>1901379</xdr:colOff>
      <xdr:row>279</xdr:row>
      <xdr:rowOff>1803400</xdr:rowOff>
    </xdr:to>
    <xdr:pic>
      <xdr:nvPicPr>
        <xdr:cNvPr id="869" name="Рисунок 868">
          <a:extLst>
            <a:ext uri="{FF2B5EF4-FFF2-40B4-BE49-F238E27FC236}">
              <a16:creationId xmlns:a16="http://schemas.microsoft.com/office/drawing/2014/main" id="{52CABEF3-47C3-4A2E-85B1-6CD81A766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14739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280</xdr:row>
      <xdr:rowOff>25400</xdr:rowOff>
    </xdr:from>
    <xdr:to>
      <xdr:col>1</xdr:col>
      <xdr:colOff>1901379</xdr:colOff>
      <xdr:row>280</xdr:row>
      <xdr:rowOff>1803400</xdr:rowOff>
    </xdr:to>
    <xdr:pic>
      <xdr:nvPicPr>
        <xdr:cNvPr id="871" name="Рисунок 870">
          <a:extLst>
            <a:ext uri="{FF2B5EF4-FFF2-40B4-BE49-F238E27FC236}">
              <a16:creationId xmlns:a16="http://schemas.microsoft.com/office/drawing/2014/main" id="{A3883D0C-5A87-4BCD-A650-7757243B77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16574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281</xdr:row>
      <xdr:rowOff>25400</xdr:rowOff>
    </xdr:from>
    <xdr:to>
      <xdr:col>1</xdr:col>
      <xdr:colOff>1901379</xdr:colOff>
      <xdr:row>281</xdr:row>
      <xdr:rowOff>1803400</xdr:rowOff>
    </xdr:to>
    <xdr:pic>
      <xdr:nvPicPr>
        <xdr:cNvPr id="873" name="Рисунок 872">
          <a:extLst>
            <a:ext uri="{FF2B5EF4-FFF2-40B4-BE49-F238E27FC236}">
              <a16:creationId xmlns:a16="http://schemas.microsoft.com/office/drawing/2014/main" id="{17252642-8856-4F7E-BF08-F8790A1AD9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18410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282</xdr:row>
      <xdr:rowOff>25400</xdr:rowOff>
    </xdr:from>
    <xdr:to>
      <xdr:col>1</xdr:col>
      <xdr:colOff>1901379</xdr:colOff>
      <xdr:row>282</xdr:row>
      <xdr:rowOff>1803400</xdr:rowOff>
    </xdr:to>
    <xdr:pic>
      <xdr:nvPicPr>
        <xdr:cNvPr id="875" name="Рисунок 874">
          <a:extLst>
            <a:ext uri="{FF2B5EF4-FFF2-40B4-BE49-F238E27FC236}">
              <a16:creationId xmlns:a16="http://schemas.microsoft.com/office/drawing/2014/main" id="{DF84304F-D1B5-4096-9398-C60365D08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0246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283</xdr:row>
      <xdr:rowOff>25400</xdr:rowOff>
    </xdr:from>
    <xdr:to>
      <xdr:col>1</xdr:col>
      <xdr:colOff>1901379</xdr:colOff>
      <xdr:row>283</xdr:row>
      <xdr:rowOff>1803400</xdr:rowOff>
    </xdr:to>
    <xdr:pic>
      <xdr:nvPicPr>
        <xdr:cNvPr id="877" name="Рисунок 876">
          <a:extLst>
            <a:ext uri="{FF2B5EF4-FFF2-40B4-BE49-F238E27FC236}">
              <a16:creationId xmlns:a16="http://schemas.microsoft.com/office/drawing/2014/main" id="{58FBAB09-7FB9-4F0E-8CA9-B2FB19031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2081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284</xdr:row>
      <xdr:rowOff>25400</xdr:rowOff>
    </xdr:from>
    <xdr:to>
      <xdr:col>1</xdr:col>
      <xdr:colOff>1901379</xdr:colOff>
      <xdr:row>284</xdr:row>
      <xdr:rowOff>1803400</xdr:rowOff>
    </xdr:to>
    <xdr:pic>
      <xdr:nvPicPr>
        <xdr:cNvPr id="879" name="Рисунок 878">
          <a:extLst>
            <a:ext uri="{FF2B5EF4-FFF2-40B4-BE49-F238E27FC236}">
              <a16:creationId xmlns:a16="http://schemas.microsoft.com/office/drawing/2014/main" id="{E9C66301-F949-4E6B-BE10-077A97A483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3917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285</xdr:row>
      <xdr:rowOff>25400</xdr:rowOff>
    </xdr:from>
    <xdr:to>
      <xdr:col>1</xdr:col>
      <xdr:colOff>1901379</xdr:colOff>
      <xdr:row>285</xdr:row>
      <xdr:rowOff>1803400</xdr:rowOff>
    </xdr:to>
    <xdr:pic>
      <xdr:nvPicPr>
        <xdr:cNvPr id="881" name="Рисунок 880">
          <a:extLst>
            <a:ext uri="{FF2B5EF4-FFF2-40B4-BE49-F238E27FC236}">
              <a16:creationId xmlns:a16="http://schemas.microsoft.com/office/drawing/2014/main" id="{0FEDF07F-6C45-4DA1-85B1-A516A34B2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5753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286</xdr:row>
      <xdr:rowOff>25400</xdr:rowOff>
    </xdr:from>
    <xdr:to>
      <xdr:col>1</xdr:col>
      <xdr:colOff>1901379</xdr:colOff>
      <xdr:row>286</xdr:row>
      <xdr:rowOff>1803400</xdr:rowOff>
    </xdr:to>
    <xdr:pic>
      <xdr:nvPicPr>
        <xdr:cNvPr id="883" name="Рисунок 882">
          <a:extLst>
            <a:ext uri="{FF2B5EF4-FFF2-40B4-BE49-F238E27FC236}">
              <a16:creationId xmlns:a16="http://schemas.microsoft.com/office/drawing/2014/main" id="{30CDD673-4C27-4BAB-9296-74AB76998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7589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287</xdr:row>
      <xdr:rowOff>25400</xdr:rowOff>
    </xdr:from>
    <xdr:to>
      <xdr:col>1</xdr:col>
      <xdr:colOff>1901379</xdr:colOff>
      <xdr:row>287</xdr:row>
      <xdr:rowOff>1803400</xdr:rowOff>
    </xdr:to>
    <xdr:pic>
      <xdr:nvPicPr>
        <xdr:cNvPr id="885" name="Рисунок 884">
          <a:extLst>
            <a:ext uri="{FF2B5EF4-FFF2-40B4-BE49-F238E27FC236}">
              <a16:creationId xmlns:a16="http://schemas.microsoft.com/office/drawing/2014/main" id="{10CC2C42-B314-4120-B956-415C5B37A0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2942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288</xdr:row>
      <xdr:rowOff>25400</xdr:rowOff>
    </xdr:from>
    <xdr:to>
      <xdr:col>1</xdr:col>
      <xdr:colOff>1901379</xdr:colOff>
      <xdr:row>288</xdr:row>
      <xdr:rowOff>1803400</xdr:rowOff>
    </xdr:to>
    <xdr:pic>
      <xdr:nvPicPr>
        <xdr:cNvPr id="887" name="Рисунок 886">
          <a:extLst>
            <a:ext uri="{FF2B5EF4-FFF2-40B4-BE49-F238E27FC236}">
              <a16:creationId xmlns:a16="http://schemas.microsoft.com/office/drawing/2014/main" id="{43B0A729-1393-4DA4-BCCE-786BCB2A50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1260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289</xdr:row>
      <xdr:rowOff>25400</xdr:rowOff>
    </xdr:from>
    <xdr:to>
      <xdr:col>1</xdr:col>
      <xdr:colOff>1901379</xdr:colOff>
      <xdr:row>289</xdr:row>
      <xdr:rowOff>1803400</xdr:rowOff>
    </xdr:to>
    <xdr:pic>
      <xdr:nvPicPr>
        <xdr:cNvPr id="889" name="Рисунок 888">
          <a:extLst>
            <a:ext uri="{FF2B5EF4-FFF2-40B4-BE49-F238E27FC236}">
              <a16:creationId xmlns:a16="http://schemas.microsoft.com/office/drawing/2014/main" id="{2DDB94F5-4A62-4A3D-B055-F00872CA9C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3096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290</xdr:row>
      <xdr:rowOff>25400</xdr:rowOff>
    </xdr:from>
    <xdr:to>
      <xdr:col>1</xdr:col>
      <xdr:colOff>1901379</xdr:colOff>
      <xdr:row>290</xdr:row>
      <xdr:rowOff>1803400</xdr:rowOff>
    </xdr:to>
    <xdr:pic>
      <xdr:nvPicPr>
        <xdr:cNvPr id="891" name="Рисунок 890">
          <a:extLst>
            <a:ext uri="{FF2B5EF4-FFF2-40B4-BE49-F238E27FC236}">
              <a16:creationId xmlns:a16="http://schemas.microsoft.com/office/drawing/2014/main" id="{31C7F024-DB50-4E1E-B858-B2F095786B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4932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291</xdr:row>
      <xdr:rowOff>25400</xdr:rowOff>
    </xdr:from>
    <xdr:to>
      <xdr:col>1</xdr:col>
      <xdr:colOff>1901379</xdr:colOff>
      <xdr:row>291</xdr:row>
      <xdr:rowOff>1803400</xdr:rowOff>
    </xdr:to>
    <xdr:pic>
      <xdr:nvPicPr>
        <xdr:cNvPr id="893" name="Рисунок 892">
          <a:extLst>
            <a:ext uri="{FF2B5EF4-FFF2-40B4-BE49-F238E27FC236}">
              <a16:creationId xmlns:a16="http://schemas.microsoft.com/office/drawing/2014/main" id="{0F5DE098-561C-40A3-B7B4-C624F6AE6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6767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292</xdr:row>
      <xdr:rowOff>25400</xdr:rowOff>
    </xdr:from>
    <xdr:to>
      <xdr:col>1</xdr:col>
      <xdr:colOff>1901379</xdr:colOff>
      <xdr:row>292</xdr:row>
      <xdr:rowOff>1803400</xdr:rowOff>
    </xdr:to>
    <xdr:pic>
      <xdr:nvPicPr>
        <xdr:cNvPr id="895" name="Рисунок 894">
          <a:extLst>
            <a:ext uri="{FF2B5EF4-FFF2-40B4-BE49-F238E27FC236}">
              <a16:creationId xmlns:a16="http://schemas.microsoft.com/office/drawing/2014/main" id="{C49B0D9F-7079-4351-8D22-10690B0D94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38603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293</xdr:row>
      <xdr:rowOff>25400</xdr:rowOff>
    </xdr:from>
    <xdr:to>
      <xdr:col>1</xdr:col>
      <xdr:colOff>1901379</xdr:colOff>
      <xdr:row>293</xdr:row>
      <xdr:rowOff>1803400</xdr:rowOff>
    </xdr:to>
    <xdr:pic>
      <xdr:nvPicPr>
        <xdr:cNvPr id="897" name="Рисунок 896">
          <a:extLst>
            <a:ext uri="{FF2B5EF4-FFF2-40B4-BE49-F238E27FC236}">
              <a16:creationId xmlns:a16="http://schemas.microsoft.com/office/drawing/2014/main" id="{7543495E-AF14-4A56-9FD8-DCA12053EC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0439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294</xdr:row>
      <xdr:rowOff>25400</xdr:rowOff>
    </xdr:from>
    <xdr:to>
      <xdr:col>1</xdr:col>
      <xdr:colOff>1901379</xdr:colOff>
      <xdr:row>294</xdr:row>
      <xdr:rowOff>1803400</xdr:rowOff>
    </xdr:to>
    <xdr:pic>
      <xdr:nvPicPr>
        <xdr:cNvPr id="899" name="Рисунок 898">
          <a:extLst>
            <a:ext uri="{FF2B5EF4-FFF2-40B4-BE49-F238E27FC236}">
              <a16:creationId xmlns:a16="http://schemas.microsoft.com/office/drawing/2014/main" id="{EBDC02C5-8D2E-4754-89E3-1075552D8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2274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295</xdr:row>
      <xdr:rowOff>25400</xdr:rowOff>
    </xdr:from>
    <xdr:to>
      <xdr:col>1</xdr:col>
      <xdr:colOff>1901379</xdr:colOff>
      <xdr:row>295</xdr:row>
      <xdr:rowOff>1803400</xdr:rowOff>
    </xdr:to>
    <xdr:pic>
      <xdr:nvPicPr>
        <xdr:cNvPr id="901" name="Рисунок 900">
          <a:extLst>
            <a:ext uri="{FF2B5EF4-FFF2-40B4-BE49-F238E27FC236}">
              <a16:creationId xmlns:a16="http://schemas.microsoft.com/office/drawing/2014/main" id="{4D4CA765-DF3A-4611-89E7-9BF57D9FE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4110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296</xdr:row>
      <xdr:rowOff>25400</xdr:rowOff>
    </xdr:from>
    <xdr:to>
      <xdr:col>1</xdr:col>
      <xdr:colOff>1901379</xdr:colOff>
      <xdr:row>296</xdr:row>
      <xdr:rowOff>1803400</xdr:rowOff>
    </xdr:to>
    <xdr:pic>
      <xdr:nvPicPr>
        <xdr:cNvPr id="903" name="Рисунок 902">
          <a:extLst>
            <a:ext uri="{FF2B5EF4-FFF2-40B4-BE49-F238E27FC236}">
              <a16:creationId xmlns:a16="http://schemas.microsoft.com/office/drawing/2014/main" id="{C13CEA49-68B3-48B7-8D44-A58202B5F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5946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297</xdr:row>
      <xdr:rowOff>25400</xdr:rowOff>
    </xdr:from>
    <xdr:to>
      <xdr:col>1</xdr:col>
      <xdr:colOff>1901379</xdr:colOff>
      <xdr:row>297</xdr:row>
      <xdr:rowOff>1803400</xdr:rowOff>
    </xdr:to>
    <xdr:pic>
      <xdr:nvPicPr>
        <xdr:cNvPr id="905" name="Рисунок 904">
          <a:extLst>
            <a:ext uri="{FF2B5EF4-FFF2-40B4-BE49-F238E27FC236}">
              <a16:creationId xmlns:a16="http://schemas.microsoft.com/office/drawing/2014/main" id="{D9716E31-0FEF-416F-ABAC-8E2975847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7782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298</xdr:row>
      <xdr:rowOff>25400</xdr:rowOff>
    </xdr:from>
    <xdr:to>
      <xdr:col>1</xdr:col>
      <xdr:colOff>1901379</xdr:colOff>
      <xdr:row>298</xdr:row>
      <xdr:rowOff>1803400</xdr:rowOff>
    </xdr:to>
    <xdr:pic>
      <xdr:nvPicPr>
        <xdr:cNvPr id="907" name="Рисунок 906">
          <a:extLst>
            <a:ext uri="{FF2B5EF4-FFF2-40B4-BE49-F238E27FC236}">
              <a16:creationId xmlns:a16="http://schemas.microsoft.com/office/drawing/2014/main" id="{96ED54E5-D606-4857-B6E7-57F73C3F7A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4961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299</xdr:row>
      <xdr:rowOff>25400</xdr:rowOff>
    </xdr:from>
    <xdr:to>
      <xdr:col>1</xdr:col>
      <xdr:colOff>1901379</xdr:colOff>
      <xdr:row>299</xdr:row>
      <xdr:rowOff>1803400</xdr:rowOff>
    </xdr:to>
    <xdr:pic>
      <xdr:nvPicPr>
        <xdr:cNvPr id="909" name="Рисунок 908">
          <a:extLst>
            <a:ext uri="{FF2B5EF4-FFF2-40B4-BE49-F238E27FC236}">
              <a16:creationId xmlns:a16="http://schemas.microsoft.com/office/drawing/2014/main" id="{B62B07A3-8720-4F5B-A857-E4002FF322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1453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300</xdr:row>
      <xdr:rowOff>25400</xdr:rowOff>
    </xdr:from>
    <xdr:to>
      <xdr:col>1</xdr:col>
      <xdr:colOff>1901379</xdr:colOff>
      <xdr:row>300</xdr:row>
      <xdr:rowOff>1803400</xdr:rowOff>
    </xdr:to>
    <xdr:pic>
      <xdr:nvPicPr>
        <xdr:cNvPr id="911" name="Рисунок 910">
          <a:extLst>
            <a:ext uri="{FF2B5EF4-FFF2-40B4-BE49-F238E27FC236}">
              <a16:creationId xmlns:a16="http://schemas.microsoft.com/office/drawing/2014/main" id="{40C7CC3C-DDE4-4DCC-880F-55C263762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3289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301</xdr:row>
      <xdr:rowOff>25400</xdr:rowOff>
    </xdr:from>
    <xdr:to>
      <xdr:col>1</xdr:col>
      <xdr:colOff>1901379</xdr:colOff>
      <xdr:row>301</xdr:row>
      <xdr:rowOff>1803400</xdr:rowOff>
    </xdr:to>
    <xdr:pic>
      <xdr:nvPicPr>
        <xdr:cNvPr id="913" name="Рисунок 912">
          <a:extLst>
            <a:ext uri="{FF2B5EF4-FFF2-40B4-BE49-F238E27FC236}">
              <a16:creationId xmlns:a16="http://schemas.microsoft.com/office/drawing/2014/main" id="{2B8FB60D-12BC-468D-805D-BA2076D28E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5125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302</xdr:row>
      <xdr:rowOff>25400</xdr:rowOff>
    </xdr:from>
    <xdr:to>
      <xdr:col>1</xdr:col>
      <xdr:colOff>1901379</xdr:colOff>
      <xdr:row>302</xdr:row>
      <xdr:rowOff>1803400</xdr:rowOff>
    </xdr:to>
    <xdr:pic>
      <xdr:nvPicPr>
        <xdr:cNvPr id="915" name="Рисунок 914">
          <a:extLst>
            <a:ext uri="{FF2B5EF4-FFF2-40B4-BE49-F238E27FC236}">
              <a16:creationId xmlns:a16="http://schemas.microsoft.com/office/drawing/2014/main" id="{3AE5C41A-60F3-4349-AA8F-BD0EFC909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6960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303</xdr:row>
      <xdr:rowOff>25400</xdr:rowOff>
    </xdr:from>
    <xdr:to>
      <xdr:col>1</xdr:col>
      <xdr:colOff>1901379</xdr:colOff>
      <xdr:row>303</xdr:row>
      <xdr:rowOff>1803400</xdr:rowOff>
    </xdr:to>
    <xdr:pic>
      <xdr:nvPicPr>
        <xdr:cNvPr id="917" name="Рисунок 916">
          <a:extLst>
            <a:ext uri="{FF2B5EF4-FFF2-40B4-BE49-F238E27FC236}">
              <a16:creationId xmlns:a16="http://schemas.microsoft.com/office/drawing/2014/main" id="{5C5AAC49-4571-4BD1-A153-A53611D8B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58796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304</xdr:row>
      <xdr:rowOff>25400</xdr:rowOff>
    </xdr:from>
    <xdr:to>
      <xdr:col>1</xdr:col>
      <xdr:colOff>1901379</xdr:colOff>
      <xdr:row>304</xdr:row>
      <xdr:rowOff>1803400</xdr:rowOff>
    </xdr:to>
    <xdr:pic>
      <xdr:nvPicPr>
        <xdr:cNvPr id="919" name="Рисунок 918">
          <a:extLst>
            <a:ext uri="{FF2B5EF4-FFF2-40B4-BE49-F238E27FC236}">
              <a16:creationId xmlns:a16="http://schemas.microsoft.com/office/drawing/2014/main" id="{A82F3868-78E3-4477-9BE2-A27335862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0632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305</xdr:row>
      <xdr:rowOff>25400</xdr:rowOff>
    </xdr:from>
    <xdr:to>
      <xdr:col>1</xdr:col>
      <xdr:colOff>1901379</xdr:colOff>
      <xdr:row>305</xdr:row>
      <xdr:rowOff>1803400</xdr:rowOff>
    </xdr:to>
    <xdr:pic>
      <xdr:nvPicPr>
        <xdr:cNvPr id="921" name="Рисунок 920">
          <a:extLst>
            <a:ext uri="{FF2B5EF4-FFF2-40B4-BE49-F238E27FC236}">
              <a16:creationId xmlns:a16="http://schemas.microsoft.com/office/drawing/2014/main" id="{930D2A5F-F947-42DC-B7EC-74084C01C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2467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306</xdr:row>
      <xdr:rowOff>25400</xdr:rowOff>
    </xdr:from>
    <xdr:to>
      <xdr:col>1</xdr:col>
      <xdr:colOff>1901379</xdr:colOff>
      <xdr:row>306</xdr:row>
      <xdr:rowOff>1803400</xdr:rowOff>
    </xdr:to>
    <xdr:pic>
      <xdr:nvPicPr>
        <xdr:cNvPr id="923" name="Рисунок 922">
          <a:extLst>
            <a:ext uri="{FF2B5EF4-FFF2-40B4-BE49-F238E27FC236}">
              <a16:creationId xmlns:a16="http://schemas.microsoft.com/office/drawing/2014/main" id="{49C19344-4E0E-46B9-9688-D62DF4762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4303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307</xdr:row>
      <xdr:rowOff>25400</xdr:rowOff>
    </xdr:from>
    <xdr:to>
      <xdr:col>1</xdr:col>
      <xdr:colOff>1901379</xdr:colOff>
      <xdr:row>307</xdr:row>
      <xdr:rowOff>1803400</xdr:rowOff>
    </xdr:to>
    <xdr:pic>
      <xdr:nvPicPr>
        <xdr:cNvPr id="925" name="Рисунок 924">
          <a:extLst>
            <a:ext uri="{FF2B5EF4-FFF2-40B4-BE49-F238E27FC236}">
              <a16:creationId xmlns:a16="http://schemas.microsoft.com/office/drawing/2014/main" id="{4FEA398A-F686-4F4F-A595-1524CF8E2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6139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308</xdr:row>
      <xdr:rowOff>25400</xdr:rowOff>
    </xdr:from>
    <xdr:to>
      <xdr:col>1</xdr:col>
      <xdr:colOff>1901379</xdr:colOff>
      <xdr:row>308</xdr:row>
      <xdr:rowOff>1803400</xdr:rowOff>
    </xdr:to>
    <xdr:pic>
      <xdr:nvPicPr>
        <xdr:cNvPr id="927" name="Рисунок 926">
          <a:extLst>
            <a:ext uri="{FF2B5EF4-FFF2-40B4-BE49-F238E27FC236}">
              <a16:creationId xmlns:a16="http://schemas.microsoft.com/office/drawing/2014/main" id="{BA21918C-46A9-4B06-9817-4E4AE354F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7975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309</xdr:row>
      <xdr:rowOff>25400</xdr:rowOff>
    </xdr:from>
    <xdr:to>
      <xdr:col>1</xdr:col>
      <xdr:colOff>1901379</xdr:colOff>
      <xdr:row>309</xdr:row>
      <xdr:rowOff>1803400</xdr:rowOff>
    </xdr:to>
    <xdr:pic>
      <xdr:nvPicPr>
        <xdr:cNvPr id="929" name="Рисунок 928">
          <a:extLst>
            <a:ext uri="{FF2B5EF4-FFF2-40B4-BE49-F238E27FC236}">
              <a16:creationId xmlns:a16="http://schemas.microsoft.com/office/drawing/2014/main" id="{D6B8EFCC-47B9-4688-AAE7-5D9E9233F3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6981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310</xdr:row>
      <xdr:rowOff>25400</xdr:rowOff>
    </xdr:from>
    <xdr:to>
      <xdr:col>1</xdr:col>
      <xdr:colOff>1901379</xdr:colOff>
      <xdr:row>310</xdr:row>
      <xdr:rowOff>1803400</xdr:rowOff>
    </xdr:to>
    <xdr:pic>
      <xdr:nvPicPr>
        <xdr:cNvPr id="931" name="Рисунок 930">
          <a:extLst>
            <a:ext uri="{FF2B5EF4-FFF2-40B4-BE49-F238E27FC236}">
              <a16:creationId xmlns:a16="http://schemas.microsoft.com/office/drawing/2014/main" id="{A5D9B787-C482-4DEE-BA32-38E22CFF8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1646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311</xdr:row>
      <xdr:rowOff>25400</xdr:rowOff>
    </xdr:from>
    <xdr:to>
      <xdr:col>1</xdr:col>
      <xdr:colOff>1901379</xdr:colOff>
      <xdr:row>311</xdr:row>
      <xdr:rowOff>1803400</xdr:rowOff>
    </xdr:to>
    <xdr:pic>
      <xdr:nvPicPr>
        <xdr:cNvPr id="933" name="Рисунок 932">
          <a:extLst>
            <a:ext uri="{FF2B5EF4-FFF2-40B4-BE49-F238E27FC236}">
              <a16:creationId xmlns:a16="http://schemas.microsoft.com/office/drawing/2014/main" id="{077B653D-6195-4C3C-90D6-440354755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3482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312</xdr:row>
      <xdr:rowOff>25400</xdr:rowOff>
    </xdr:from>
    <xdr:to>
      <xdr:col>1</xdr:col>
      <xdr:colOff>1901379</xdr:colOff>
      <xdr:row>312</xdr:row>
      <xdr:rowOff>1803400</xdr:rowOff>
    </xdr:to>
    <xdr:pic>
      <xdr:nvPicPr>
        <xdr:cNvPr id="935" name="Рисунок 934">
          <a:extLst>
            <a:ext uri="{FF2B5EF4-FFF2-40B4-BE49-F238E27FC236}">
              <a16:creationId xmlns:a16="http://schemas.microsoft.com/office/drawing/2014/main" id="{7D2A14AB-3200-497A-BB47-8ADAD088F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5318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313</xdr:row>
      <xdr:rowOff>25400</xdr:rowOff>
    </xdr:from>
    <xdr:to>
      <xdr:col>1</xdr:col>
      <xdr:colOff>1901379</xdr:colOff>
      <xdr:row>313</xdr:row>
      <xdr:rowOff>1803400</xdr:rowOff>
    </xdr:to>
    <xdr:pic>
      <xdr:nvPicPr>
        <xdr:cNvPr id="937" name="Рисунок 936">
          <a:extLst>
            <a:ext uri="{FF2B5EF4-FFF2-40B4-BE49-F238E27FC236}">
              <a16:creationId xmlns:a16="http://schemas.microsoft.com/office/drawing/2014/main" id="{094DA376-993A-4411-B9C7-74E50C376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7153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314</xdr:row>
      <xdr:rowOff>25400</xdr:rowOff>
    </xdr:from>
    <xdr:to>
      <xdr:col>1</xdr:col>
      <xdr:colOff>1901379</xdr:colOff>
      <xdr:row>314</xdr:row>
      <xdr:rowOff>1803400</xdr:rowOff>
    </xdr:to>
    <xdr:pic>
      <xdr:nvPicPr>
        <xdr:cNvPr id="939" name="Рисунок 938">
          <a:extLst>
            <a:ext uri="{FF2B5EF4-FFF2-40B4-BE49-F238E27FC236}">
              <a16:creationId xmlns:a16="http://schemas.microsoft.com/office/drawing/2014/main" id="{A13247B3-DB4D-419A-AB7A-5853871DB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78989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315</xdr:row>
      <xdr:rowOff>25400</xdr:rowOff>
    </xdr:from>
    <xdr:to>
      <xdr:col>1</xdr:col>
      <xdr:colOff>1901379</xdr:colOff>
      <xdr:row>315</xdr:row>
      <xdr:rowOff>1803400</xdr:rowOff>
    </xdr:to>
    <xdr:pic>
      <xdr:nvPicPr>
        <xdr:cNvPr id="941" name="Рисунок 940">
          <a:extLst>
            <a:ext uri="{FF2B5EF4-FFF2-40B4-BE49-F238E27FC236}">
              <a16:creationId xmlns:a16="http://schemas.microsoft.com/office/drawing/2014/main" id="{26BA5939-77F2-4935-828B-22173CC4A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0825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316</xdr:row>
      <xdr:rowOff>25400</xdr:rowOff>
    </xdr:from>
    <xdr:to>
      <xdr:col>1</xdr:col>
      <xdr:colOff>1901379</xdr:colOff>
      <xdr:row>316</xdr:row>
      <xdr:rowOff>1803400</xdr:rowOff>
    </xdr:to>
    <xdr:pic>
      <xdr:nvPicPr>
        <xdr:cNvPr id="943" name="Рисунок 942">
          <a:extLst>
            <a:ext uri="{FF2B5EF4-FFF2-40B4-BE49-F238E27FC236}">
              <a16:creationId xmlns:a16="http://schemas.microsoft.com/office/drawing/2014/main" id="{3532B4CA-D973-42D7-8875-F0E195939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2660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317</xdr:row>
      <xdr:rowOff>25400</xdr:rowOff>
    </xdr:from>
    <xdr:to>
      <xdr:col>1</xdr:col>
      <xdr:colOff>1901379</xdr:colOff>
      <xdr:row>317</xdr:row>
      <xdr:rowOff>1803400</xdr:rowOff>
    </xdr:to>
    <xdr:pic>
      <xdr:nvPicPr>
        <xdr:cNvPr id="945" name="Рисунок 944">
          <a:extLst>
            <a:ext uri="{FF2B5EF4-FFF2-40B4-BE49-F238E27FC236}">
              <a16:creationId xmlns:a16="http://schemas.microsoft.com/office/drawing/2014/main" id="{C37785E1-2092-4A04-ADCA-CC450D3CCA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4496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318</xdr:row>
      <xdr:rowOff>25400</xdr:rowOff>
    </xdr:from>
    <xdr:to>
      <xdr:col>1</xdr:col>
      <xdr:colOff>1901379</xdr:colOff>
      <xdr:row>318</xdr:row>
      <xdr:rowOff>1803400</xdr:rowOff>
    </xdr:to>
    <xdr:pic>
      <xdr:nvPicPr>
        <xdr:cNvPr id="947" name="Рисунок 946">
          <a:extLst>
            <a:ext uri="{FF2B5EF4-FFF2-40B4-BE49-F238E27FC236}">
              <a16:creationId xmlns:a16="http://schemas.microsoft.com/office/drawing/2014/main" id="{97B47094-59B0-4795-9D9F-A27580F0E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6332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319</xdr:row>
      <xdr:rowOff>25400</xdr:rowOff>
    </xdr:from>
    <xdr:to>
      <xdr:col>1</xdr:col>
      <xdr:colOff>1901379</xdr:colOff>
      <xdr:row>319</xdr:row>
      <xdr:rowOff>1803400</xdr:rowOff>
    </xdr:to>
    <xdr:pic>
      <xdr:nvPicPr>
        <xdr:cNvPr id="949" name="Рисунок 948">
          <a:extLst>
            <a:ext uri="{FF2B5EF4-FFF2-40B4-BE49-F238E27FC236}">
              <a16:creationId xmlns:a16="http://schemas.microsoft.com/office/drawing/2014/main" id="{106A052C-B4AE-4017-A5D2-A1995FCFD5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8168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320</xdr:row>
      <xdr:rowOff>25400</xdr:rowOff>
    </xdr:from>
    <xdr:to>
      <xdr:col>1</xdr:col>
      <xdr:colOff>1901379</xdr:colOff>
      <xdr:row>320</xdr:row>
      <xdr:rowOff>1803400</xdr:rowOff>
    </xdr:to>
    <xdr:pic>
      <xdr:nvPicPr>
        <xdr:cNvPr id="951" name="Рисунок 950">
          <a:extLst>
            <a:ext uri="{FF2B5EF4-FFF2-40B4-BE49-F238E27FC236}">
              <a16:creationId xmlns:a16="http://schemas.microsoft.com/office/drawing/2014/main" id="{5501E7AC-701A-441F-AFB8-9C8451F3C8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000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321</xdr:row>
      <xdr:rowOff>25400</xdr:rowOff>
    </xdr:from>
    <xdr:to>
      <xdr:col>1</xdr:col>
      <xdr:colOff>1901379</xdr:colOff>
      <xdr:row>321</xdr:row>
      <xdr:rowOff>1803400</xdr:rowOff>
    </xdr:to>
    <xdr:pic>
      <xdr:nvPicPr>
        <xdr:cNvPr id="953" name="Рисунок 952">
          <a:extLst>
            <a:ext uri="{FF2B5EF4-FFF2-40B4-BE49-F238E27FC236}">
              <a16:creationId xmlns:a16="http://schemas.microsoft.com/office/drawing/2014/main" id="{EA715D1B-C8CB-45A0-9043-B1ECE64FA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1839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322</xdr:row>
      <xdr:rowOff>25400</xdr:rowOff>
    </xdr:from>
    <xdr:to>
      <xdr:col>1</xdr:col>
      <xdr:colOff>1901379</xdr:colOff>
      <xdr:row>322</xdr:row>
      <xdr:rowOff>1803400</xdr:rowOff>
    </xdr:to>
    <xdr:pic>
      <xdr:nvPicPr>
        <xdr:cNvPr id="955" name="Рисунок 954">
          <a:extLst>
            <a:ext uri="{FF2B5EF4-FFF2-40B4-BE49-F238E27FC236}">
              <a16:creationId xmlns:a16="http://schemas.microsoft.com/office/drawing/2014/main" id="{37F5757C-29AA-4C47-A3D2-C8D5C4120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3675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323</xdr:row>
      <xdr:rowOff>25400</xdr:rowOff>
    </xdr:from>
    <xdr:to>
      <xdr:col>1</xdr:col>
      <xdr:colOff>1901379</xdr:colOff>
      <xdr:row>323</xdr:row>
      <xdr:rowOff>1803400</xdr:rowOff>
    </xdr:to>
    <xdr:pic>
      <xdr:nvPicPr>
        <xdr:cNvPr id="957" name="Рисунок 956">
          <a:extLst>
            <a:ext uri="{FF2B5EF4-FFF2-40B4-BE49-F238E27FC236}">
              <a16:creationId xmlns:a16="http://schemas.microsoft.com/office/drawing/2014/main" id="{470D2EBD-7AB8-49D5-BD54-FBC3F952C7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5511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324</xdr:row>
      <xdr:rowOff>25400</xdr:rowOff>
    </xdr:from>
    <xdr:to>
      <xdr:col>1</xdr:col>
      <xdr:colOff>1901379</xdr:colOff>
      <xdr:row>324</xdr:row>
      <xdr:rowOff>1803400</xdr:rowOff>
    </xdr:to>
    <xdr:pic>
      <xdr:nvPicPr>
        <xdr:cNvPr id="959" name="Рисунок 958">
          <a:extLst>
            <a:ext uri="{FF2B5EF4-FFF2-40B4-BE49-F238E27FC236}">
              <a16:creationId xmlns:a16="http://schemas.microsoft.com/office/drawing/2014/main" id="{0B26E7BD-8CC2-40DF-BFE1-D2ABB4B3FF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7346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325</xdr:row>
      <xdr:rowOff>25400</xdr:rowOff>
    </xdr:from>
    <xdr:to>
      <xdr:col>1</xdr:col>
      <xdr:colOff>1901379</xdr:colOff>
      <xdr:row>325</xdr:row>
      <xdr:rowOff>1803400</xdr:rowOff>
    </xdr:to>
    <xdr:pic>
      <xdr:nvPicPr>
        <xdr:cNvPr id="961" name="Рисунок 960">
          <a:extLst>
            <a:ext uri="{FF2B5EF4-FFF2-40B4-BE49-F238E27FC236}">
              <a16:creationId xmlns:a16="http://schemas.microsoft.com/office/drawing/2014/main" id="{BDE104BF-00B1-40A7-B939-2D994620D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99182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326</xdr:row>
      <xdr:rowOff>25400</xdr:rowOff>
    </xdr:from>
    <xdr:to>
      <xdr:col>1</xdr:col>
      <xdr:colOff>1901379</xdr:colOff>
      <xdr:row>326</xdr:row>
      <xdr:rowOff>1803400</xdr:rowOff>
    </xdr:to>
    <xdr:pic>
      <xdr:nvPicPr>
        <xdr:cNvPr id="963" name="Рисунок 962">
          <a:extLst>
            <a:ext uri="{FF2B5EF4-FFF2-40B4-BE49-F238E27FC236}">
              <a16:creationId xmlns:a16="http://schemas.microsoft.com/office/drawing/2014/main" id="{06F1E16F-A241-4F5F-8FCB-6F6B4F8F8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01018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327</xdr:row>
      <xdr:rowOff>25400</xdr:rowOff>
    </xdr:from>
    <xdr:to>
      <xdr:col>1</xdr:col>
      <xdr:colOff>1901379</xdr:colOff>
      <xdr:row>327</xdr:row>
      <xdr:rowOff>1803400</xdr:rowOff>
    </xdr:to>
    <xdr:pic>
      <xdr:nvPicPr>
        <xdr:cNvPr id="965" name="Рисунок 964">
          <a:extLst>
            <a:ext uri="{FF2B5EF4-FFF2-40B4-BE49-F238E27FC236}">
              <a16:creationId xmlns:a16="http://schemas.microsoft.com/office/drawing/2014/main" id="{BF5E1E26-11AF-4BD1-90DF-FE8C6E70AA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02853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328</xdr:row>
      <xdr:rowOff>25400</xdr:rowOff>
    </xdr:from>
    <xdr:to>
      <xdr:col>1</xdr:col>
      <xdr:colOff>1901379</xdr:colOff>
      <xdr:row>328</xdr:row>
      <xdr:rowOff>1803400</xdr:rowOff>
    </xdr:to>
    <xdr:pic>
      <xdr:nvPicPr>
        <xdr:cNvPr id="967" name="Рисунок 966">
          <a:extLst>
            <a:ext uri="{FF2B5EF4-FFF2-40B4-BE49-F238E27FC236}">
              <a16:creationId xmlns:a16="http://schemas.microsoft.com/office/drawing/2014/main" id="{5E143F96-B4E2-45A7-8C4F-BDA4987310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04689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329</xdr:row>
      <xdr:rowOff>25400</xdr:rowOff>
    </xdr:from>
    <xdr:to>
      <xdr:col>1</xdr:col>
      <xdr:colOff>1901379</xdr:colOff>
      <xdr:row>329</xdr:row>
      <xdr:rowOff>1803400</xdr:rowOff>
    </xdr:to>
    <xdr:pic>
      <xdr:nvPicPr>
        <xdr:cNvPr id="969" name="Рисунок 968">
          <a:extLst>
            <a:ext uri="{FF2B5EF4-FFF2-40B4-BE49-F238E27FC236}">
              <a16:creationId xmlns:a16="http://schemas.microsoft.com/office/drawing/2014/main" id="{A86E9D02-542B-4B37-A5F4-42578FD00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06525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330</xdr:row>
      <xdr:rowOff>25400</xdr:rowOff>
    </xdr:from>
    <xdr:to>
      <xdr:col>1</xdr:col>
      <xdr:colOff>1901379</xdr:colOff>
      <xdr:row>330</xdr:row>
      <xdr:rowOff>1803400</xdr:rowOff>
    </xdr:to>
    <xdr:pic>
      <xdr:nvPicPr>
        <xdr:cNvPr id="971" name="Рисунок 970">
          <a:extLst>
            <a:ext uri="{FF2B5EF4-FFF2-40B4-BE49-F238E27FC236}">
              <a16:creationId xmlns:a16="http://schemas.microsoft.com/office/drawing/2014/main" id="{24617FB8-BA70-448A-97FE-A8636BAB1F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08361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331</xdr:row>
      <xdr:rowOff>25400</xdr:rowOff>
    </xdr:from>
    <xdr:to>
      <xdr:col>1</xdr:col>
      <xdr:colOff>1901379</xdr:colOff>
      <xdr:row>331</xdr:row>
      <xdr:rowOff>1803400</xdr:rowOff>
    </xdr:to>
    <xdr:pic>
      <xdr:nvPicPr>
        <xdr:cNvPr id="973" name="Рисунок 972">
          <a:extLst>
            <a:ext uri="{FF2B5EF4-FFF2-40B4-BE49-F238E27FC236}">
              <a16:creationId xmlns:a16="http://schemas.microsoft.com/office/drawing/2014/main" id="{687121CF-CF12-4DDD-B79A-A7A6F5CB8B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019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332</xdr:row>
      <xdr:rowOff>25400</xdr:rowOff>
    </xdr:from>
    <xdr:to>
      <xdr:col>1</xdr:col>
      <xdr:colOff>1901379</xdr:colOff>
      <xdr:row>332</xdr:row>
      <xdr:rowOff>1803400</xdr:rowOff>
    </xdr:to>
    <xdr:pic>
      <xdr:nvPicPr>
        <xdr:cNvPr id="975" name="Рисунок 974">
          <a:extLst>
            <a:ext uri="{FF2B5EF4-FFF2-40B4-BE49-F238E27FC236}">
              <a16:creationId xmlns:a16="http://schemas.microsoft.com/office/drawing/2014/main" id="{E3025986-6D13-437B-A40B-64C4EAB0A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2032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333</xdr:row>
      <xdr:rowOff>25400</xdr:rowOff>
    </xdr:from>
    <xdr:to>
      <xdr:col>1</xdr:col>
      <xdr:colOff>1901379</xdr:colOff>
      <xdr:row>333</xdr:row>
      <xdr:rowOff>1803400</xdr:rowOff>
    </xdr:to>
    <xdr:pic>
      <xdr:nvPicPr>
        <xdr:cNvPr id="977" name="Рисунок 976">
          <a:extLst>
            <a:ext uri="{FF2B5EF4-FFF2-40B4-BE49-F238E27FC236}">
              <a16:creationId xmlns:a16="http://schemas.microsoft.com/office/drawing/2014/main" id="{73591614-4462-4AF3-B3F5-91ED5FE020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3868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334</xdr:row>
      <xdr:rowOff>25400</xdr:rowOff>
    </xdr:from>
    <xdr:to>
      <xdr:col>1</xdr:col>
      <xdr:colOff>1901379</xdr:colOff>
      <xdr:row>334</xdr:row>
      <xdr:rowOff>1803400</xdr:rowOff>
    </xdr:to>
    <xdr:pic>
      <xdr:nvPicPr>
        <xdr:cNvPr id="979" name="Рисунок 978">
          <a:extLst>
            <a:ext uri="{FF2B5EF4-FFF2-40B4-BE49-F238E27FC236}">
              <a16:creationId xmlns:a16="http://schemas.microsoft.com/office/drawing/2014/main" id="{2AA6D4AF-5833-454A-BAC6-9565AB3B77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5704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335</xdr:row>
      <xdr:rowOff>25400</xdr:rowOff>
    </xdr:from>
    <xdr:to>
      <xdr:col>1</xdr:col>
      <xdr:colOff>1901379</xdr:colOff>
      <xdr:row>335</xdr:row>
      <xdr:rowOff>1803400</xdr:rowOff>
    </xdr:to>
    <xdr:pic>
      <xdr:nvPicPr>
        <xdr:cNvPr id="981" name="Рисунок 980">
          <a:extLst>
            <a:ext uri="{FF2B5EF4-FFF2-40B4-BE49-F238E27FC236}">
              <a16:creationId xmlns:a16="http://schemas.microsoft.com/office/drawing/2014/main" id="{6CF49020-4880-4A24-ADF9-68EBA8D2A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7539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336</xdr:row>
      <xdr:rowOff>25400</xdr:rowOff>
    </xdr:from>
    <xdr:to>
      <xdr:col>1</xdr:col>
      <xdr:colOff>1901379</xdr:colOff>
      <xdr:row>336</xdr:row>
      <xdr:rowOff>1803400</xdr:rowOff>
    </xdr:to>
    <xdr:pic>
      <xdr:nvPicPr>
        <xdr:cNvPr id="983" name="Рисунок 982">
          <a:extLst>
            <a:ext uri="{FF2B5EF4-FFF2-40B4-BE49-F238E27FC236}">
              <a16:creationId xmlns:a16="http://schemas.microsoft.com/office/drawing/2014/main" id="{A0168A1B-9EB0-43EB-99A0-4CC2EBDCD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19375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337</xdr:row>
      <xdr:rowOff>25400</xdr:rowOff>
    </xdr:from>
    <xdr:to>
      <xdr:col>1</xdr:col>
      <xdr:colOff>1901379</xdr:colOff>
      <xdr:row>337</xdr:row>
      <xdr:rowOff>1803400</xdr:rowOff>
    </xdr:to>
    <xdr:pic>
      <xdr:nvPicPr>
        <xdr:cNvPr id="985" name="Рисунок 984">
          <a:extLst>
            <a:ext uri="{FF2B5EF4-FFF2-40B4-BE49-F238E27FC236}">
              <a16:creationId xmlns:a16="http://schemas.microsoft.com/office/drawing/2014/main" id="{D5878E70-5194-4222-A6A6-B84346030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1211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338</xdr:row>
      <xdr:rowOff>25400</xdr:rowOff>
    </xdr:from>
    <xdr:to>
      <xdr:col>1</xdr:col>
      <xdr:colOff>1901379</xdr:colOff>
      <xdr:row>338</xdr:row>
      <xdr:rowOff>1803400</xdr:rowOff>
    </xdr:to>
    <xdr:pic>
      <xdr:nvPicPr>
        <xdr:cNvPr id="987" name="Рисунок 986">
          <a:extLst>
            <a:ext uri="{FF2B5EF4-FFF2-40B4-BE49-F238E27FC236}">
              <a16:creationId xmlns:a16="http://schemas.microsoft.com/office/drawing/2014/main" id="{5AE56023-EB78-42DF-B56F-3255CCC7FA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3046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339</xdr:row>
      <xdr:rowOff>25400</xdr:rowOff>
    </xdr:from>
    <xdr:to>
      <xdr:col>1</xdr:col>
      <xdr:colOff>1901379</xdr:colOff>
      <xdr:row>339</xdr:row>
      <xdr:rowOff>1803400</xdr:rowOff>
    </xdr:to>
    <xdr:pic>
      <xdr:nvPicPr>
        <xdr:cNvPr id="989" name="Рисунок 988">
          <a:extLst>
            <a:ext uri="{FF2B5EF4-FFF2-40B4-BE49-F238E27FC236}">
              <a16:creationId xmlns:a16="http://schemas.microsoft.com/office/drawing/2014/main" id="{0634E465-99A3-41EF-B73B-D2D66E65C7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4882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340</xdr:row>
      <xdr:rowOff>25400</xdr:rowOff>
    </xdr:from>
    <xdr:to>
      <xdr:col>1</xdr:col>
      <xdr:colOff>1901379</xdr:colOff>
      <xdr:row>340</xdr:row>
      <xdr:rowOff>1803400</xdr:rowOff>
    </xdr:to>
    <xdr:pic>
      <xdr:nvPicPr>
        <xdr:cNvPr id="991" name="Рисунок 990">
          <a:extLst>
            <a:ext uri="{FF2B5EF4-FFF2-40B4-BE49-F238E27FC236}">
              <a16:creationId xmlns:a16="http://schemas.microsoft.com/office/drawing/2014/main" id="{330F093F-42EC-4468-851D-B12B6732B4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6718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341</xdr:row>
      <xdr:rowOff>25400</xdr:rowOff>
    </xdr:from>
    <xdr:to>
      <xdr:col>1</xdr:col>
      <xdr:colOff>1901379</xdr:colOff>
      <xdr:row>341</xdr:row>
      <xdr:rowOff>1803400</xdr:rowOff>
    </xdr:to>
    <xdr:pic>
      <xdr:nvPicPr>
        <xdr:cNvPr id="993" name="Рисунок 992">
          <a:extLst>
            <a:ext uri="{FF2B5EF4-FFF2-40B4-BE49-F238E27FC236}">
              <a16:creationId xmlns:a16="http://schemas.microsoft.com/office/drawing/2014/main" id="{951FE88C-BE05-491C-B8B4-EEA5D13ED9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28554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342</xdr:row>
      <xdr:rowOff>25400</xdr:rowOff>
    </xdr:from>
    <xdr:to>
      <xdr:col>1</xdr:col>
      <xdr:colOff>1901379</xdr:colOff>
      <xdr:row>342</xdr:row>
      <xdr:rowOff>1803400</xdr:rowOff>
    </xdr:to>
    <xdr:pic>
      <xdr:nvPicPr>
        <xdr:cNvPr id="995" name="Рисунок 994">
          <a:extLst>
            <a:ext uri="{FF2B5EF4-FFF2-40B4-BE49-F238E27FC236}">
              <a16:creationId xmlns:a16="http://schemas.microsoft.com/office/drawing/2014/main" id="{90764F0D-5C16-440D-A099-E866CF997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0389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343</xdr:row>
      <xdr:rowOff>25400</xdr:rowOff>
    </xdr:from>
    <xdr:to>
      <xdr:col>1</xdr:col>
      <xdr:colOff>1901379</xdr:colOff>
      <xdr:row>343</xdr:row>
      <xdr:rowOff>1803400</xdr:rowOff>
    </xdr:to>
    <xdr:pic>
      <xdr:nvPicPr>
        <xdr:cNvPr id="997" name="Рисунок 996">
          <a:extLst>
            <a:ext uri="{FF2B5EF4-FFF2-40B4-BE49-F238E27FC236}">
              <a16:creationId xmlns:a16="http://schemas.microsoft.com/office/drawing/2014/main" id="{521B1BA3-7480-4F1A-81A4-BDA35F01F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2225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344</xdr:row>
      <xdr:rowOff>25400</xdr:rowOff>
    </xdr:from>
    <xdr:to>
      <xdr:col>1</xdr:col>
      <xdr:colOff>1901379</xdr:colOff>
      <xdr:row>344</xdr:row>
      <xdr:rowOff>1803400</xdr:rowOff>
    </xdr:to>
    <xdr:pic>
      <xdr:nvPicPr>
        <xdr:cNvPr id="999" name="Рисунок 998">
          <a:extLst>
            <a:ext uri="{FF2B5EF4-FFF2-40B4-BE49-F238E27FC236}">
              <a16:creationId xmlns:a16="http://schemas.microsoft.com/office/drawing/2014/main" id="{58A7E64E-6127-4CA8-B864-E1F0A2F642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4061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345</xdr:row>
      <xdr:rowOff>25400</xdr:rowOff>
    </xdr:from>
    <xdr:to>
      <xdr:col>1</xdr:col>
      <xdr:colOff>1901379</xdr:colOff>
      <xdr:row>345</xdr:row>
      <xdr:rowOff>1803400</xdr:rowOff>
    </xdr:to>
    <xdr:pic>
      <xdr:nvPicPr>
        <xdr:cNvPr id="1001" name="Рисунок 1000">
          <a:extLst>
            <a:ext uri="{FF2B5EF4-FFF2-40B4-BE49-F238E27FC236}">
              <a16:creationId xmlns:a16="http://schemas.microsoft.com/office/drawing/2014/main" id="{0B3C4C94-DADD-4B4B-A129-ABE9E3A9C9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5897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346</xdr:row>
      <xdr:rowOff>25400</xdr:rowOff>
    </xdr:from>
    <xdr:to>
      <xdr:col>1</xdr:col>
      <xdr:colOff>1901379</xdr:colOff>
      <xdr:row>346</xdr:row>
      <xdr:rowOff>1803400</xdr:rowOff>
    </xdr:to>
    <xdr:pic>
      <xdr:nvPicPr>
        <xdr:cNvPr id="1003" name="Рисунок 1002">
          <a:extLst>
            <a:ext uri="{FF2B5EF4-FFF2-40B4-BE49-F238E27FC236}">
              <a16:creationId xmlns:a16="http://schemas.microsoft.com/office/drawing/2014/main" id="{425A918B-593B-4E03-80D0-8C36E922C4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7732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347</xdr:row>
      <xdr:rowOff>25400</xdr:rowOff>
    </xdr:from>
    <xdr:to>
      <xdr:col>1</xdr:col>
      <xdr:colOff>1901379</xdr:colOff>
      <xdr:row>347</xdr:row>
      <xdr:rowOff>1803400</xdr:rowOff>
    </xdr:to>
    <xdr:pic>
      <xdr:nvPicPr>
        <xdr:cNvPr id="1005" name="Рисунок 1004">
          <a:extLst>
            <a:ext uri="{FF2B5EF4-FFF2-40B4-BE49-F238E27FC236}">
              <a16:creationId xmlns:a16="http://schemas.microsoft.com/office/drawing/2014/main" id="{4CDE5891-7CA4-4221-8BFB-DCB477ADE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956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348</xdr:row>
      <xdr:rowOff>25400</xdr:rowOff>
    </xdr:from>
    <xdr:to>
      <xdr:col>1</xdr:col>
      <xdr:colOff>1901379</xdr:colOff>
      <xdr:row>348</xdr:row>
      <xdr:rowOff>1803400</xdr:rowOff>
    </xdr:to>
    <xdr:pic>
      <xdr:nvPicPr>
        <xdr:cNvPr id="1007" name="Рисунок 1006">
          <a:extLst>
            <a:ext uri="{FF2B5EF4-FFF2-40B4-BE49-F238E27FC236}">
              <a16:creationId xmlns:a16="http://schemas.microsoft.com/office/drawing/2014/main" id="{9E1EC2AF-6A71-470A-84F3-18B720DBAE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1404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349</xdr:row>
      <xdr:rowOff>25400</xdr:rowOff>
    </xdr:from>
    <xdr:to>
      <xdr:col>1</xdr:col>
      <xdr:colOff>1901379</xdr:colOff>
      <xdr:row>349</xdr:row>
      <xdr:rowOff>1803400</xdr:rowOff>
    </xdr:to>
    <xdr:pic>
      <xdr:nvPicPr>
        <xdr:cNvPr id="1009" name="Рисунок 1008">
          <a:extLst>
            <a:ext uri="{FF2B5EF4-FFF2-40B4-BE49-F238E27FC236}">
              <a16:creationId xmlns:a16="http://schemas.microsoft.com/office/drawing/2014/main" id="{E3ACC8E4-B30D-48A2-AC97-85B7CD64A3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3239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350</xdr:row>
      <xdr:rowOff>25400</xdr:rowOff>
    </xdr:from>
    <xdr:to>
      <xdr:col>1</xdr:col>
      <xdr:colOff>1901379</xdr:colOff>
      <xdr:row>350</xdr:row>
      <xdr:rowOff>1803400</xdr:rowOff>
    </xdr:to>
    <xdr:pic>
      <xdr:nvPicPr>
        <xdr:cNvPr id="1011" name="Рисунок 1010">
          <a:extLst>
            <a:ext uri="{FF2B5EF4-FFF2-40B4-BE49-F238E27FC236}">
              <a16:creationId xmlns:a16="http://schemas.microsoft.com/office/drawing/2014/main" id="{FE70604D-8D0E-42FE-89E1-B52F4B346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5075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351</xdr:row>
      <xdr:rowOff>25400</xdr:rowOff>
    </xdr:from>
    <xdr:to>
      <xdr:col>1</xdr:col>
      <xdr:colOff>1901379</xdr:colOff>
      <xdr:row>351</xdr:row>
      <xdr:rowOff>1803400</xdr:rowOff>
    </xdr:to>
    <xdr:pic>
      <xdr:nvPicPr>
        <xdr:cNvPr id="1013" name="Рисунок 1012">
          <a:extLst>
            <a:ext uri="{FF2B5EF4-FFF2-40B4-BE49-F238E27FC236}">
              <a16:creationId xmlns:a16="http://schemas.microsoft.com/office/drawing/2014/main" id="{2EF54B21-4ED3-4589-95B8-CB16D7F38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6911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352</xdr:row>
      <xdr:rowOff>25400</xdr:rowOff>
    </xdr:from>
    <xdr:to>
      <xdr:col>1</xdr:col>
      <xdr:colOff>1901379</xdr:colOff>
      <xdr:row>352</xdr:row>
      <xdr:rowOff>1803400</xdr:rowOff>
    </xdr:to>
    <xdr:pic>
      <xdr:nvPicPr>
        <xdr:cNvPr id="1015" name="Рисунок 1014">
          <a:extLst>
            <a:ext uri="{FF2B5EF4-FFF2-40B4-BE49-F238E27FC236}">
              <a16:creationId xmlns:a16="http://schemas.microsoft.com/office/drawing/2014/main" id="{367E61A3-C05D-4209-A282-E0FB9F1DD4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48747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353</xdr:row>
      <xdr:rowOff>25400</xdr:rowOff>
    </xdr:from>
    <xdr:to>
      <xdr:col>1</xdr:col>
      <xdr:colOff>1901379</xdr:colOff>
      <xdr:row>353</xdr:row>
      <xdr:rowOff>1803400</xdr:rowOff>
    </xdr:to>
    <xdr:pic>
      <xdr:nvPicPr>
        <xdr:cNvPr id="1017" name="Рисунок 1016">
          <a:extLst>
            <a:ext uri="{FF2B5EF4-FFF2-40B4-BE49-F238E27FC236}">
              <a16:creationId xmlns:a16="http://schemas.microsoft.com/office/drawing/2014/main" id="{23D7F099-A17B-4E89-BE0B-A160A44DE9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058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354</xdr:row>
      <xdr:rowOff>25400</xdr:rowOff>
    </xdr:from>
    <xdr:to>
      <xdr:col>1</xdr:col>
      <xdr:colOff>1901379</xdr:colOff>
      <xdr:row>354</xdr:row>
      <xdr:rowOff>1803400</xdr:rowOff>
    </xdr:to>
    <xdr:pic>
      <xdr:nvPicPr>
        <xdr:cNvPr id="1019" name="Рисунок 1018">
          <a:extLst>
            <a:ext uri="{FF2B5EF4-FFF2-40B4-BE49-F238E27FC236}">
              <a16:creationId xmlns:a16="http://schemas.microsoft.com/office/drawing/2014/main" id="{314D10CA-6D5F-49FB-9087-D8D0F63E6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2418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355</xdr:row>
      <xdr:rowOff>25400</xdr:rowOff>
    </xdr:from>
    <xdr:to>
      <xdr:col>1</xdr:col>
      <xdr:colOff>1901379</xdr:colOff>
      <xdr:row>355</xdr:row>
      <xdr:rowOff>1803400</xdr:rowOff>
    </xdr:to>
    <xdr:pic>
      <xdr:nvPicPr>
        <xdr:cNvPr id="1021" name="Рисунок 1020">
          <a:extLst>
            <a:ext uri="{FF2B5EF4-FFF2-40B4-BE49-F238E27FC236}">
              <a16:creationId xmlns:a16="http://schemas.microsoft.com/office/drawing/2014/main" id="{263AE915-6D42-4B91-B419-7A84E5E29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4254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356</xdr:row>
      <xdr:rowOff>25400</xdr:rowOff>
    </xdr:from>
    <xdr:to>
      <xdr:col>1</xdr:col>
      <xdr:colOff>1901379</xdr:colOff>
      <xdr:row>356</xdr:row>
      <xdr:rowOff>1803400</xdr:rowOff>
    </xdr:to>
    <xdr:pic>
      <xdr:nvPicPr>
        <xdr:cNvPr id="1023" name="Рисунок 1022">
          <a:extLst>
            <a:ext uri="{FF2B5EF4-FFF2-40B4-BE49-F238E27FC236}">
              <a16:creationId xmlns:a16="http://schemas.microsoft.com/office/drawing/2014/main" id="{7E1CC732-644B-4D17-940C-E132D9896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6090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357</xdr:row>
      <xdr:rowOff>25400</xdr:rowOff>
    </xdr:from>
    <xdr:to>
      <xdr:col>1</xdr:col>
      <xdr:colOff>1901379</xdr:colOff>
      <xdr:row>357</xdr:row>
      <xdr:rowOff>1803400</xdr:rowOff>
    </xdr:to>
    <xdr:pic>
      <xdr:nvPicPr>
        <xdr:cNvPr id="1025" name="Рисунок 1024">
          <a:extLst>
            <a:ext uri="{FF2B5EF4-FFF2-40B4-BE49-F238E27FC236}">
              <a16:creationId xmlns:a16="http://schemas.microsoft.com/office/drawing/2014/main" id="{74DACD45-5F47-4480-9923-E435E1CEC7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7925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358</xdr:row>
      <xdr:rowOff>25400</xdr:rowOff>
    </xdr:from>
    <xdr:to>
      <xdr:col>1</xdr:col>
      <xdr:colOff>1901379</xdr:colOff>
      <xdr:row>358</xdr:row>
      <xdr:rowOff>1803400</xdr:rowOff>
    </xdr:to>
    <xdr:pic>
      <xdr:nvPicPr>
        <xdr:cNvPr id="1027" name="Рисунок 1026">
          <a:extLst>
            <a:ext uri="{FF2B5EF4-FFF2-40B4-BE49-F238E27FC236}">
              <a16:creationId xmlns:a16="http://schemas.microsoft.com/office/drawing/2014/main" id="{A4C46DF0-CD17-4CFB-ADE2-48B07AA91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59761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359</xdr:row>
      <xdr:rowOff>25400</xdr:rowOff>
    </xdr:from>
    <xdr:to>
      <xdr:col>1</xdr:col>
      <xdr:colOff>1901379</xdr:colOff>
      <xdr:row>359</xdr:row>
      <xdr:rowOff>1803400</xdr:rowOff>
    </xdr:to>
    <xdr:pic>
      <xdr:nvPicPr>
        <xdr:cNvPr id="1029" name="Рисунок 1028">
          <a:extLst>
            <a:ext uri="{FF2B5EF4-FFF2-40B4-BE49-F238E27FC236}">
              <a16:creationId xmlns:a16="http://schemas.microsoft.com/office/drawing/2014/main" id="{24F5D6AF-3761-42CE-8CC0-DCAE13FB9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1597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360</xdr:row>
      <xdr:rowOff>25400</xdr:rowOff>
    </xdr:from>
    <xdr:to>
      <xdr:col>1</xdr:col>
      <xdr:colOff>1901379</xdr:colOff>
      <xdr:row>360</xdr:row>
      <xdr:rowOff>1803400</xdr:rowOff>
    </xdr:to>
    <xdr:pic>
      <xdr:nvPicPr>
        <xdr:cNvPr id="1031" name="Рисунок 1030">
          <a:extLst>
            <a:ext uri="{FF2B5EF4-FFF2-40B4-BE49-F238E27FC236}">
              <a16:creationId xmlns:a16="http://schemas.microsoft.com/office/drawing/2014/main" id="{6028289B-95F6-4482-A0D9-D3F0CFDCE0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3432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361</xdr:row>
      <xdr:rowOff>25400</xdr:rowOff>
    </xdr:from>
    <xdr:to>
      <xdr:col>1</xdr:col>
      <xdr:colOff>1901379</xdr:colOff>
      <xdr:row>361</xdr:row>
      <xdr:rowOff>1803400</xdr:rowOff>
    </xdr:to>
    <xdr:pic>
      <xdr:nvPicPr>
        <xdr:cNvPr id="1033" name="Рисунок 1032">
          <a:extLst>
            <a:ext uri="{FF2B5EF4-FFF2-40B4-BE49-F238E27FC236}">
              <a16:creationId xmlns:a16="http://schemas.microsoft.com/office/drawing/2014/main" id="{21BBA861-B6F0-418F-9608-4DB0FA009B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5268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362</xdr:row>
      <xdr:rowOff>25400</xdr:rowOff>
    </xdr:from>
    <xdr:to>
      <xdr:col>1</xdr:col>
      <xdr:colOff>1901379</xdr:colOff>
      <xdr:row>362</xdr:row>
      <xdr:rowOff>1803400</xdr:rowOff>
    </xdr:to>
    <xdr:pic>
      <xdr:nvPicPr>
        <xdr:cNvPr id="1035" name="Рисунок 1034">
          <a:extLst>
            <a:ext uri="{FF2B5EF4-FFF2-40B4-BE49-F238E27FC236}">
              <a16:creationId xmlns:a16="http://schemas.microsoft.com/office/drawing/2014/main" id="{770F2306-BBA2-4E56-8AA2-2493A12CCB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7104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363</xdr:row>
      <xdr:rowOff>25400</xdr:rowOff>
    </xdr:from>
    <xdr:to>
      <xdr:col>1</xdr:col>
      <xdr:colOff>1901379</xdr:colOff>
      <xdr:row>363</xdr:row>
      <xdr:rowOff>1803400</xdr:rowOff>
    </xdr:to>
    <xdr:pic>
      <xdr:nvPicPr>
        <xdr:cNvPr id="1037" name="Рисунок 1036">
          <a:extLst>
            <a:ext uri="{FF2B5EF4-FFF2-40B4-BE49-F238E27FC236}">
              <a16:creationId xmlns:a16="http://schemas.microsoft.com/office/drawing/2014/main" id="{9F9674F6-39B0-47BF-8DAE-927526BCA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68940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364</xdr:row>
      <xdr:rowOff>25400</xdr:rowOff>
    </xdr:from>
    <xdr:to>
      <xdr:col>1</xdr:col>
      <xdr:colOff>1901379</xdr:colOff>
      <xdr:row>364</xdr:row>
      <xdr:rowOff>1803400</xdr:rowOff>
    </xdr:to>
    <xdr:pic>
      <xdr:nvPicPr>
        <xdr:cNvPr id="1039" name="Рисунок 1038">
          <a:extLst>
            <a:ext uri="{FF2B5EF4-FFF2-40B4-BE49-F238E27FC236}">
              <a16:creationId xmlns:a16="http://schemas.microsoft.com/office/drawing/2014/main" id="{2E342CDD-280E-44E4-88B4-3A92627252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0775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365</xdr:row>
      <xdr:rowOff>25400</xdr:rowOff>
    </xdr:from>
    <xdr:to>
      <xdr:col>1</xdr:col>
      <xdr:colOff>1901379</xdr:colOff>
      <xdr:row>365</xdr:row>
      <xdr:rowOff>1803400</xdr:rowOff>
    </xdr:to>
    <xdr:pic>
      <xdr:nvPicPr>
        <xdr:cNvPr id="1041" name="Рисунок 1040">
          <a:extLst>
            <a:ext uri="{FF2B5EF4-FFF2-40B4-BE49-F238E27FC236}">
              <a16:creationId xmlns:a16="http://schemas.microsoft.com/office/drawing/2014/main" id="{093C05F8-22B6-42D1-9FDB-968D4BC6C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2611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366</xdr:row>
      <xdr:rowOff>25400</xdr:rowOff>
    </xdr:from>
    <xdr:to>
      <xdr:col>1</xdr:col>
      <xdr:colOff>1901379</xdr:colOff>
      <xdr:row>366</xdr:row>
      <xdr:rowOff>1803400</xdr:rowOff>
    </xdr:to>
    <xdr:pic>
      <xdr:nvPicPr>
        <xdr:cNvPr id="1043" name="Рисунок 1042">
          <a:extLst>
            <a:ext uri="{FF2B5EF4-FFF2-40B4-BE49-F238E27FC236}">
              <a16:creationId xmlns:a16="http://schemas.microsoft.com/office/drawing/2014/main" id="{5C6A485E-7F71-4E5C-9B97-9BE5F807B7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4447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367</xdr:row>
      <xdr:rowOff>25400</xdr:rowOff>
    </xdr:from>
    <xdr:to>
      <xdr:col>1</xdr:col>
      <xdr:colOff>1901379</xdr:colOff>
      <xdr:row>367</xdr:row>
      <xdr:rowOff>1803400</xdr:rowOff>
    </xdr:to>
    <xdr:pic>
      <xdr:nvPicPr>
        <xdr:cNvPr id="1045" name="Рисунок 1044">
          <a:extLst>
            <a:ext uri="{FF2B5EF4-FFF2-40B4-BE49-F238E27FC236}">
              <a16:creationId xmlns:a16="http://schemas.microsoft.com/office/drawing/2014/main" id="{07D8E0B0-ED3D-47F7-BF64-E0AEE5254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6283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368</xdr:row>
      <xdr:rowOff>25400</xdr:rowOff>
    </xdr:from>
    <xdr:to>
      <xdr:col>1</xdr:col>
      <xdr:colOff>1901379</xdr:colOff>
      <xdr:row>368</xdr:row>
      <xdr:rowOff>1803400</xdr:rowOff>
    </xdr:to>
    <xdr:pic>
      <xdr:nvPicPr>
        <xdr:cNvPr id="1047" name="Рисунок 1046">
          <a:extLst>
            <a:ext uri="{FF2B5EF4-FFF2-40B4-BE49-F238E27FC236}">
              <a16:creationId xmlns:a16="http://schemas.microsoft.com/office/drawing/2014/main" id="{F65C8675-6333-4522-876F-CED413606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8118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369</xdr:row>
      <xdr:rowOff>25400</xdr:rowOff>
    </xdr:from>
    <xdr:to>
      <xdr:col>1</xdr:col>
      <xdr:colOff>1901379</xdr:colOff>
      <xdr:row>369</xdr:row>
      <xdr:rowOff>1803400</xdr:rowOff>
    </xdr:to>
    <xdr:pic>
      <xdr:nvPicPr>
        <xdr:cNvPr id="1049" name="Рисунок 1048">
          <a:extLst>
            <a:ext uri="{FF2B5EF4-FFF2-40B4-BE49-F238E27FC236}">
              <a16:creationId xmlns:a16="http://schemas.microsoft.com/office/drawing/2014/main" id="{B37CB989-BA11-4CBF-9705-C793257C2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79954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370</xdr:row>
      <xdr:rowOff>25400</xdr:rowOff>
    </xdr:from>
    <xdr:to>
      <xdr:col>1</xdr:col>
      <xdr:colOff>1901379</xdr:colOff>
      <xdr:row>370</xdr:row>
      <xdr:rowOff>1803400</xdr:rowOff>
    </xdr:to>
    <xdr:pic>
      <xdr:nvPicPr>
        <xdr:cNvPr id="1051" name="Рисунок 1050">
          <a:extLst>
            <a:ext uri="{FF2B5EF4-FFF2-40B4-BE49-F238E27FC236}">
              <a16:creationId xmlns:a16="http://schemas.microsoft.com/office/drawing/2014/main" id="{2C030F38-6DC9-49E0-958F-7EAEC7D0D3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1790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371</xdr:row>
      <xdr:rowOff>25400</xdr:rowOff>
    </xdr:from>
    <xdr:to>
      <xdr:col>1</xdr:col>
      <xdr:colOff>1901379</xdr:colOff>
      <xdr:row>371</xdr:row>
      <xdr:rowOff>1803400</xdr:rowOff>
    </xdr:to>
    <xdr:pic>
      <xdr:nvPicPr>
        <xdr:cNvPr id="1053" name="Рисунок 1052">
          <a:extLst>
            <a:ext uri="{FF2B5EF4-FFF2-40B4-BE49-F238E27FC236}">
              <a16:creationId xmlns:a16="http://schemas.microsoft.com/office/drawing/2014/main" id="{F6621030-72DE-4B5C-B7E7-1826F71B1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3625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372</xdr:row>
      <xdr:rowOff>25400</xdr:rowOff>
    </xdr:from>
    <xdr:to>
      <xdr:col>1</xdr:col>
      <xdr:colOff>1901379</xdr:colOff>
      <xdr:row>372</xdr:row>
      <xdr:rowOff>1803400</xdr:rowOff>
    </xdr:to>
    <xdr:pic>
      <xdr:nvPicPr>
        <xdr:cNvPr id="1055" name="Рисунок 1054">
          <a:extLst>
            <a:ext uri="{FF2B5EF4-FFF2-40B4-BE49-F238E27FC236}">
              <a16:creationId xmlns:a16="http://schemas.microsoft.com/office/drawing/2014/main" id="{5F2213C3-EF2D-44C6-AE46-F82419A837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5461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373</xdr:row>
      <xdr:rowOff>25400</xdr:rowOff>
    </xdr:from>
    <xdr:to>
      <xdr:col>1</xdr:col>
      <xdr:colOff>1901379</xdr:colOff>
      <xdr:row>373</xdr:row>
      <xdr:rowOff>1803400</xdr:rowOff>
    </xdr:to>
    <xdr:pic>
      <xdr:nvPicPr>
        <xdr:cNvPr id="1057" name="Рисунок 1056">
          <a:extLst>
            <a:ext uri="{FF2B5EF4-FFF2-40B4-BE49-F238E27FC236}">
              <a16:creationId xmlns:a16="http://schemas.microsoft.com/office/drawing/2014/main" id="{9896B585-2766-4870-A35C-9780895454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7297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374</xdr:row>
      <xdr:rowOff>25400</xdr:rowOff>
    </xdr:from>
    <xdr:to>
      <xdr:col>1</xdr:col>
      <xdr:colOff>1901379</xdr:colOff>
      <xdr:row>374</xdr:row>
      <xdr:rowOff>1803400</xdr:rowOff>
    </xdr:to>
    <xdr:pic>
      <xdr:nvPicPr>
        <xdr:cNvPr id="1059" name="Рисунок 1058">
          <a:extLst>
            <a:ext uri="{FF2B5EF4-FFF2-40B4-BE49-F238E27FC236}">
              <a16:creationId xmlns:a16="http://schemas.microsoft.com/office/drawing/2014/main" id="{0C226BAA-6059-4015-A70F-5DE7C8A7C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89133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375</xdr:row>
      <xdr:rowOff>25400</xdr:rowOff>
    </xdr:from>
    <xdr:to>
      <xdr:col>1</xdr:col>
      <xdr:colOff>1901379</xdr:colOff>
      <xdr:row>375</xdr:row>
      <xdr:rowOff>1803400</xdr:rowOff>
    </xdr:to>
    <xdr:pic>
      <xdr:nvPicPr>
        <xdr:cNvPr id="1061" name="Рисунок 1060">
          <a:extLst>
            <a:ext uri="{FF2B5EF4-FFF2-40B4-BE49-F238E27FC236}">
              <a16:creationId xmlns:a16="http://schemas.microsoft.com/office/drawing/2014/main" id="{4CEFC0D5-5CC8-42BB-9B4F-B7734757D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9096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376</xdr:row>
      <xdr:rowOff>25400</xdr:rowOff>
    </xdr:from>
    <xdr:to>
      <xdr:col>1</xdr:col>
      <xdr:colOff>1901379</xdr:colOff>
      <xdr:row>376</xdr:row>
      <xdr:rowOff>1803400</xdr:rowOff>
    </xdr:to>
    <xdr:pic>
      <xdr:nvPicPr>
        <xdr:cNvPr id="1063" name="Рисунок 1062">
          <a:extLst>
            <a:ext uri="{FF2B5EF4-FFF2-40B4-BE49-F238E27FC236}">
              <a16:creationId xmlns:a16="http://schemas.microsoft.com/office/drawing/2014/main" id="{74241A9F-E5B7-4E27-90B1-73BFEE085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92804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377</xdr:row>
      <xdr:rowOff>25400</xdr:rowOff>
    </xdr:from>
    <xdr:to>
      <xdr:col>1</xdr:col>
      <xdr:colOff>1901379</xdr:colOff>
      <xdr:row>377</xdr:row>
      <xdr:rowOff>1803400</xdr:rowOff>
    </xdr:to>
    <xdr:pic>
      <xdr:nvPicPr>
        <xdr:cNvPr id="1065" name="Рисунок 1064">
          <a:extLst>
            <a:ext uri="{FF2B5EF4-FFF2-40B4-BE49-F238E27FC236}">
              <a16:creationId xmlns:a16="http://schemas.microsoft.com/office/drawing/2014/main" id="{2BFAEAAA-35D4-46CA-8F0C-6D9D25ED6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94640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378</xdr:row>
      <xdr:rowOff>25400</xdr:rowOff>
    </xdr:from>
    <xdr:to>
      <xdr:col>1</xdr:col>
      <xdr:colOff>1901379</xdr:colOff>
      <xdr:row>378</xdr:row>
      <xdr:rowOff>1803400</xdr:rowOff>
    </xdr:to>
    <xdr:pic>
      <xdr:nvPicPr>
        <xdr:cNvPr id="1067" name="Рисунок 1066">
          <a:extLst>
            <a:ext uri="{FF2B5EF4-FFF2-40B4-BE49-F238E27FC236}">
              <a16:creationId xmlns:a16="http://schemas.microsoft.com/office/drawing/2014/main" id="{A2A38596-86CA-421B-AE5E-CAE9128DB1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96476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379</xdr:row>
      <xdr:rowOff>25400</xdr:rowOff>
    </xdr:from>
    <xdr:to>
      <xdr:col>1</xdr:col>
      <xdr:colOff>1901379</xdr:colOff>
      <xdr:row>379</xdr:row>
      <xdr:rowOff>1803400</xdr:rowOff>
    </xdr:to>
    <xdr:pic>
      <xdr:nvPicPr>
        <xdr:cNvPr id="1069" name="Рисунок 1068">
          <a:extLst>
            <a:ext uri="{FF2B5EF4-FFF2-40B4-BE49-F238E27FC236}">
              <a16:creationId xmlns:a16="http://schemas.microsoft.com/office/drawing/2014/main" id="{C0100502-352B-451F-9665-289BDE91C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98311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380</xdr:row>
      <xdr:rowOff>25400</xdr:rowOff>
    </xdr:from>
    <xdr:to>
      <xdr:col>1</xdr:col>
      <xdr:colOff>1901379</xdr:colOff>
      <xdr:row>380</xdr:row>
      <xdr:rowOff>1803400</xdr:rowOff>
    </xdr:to>
    <xdr:pic>
      <xdr:nvPicPr>
        <xdr:cNvPr id="1071" name="Рисунок 1070">
          <a:extLst>
            <a:ext uri="{FF2B5EF4-FFF2-40B4-BE49-F238E27FC236}">
              <a16:creationId xmlns:a16="http://schemas.microsoft.com/office/drawing/2014/main" id="{F019B752-99DD-4DB4-A24C-FD41285F9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0147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381</xdr:row>
      <xdr:rowOff>25400</xdr:rowOff>
    </xdr:from>
    <xdr:to>
      <xdr:col>1</xdr:col>
      <xdr:colOff>1901379</xdr:colOff>
      <xdr:row>381</xdr:row>
      <xdr:rowOff>1803400</xdr:rowOff>
    </xdr:to>
    <xdr:pic>
      <xdr:nvPicPr>
        <xdr:cNvPr id="1073" name="Рисунок 1072">
          <a:extLst>
            <a:ext uri="{FF2B5EF4-FFF2-40B4-BE49-F238E27FC236}">
              <a16:creationId xmlns:a16="http://schemas.microsoft.com/office/drawing/2014/main" id="{F1418475-797B-4C19-9E33-60A7BF32E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1983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382</xdr:row>
      <xdr:rowOff>25400</xdr:rowOff>
    </xdr:from>
    <xdr:to>
      <xdr:col>1</xdr:col>
      <xdr:colOff>1901379</xdr:colOff>
      <xdr:row>382</xdr:row>
      <xdr:rowOff>1803400</xdr:rowOff>
    </xdr:to>
    <xdr:pic>
      <xdr:nvPicPr>
        <xdr:cNvPr id="1075" name="Рисунок 1074">
          <a:extLst>
            <a:ext uri="{FF2B5EF4-FFF2-40B4-BE49-F238E27FC236}">
              <a16:creationId xmlns:a16="http://schemas.microsoft.com/office/drawing/2014/main" id="{24F45945-EEC7-45AD-987F-C91033391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3818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383</xdr:row>
      <xdr:rowOff>25400</xdr:rowOff>
    </xdr:from>
    <xdr:to>
      <xdr:col>1</xdr:col>
      <xdr:colOff>1901379</xdr:colOff>
      <xdr:row>383</xdr:row>
      <xdr:rowOff>1803400</xdr:rowOff>
    </xdr:to>
    <xdr:pic>
      <xdr:nvPicPr>
        <xdr:cNvPr id="1077" name="Рисунок 1076">
          <a:extLst>
            <a:ext uri="{FF2B5EF4-FFF2-40B4-BE49-F238E27FC236}">
              <a16:creationId xmlns:a16="http://schemas.microsoft.com/office/drawing/2014/main" id="{067F4972-89DB-4491-96C9-BD65C7C9F6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5654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384</xdr:row>
      <xdr:rowOff>25400</xdr:rowOff>
    </xdr:from>
    <xdr:to>
      <xdr:col>1</xdr:col>
      <xdr:colOff>1901379</xdr:colOff>
      <xdr:row>384</xdr:row>
      <xdr:rowOff>1803400</xdr:rowOff>
    </xdr:to>
    <xdr:pic>
      <xdr:nvPicPr>
        <xdr:cNvPr id="1079" name="Рисунок 1078">
          <a:extLst>
            <a:ext uri="{FF2B5EF4-FFF2-40B4-BE49-F238E27FC236}">
              <a16:creationId xmlns:a16="http://schemas.microsoft.com/office/drawing/2014/main" id="{462C6D13-6EE6-4DB0-845E-0FA292F780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7490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385</xdr:row>
      <xdr:rowOff>25400</xdr:rowOff>
    </xdr:from>
    <xdr:to>
      <xdr:col>1</xdr:col>
      <xdr:colOff>1901379</xdr:colOff>
      <xdr:row>385</xdr:row>
      <xdr:rowOff>1803400</xdr:rowOff>
    </xdr:to>
    <xdr:pic>
      <xdr:nvPicPr>
        <xdr:cNvPr id="1081" name="Рисунок 1080">
          <a:extLst>
            <a:ext uri="{FF2B5EF4-FFF2-40B4-BE49-F238E27FC236}">
              <a16:creationId xmlns:a16="http://schemas.microsoft.com/office/drawing/2014/main" id="{94776291-1D6D-47C6-AD0C-68AE841E75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09326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386</xdr:row>
      <xdr:rowOff>25400</xdr:rowOff>
    </xdr:from>
    <xdr:to>
      <xdr:col>1</xdr:col>
      <xdr:colOff>1901379</xdr:colOff>
      <xdr:row>386</xdr:row>
      <xdr:rowOff>1803400</xdr:rowOff>
    </xdr:to>
    <xdr:pic>
      <xdr:nvPicPr>
        <xdr:cNvPr id="1083" name="Рисунок 1082">
          <a:extLst>
            <a:ext uri="{FF2B5EF4-FFF2-40B4-BE49-F238E27FC236}">
              <a16:creationId xmlns:a16="http://schemas.microsoft.com/office/drawing/2014/main" id="{B54AC6A2-C5C2-46EF-94F4-45A6D3A340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1116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387</xdr:row>
      <xdr:rowOff>25400</xdr:rowOff>
    </xdr:from>
    <xdr:to>
      <xdr:col>1</xdr:col>
      <xdr:colOff>1901379</xdr:colOff>
      <xdr:row>387</xdr:row>
      <xdr:rowOff>1803400</xdr:rowOff>
    </xdr:to>
    <xdr:pic>
      <xdr:nvPicPr>
        <xdr:cNvPr id="1085" name="Рисунок 1084">
          <a:extLst>
            <a:ext uri="{FF2B5EF4-FFF2-40B4-BE49-F238E27FC236}">
              <a16:creationId xmlns:a16="http://schemas.microsoft.com/office/drawing/2014/main" id="{1AFC8F00-CB5A-4D7D-9D50-5CB4BC413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12997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388</xdr:row>
      <xdr:rowOff>25400</xdr:rowOff>
    </xdr:from>
    <xdr:to>
      <xdr:col>1</xdr:col>
      <xdr:colOff>1901379</xdr:colOff>
      <xdr:row>388</xdr:row>
      <xdr:rowOff>1803400</xdr:rowOff>
    </xdr:to>
    <xdr:pic>
      <xdr:nvPicPr>
        <xdr:cNvPr id="1087" name="Рисунок 1086">
          <a:extLst>
            <a:ext uri="{FF2B5EF4-FFF2-40B4-BE49-F238E27FC236}">
              <a16:creationId xmlns:a16="http://schemas.microsoft.com/office/drawing/2014/main" id="{87F0F8CE-4907-44D0-9094-23D768A962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14833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389</xdr:row>
      <xdr:rowOff>25400</xdr:rowOff>
    </xdr:from>
    <xdr:to>
      <xdr:col>1</xdr:col>
      <xdr:colOff>1901379</xdr:colOff>
      <xdr:row>389</xdr:row>
      <xdr:rowOff>1803400</xdr:rowOff>
    </xdr:to>
    <xdr:pic>
      <xdr:nvPicPr>
        <xdr:cNvPr id="1089" name="Рисунок 1088">
          <a:extLst>
            <a:ext uri="{FF2B5EF4-FFF2-40B4-BE49-F238E27FC236}">
              <a16:creationId xmlns:a16="http://schemas.microsoft.com/office/drawing/2014/main" id="{8A2FFC3B-49A2-426A-9AF1-AE32224C1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16669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390</xdr:row>
      <xdr:rowOff>25400</xdr:rowOff>
    </xdr:from>
    <xdr:to>
      <xdr:col>1</xdr:col>
      <xdr:colOff>1901379</xdr:colOff>
      <xdr:row>390</xdr:row>
      <xdr:rowOff>1803400</xdr:rowOff>
    </xdr:to>
    <xdr:pic>
      <xdr:nvPicPr>
        <xdr:cNvPr id="1091" name="Рисунок 1090">
          <a:extLst>
            <a:ext uri="{FF2B5EF4-FFF2-40B4-BE49-F238E27FC236}">
              <a16:creationId xmlns:a16="http://schemas.microsoft.com/office/drawing/2014/main" id="{D2052B5C-1CD3-4CE2-9562-147DF6F9D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18504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391</xdr:row>
      <xdr:rowOff>25400</xdr:rowOff>
    </xdr:from>
    <xdr:to>
      <xdr:col>1</xdr:col>
      <xdr:colOff>1901379</xdr:colOff>
      <xdr:row>391</xdr:row>
      <xdr:rowOff>1803400</xdr:rowOff>
    </xdr:to>
    <xdr:pic>
      <xdr:nvPicPr>
        <xdr:cNvPr id="1093" name="Рисунок 1092">
          <a:extLst>
            <a:ext uri="{FF2B5EF4-FFF2-40B4-BE49-F238E27FC236}">
              <a16:creationId xmlns:a16="http://schemas.microsoft.com/office/drawing/2014/main" id="{62124584-EAB8-4D73-B9F6-E87E2B7E9C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0340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392</xdr:row>
      <xdr:rowOff>25400</xdr:rowOff>
    </xdr:from>
    <xdr:to>
      <xdr:col>1</xdr:col>
      <xdr:colOff>1901379</xdr:colOff>
      <xdr:row>392</xdr:row>
      <xdr:rowOff>1803400</xdr:rowOff>
    </xdr:to>
    <xdr:pic>
      <xdr:nvPicPr>
        <xdr:cNvPr id="1095" name="Рисунок 1094">
          <a:extLst>
            <a:ext uri="{FF2B5EF4-FFF2-40B4-BE49-F238E27FC236}">
              <a16:creationId xmlns:a16="http://schemas.microsoft.com/office/drawing/2014/main" id="{8FAA2F90-8997-4ACA-8189-4F49ED243B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2176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393</xdr:row>
      <xdr:rowOff>25400</xdr:rowOff>
    </xdr:from>
    <xdr:to>
      <xdr:col>1</xdr:col>
      <xdr:colOff>1901379</xdr:colOff>
      <xdr:row>393</xdr:row>
      <xdr:rowOff>1803400</xdr:rowOff>
    </xdr:to>
    <xdr:pic>
      <xdr:nvPicPr>
        <xdr:cNvPr id="1097" name="Рисунок 1096">
          <a:extLst>
            <a:ext uri="{FF2B5EF4-FFF2-40B4-BE49-F238E27FC236}">
              <a16:creationId xmlns:a16="http://schemas.microsoft.com/office/drawing/2014/main" id="{1DBF2040-4CB6-4FBA-9B64-6CEFE292B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4011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394</xdr:row>
      <xdr:rowOff>25400</xdr:rowOff>
    </xdr:from>
    <xdr:to>
      <xdr:col>1</xdr:col>
      <xdr:colOff>1901379</xdr:colOff>
      <xdr:row>394</xdr:row>
      <xdr:rowOff>1803400</xdr:rowOff>
    </xdr:to>
    <xdr:pic>
      <xdr:nvPicPr>
        <xdr:cNvPr id="1099" name="Рисунок 1098">
          <a:extLst>
            <a:ext uri="{FF2B5EF4-FFF2-40B4-BE49-F238E27FC236}">
              <a16:creationId xmlns:a16="http://schemas.microsoft.com/office/drawing/2014/main" id="{590500BA-7D68-47AC-9839-02F0F4D665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5847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395</xdr:row>
      <xdr:rowOff>25400</xdr:rowOff>
    </xdr:from>
    <xdr:to>
      <xdr:col>1</xdr:col>
      <xdr:colOff>1901379</xdr:colOff>
      <xdr:row>395</xdr:row>
      <xdr:rowOff>1803400</xdr:rowOff>
    </xdr:to>
    <xdr:pic>
      <xdr:nvPicPr>
        <xdr:cNvPr id="1101" name="Рисунок 1100">
          <a:extLst>
            <a:ext uri="{FF2B5EF4-FFF2-40B4-BE49-F238E27FC236}">
              <a16:creationId xmlns:a16="http://schemas.microsoft.com/office/drawing/2014/main" id="{AB5F3F84-9614-44AD-A193-70969DFAE6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7683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396</xdr:row>
      <xdr:rowOff>25400</xdr:rowOff>
    </xdr:from>
    <xdr:to>
      <xdr:col>1</xdr:col>
      <xdr:colOff>1901379</xdr:colOff>
      <xdr:row>396</xdr:row>
      <xdr:rowOff>1803400</xdr:rowOff>
    </xdr:to>
    <xdr:pic>
      <xdr:nvPicPr>
        <xdr:cNvPr id="1103" name="Рисунок 1102">
          <a:extLst>
            <a:ext uri="{FF2B5EF4-FFF2-40B4-BE49-F238E27FC236}">
              <a16:creationId xmlns:a16="http://schemas.microsoft.com/office/drawing/2014/main" id="{A02D779D-936C-4B0D-AB4F-35F247536C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29519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397</xdr:row>
      <xdr:rowOff>25400</xdr:rowOff>
    </xdr:from>
    <xdr:to>
      <xdr:col>1</xdr:col>
      <xdr:colOff>1901379</xdr:colOff>
      <xdr:row>397</xdr:row>
      <xdr:rowOff>1803400</xdr:rowOff>
    </xdr:to>
    <xdr:pic>
      <xdr:nvPicPr>
        <xdr:cNvPr id="1105" name="Рисунок 1104">
          <a:extLst>
            <a:ext uri="{FF2B5EF4-FFF2-40B4-BE49-F238E27FC236}">
              <a16:creationId xmlns:a16="http://schemas.microsoft.com/office/drawing/2014/main" id="{ACC5DB6F-2110-4386-AD33-D567B90F72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135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398</xdr:row>
      <xdr:rowOff>25400</xdr:rowOff>
    </xdr:from>
    <xdr:to>
      <xdr:col>1</xdr:col>
      <xdr:colOff>1901379</xdr:colOff>
      <xdr:row>398</xdr:row>
      <xdr:rowOff>1803400</xdr:rowOff>
    </xdr:to>
    <xdr:pic>
      <xdr:nvPicPr>
        <xdr:cNvPr id="1107" name="Рисунок 1106">
          <a:extLst>
            <a:ext uri="{FF2B5EF4-FFF2-40B4-BE49-F238E27FC236}">
              <a16:creationId xmlns:a16="http://schemas.microsoft.com/office/drawing/2014/main" id="{BAD309A6-F9A4-4870-B994-D7D694243E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3190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399</xdr:row>
      <xdr:rowOff>25400</xdr:rowOff>
    </xdr:from>
    <xdr:to>
      <xdr:col>1</xdr:col>
      <xdr:colOff>1901379</xdr:colOff>
      <xdr:row>399</xdr:row>
      <xdr:rowOff>1803400</xdr:rowOff>
    </xdr:to>
    <xdr:pic>
      <xdr:nvPicPr>
        <xdr:cNvPr id="1109" name="Рисунок 1108">
          <a:extLst>
            <a:ext uri="{FF2B5EF4-FFF2-40B4-BE49-F238E27FC236}">
              <a16:creationId xmlns:a16="http://schemas.microsoft.com/office/drawing/2014/main" id="{E3806E0D-9EAB-47AB-8903-81620F895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5026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400</xdr:row>
      <xdr:rowOff>25400</xdr:rowOff>
    </xdr:from>
    <xdr:to>
      <xdr:col>1</xdr:col>
      <xdr:colOff>1901379</xdr:colOff>
      <xdr:row>400</xdr:row>
      <xdr:rowOff>1803400</xdr:rowOff>
    </xdr:to>
    <xdr:pic>
      <xdr:nvPicPr>
        <xdr:cNvPr id="1111" name="Рисунок 1110">
          <a:extLst>
            <a:ext uri="{FF2B5EF4-FFF2-40B4-BE49-F238E27FC236}">
              <a16:creationId xmlns:a16="http://schemas.microsoft.com/office/drawing/2014/main" id="{1DB29ED4-FE23-448D-83F0-99E5792183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6862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401</xdr:row>
      <xdr:rowOff>25400</xdr:rowOff>
    </xdr:from>
    <xdr:to>
      <xdr:col>1</xdr:col>
      <xdr:colOff>1901379</xdr:colOff>
      <xdr:row>401</xdr:row>
      <xdr:rowOff>1803400</xdr:rowOff>
    </xdr:to>
    <xdr:pic>
      <xdr:nvPicPr>
        <xdr:cNvPr id="1113" name="Рисунок 1112">
          <a:extLst>
            <a:ext uri="{FF2B5EF4-FFF2-40B4-BE49-F238E27FC236}">
              <a16:creationId xmlns:a16="http://schemas.microsoft.com/office/drawing/2014/main" id="{758D27D1-FB38-4476-8EAD-4C34002E4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38697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402</xdr:row>
      <xdr:rowOff>25400</xdr:rowOff>
    </xdr:from>
    <xdr:to>
      <xdr:col>1</xdr:col>
      <xdr:colOff>1901379</xdr:colOff>
      <xdr:row>402</xdr:row>
      <xdr:rowOff>1803400</xdr:rowOff>
    </xdr:to>
    <xdr:pic>
      <xdr:nvPicPr>
        <xdr:cNvPr id="1115" name="Рисунок 1114">
          <a:extLst>
            <a:ext uri="{FF2B5EF4-FFF2-40B4-BE49-F238E27FC236}">
              <a16:creationId xmlns:a16="http://schemas.microsoft.com/office/drawing/2014/main" id="{D6994CA3-760C-47B1-9B33-B76F95CE4E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0533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403</xdr:row>
      <xdr:rowOff>25400</xdr:rowOff>
    </xdr:from>
    <xdr:to>
      <xdr:col>1</xdr:col>
      <xdr:colOff>1901379</xdr:colOff>
      <xdr:row>403</xdr:row>
      <xdr:rowOff>1803400</xdr:rowOff>
    </xdr:to>
    <xdr:pic>
      <xdr:nvPicPr>
        <xdr:cNvPr id="1117" name="Рисунок 1116">
          <a:extLst>
            <a:ext uri="{FF2B5EF4-FFF2-40B4-BE49-F238E27FC236}">
              <a16:creationId xmlns:a16="http://schemas.microsoft.com/office/drawing/2014/main" id="{D544B90D-C1C8-483D-A1D4-C263437E20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2369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404</xdr:row>
      <xdr:rowOff>25400</xdr:rowOff>
    </xdr:from>
    <xdr:to>
      <xdr:col>1</xdr:col>
      <xdr:colOff>1901379</xdr:colOff>
      <xdr:row>404</xdr:row>
      <xdr:rowOff>1803400</xdr:rowOff>
    </xdr:to>
    <xdr:pic>
      <xdr:nvPicPr>
        <xdr:cNvPr id="1119" name="Рисунок 1118">
          <a:extLst>
            <a:ext uri="{FF2B5EF4-FFF2-40B4-BE49-F238E27FC236}">
              <a16:creationId xmlns:a16="http://schemas.microsoft.com/office/drawing/2014/main" id="{F01B5999-1E2F-4166-BAE1-E950FB13E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4204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405</xdr:row>
      <xdr:rowOff>22225</xdr:rowOff>
    </xdr:from>
    <xdr:to>
      <xdr:col>1</xdr:col>
      <xdr:colOff>1901379</xdr:colOff>
      <xdr:row>405</xdr:row>
      <xdr:rowOff>2149475</xdr:rowOff>
    </xdr:to>
    <xdr:pic>
      <xdr:nvPicPr>
        <xdr:cNvPr id="1121" name="Рисунок 1120">
          <a:extLst>
            <a:ext uri="{FF2B5EF4-FFF2-40B4-BE49-F238E27FC236}">
              <a16:creationId xmlns:a16="http://schemas.microsoft.com/office/drawing/2014/main" id="{3BC198F3-89C9-4DFA-B7BA-0517089764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6037543"/>
          <a:ext cx="1778000" cy="2127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406</xdr:row>
      <xdr:rowOff>25400</xdr:rowOff>
    </xdr:from>
    <xdr:to>
      <xdr:col>1</xdr:col>
      <xdr:colOff>1901379</xdr:colOff>
      <xdr:row>406</xdr:row>
      <xdr:rowOff>1803400</xdr:rowOff>
    </xdr:to>
    <xdr:pic>
      <xdr:nvPicPr>
        <xdr:cNvPr id="1123" name="Рисунок 1122">
          <a:extLst>
            <a:ext uri="{FF2B5EF4-FFF2-40B4-BE49-F238E27FC236}">
              <a16:creationId xmlns:a16="http://schemas.microsoft.com/office/drawing/2014/main" id="{15EF07A4-645F-4D20-9DA9-4EB0EA4DBF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48205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407</xdr:row>
      <xdr:rowOff>25400</xdr:rowOff>
    </xdr:from>
    <xdr:to>
      <xdr:col>1</xdr:col>
      <xdr:colOff>1901379</xdr:colOff>
      <xdr:row>407</xdr:row>
      <xdr:rowOff>1803400</xdr:rowOff>
    </xdr:to>
    <xdr:pic>
      <xdr:nvPicPr>
        <xdr:cNvPr id="1125" name="Рисунок 1124">
          <a:extLst>
            <a:ext uri="{FF2B5EF4-FFF2-40B4-BE49-F238E27FC236}">
              <a16:creationId xmlns:a16="http://schemas.microsoft.com/office/drawing/2014/main" id="{A074790B-FC62-4B22-958E-33B6E42C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0041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408</xdr:row>
      <xdr:rowOff>25400</xdr:rowOff>
    </xdr:from>
    <xdr:to>
      <xdr:col>1</xdr:col>
      <xdr:colOff>1901379</xdr:colOff>
      <xdr:row>408</xdr:row>
      <xdr:rowOff>1803400</xdr:rowOff>
    </xdr:to>
    <xdr:pic>
      <xdr:nvPicPr>
        <xdr:cNvPr id="1127" name="Рисунок 1126">
          <a:extLst>
            <a:ext uri="{FF2B5EF4-FFF2-40B4-BE49-F238E27FC236}">
              <a16:creationId xmlns:a16="http://schemas.microsoft.com/office/drawing/2014/main" id="{871A8A83-CA99-48C4-A0E8-33ACB6423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1876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409</xdr:row>
      <xdr:rowOff>25400</xdr:rowOff>
    </xdr:from>
    <xdr:to>
      <xdr:col>1</xdr:col>
      <xdr:colOff>1901379</xdr:colOff>
      <xdr:row>409</xdr:row>
      <xdr:rowOff>1803400</xdr:rowOff>
    </xdr:to>
    <xdr:pic>
      <xdr:nvPicPr>
        <xdr:cNvPr id="1129" name="Рисунок 1128">
          <a:extLst>
            <a:ext uri="{FF2B5EF4-FFF2-40B4-BE49-F238E27FC236}">
              <a16:creationId xmlns:a16="http://schemas.microsoft.com/office/drawing/2014/main" id="{4409571F-7F17-4612-84E3-A8A7FEE30E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3712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410</xdr:row>
      <xdr:rowOff>25400</xdr:rowOff>
    </xdr:from>
    <xdr:to>
      <xdr:col>1</xdr:col>
      <xdr:colOff>1901379</xdr:colOff>
      <xdr:row>410</xdr:row>
      <xdr:rowOff>1803400</xdr:rowOff>
    </xdr:to>
    <xdr:pic>
      <xdr:nvPicPr>
        <xdr:cNvPr id="1131" name="Рисунок 1130">
          <a:extLst>
            <a:ext uri="{FF2B5EF4-FFF2-40B4-BE49-F238E27FC236}">
              <a16:creationId xmlns:a16="http://schemas.microsoft.com/office/drawing/2014/main" id="{73FB3D70-E72B-427C-8EED-471AA951AA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5548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411</xdr:row>
      <xdr:rowOff>25400</xdr:rowOff>
    </xdr:from>
    <xdr:to>
      <xdr:col>1</xdr:col>
      <xdr:colOff>1901379</xdr:colOff>
      <xdr:row>411</xdr:row>
      <xdr:rowOff>1803400</xdr:rowOff>
    </xdr:to>
    <xdr:pic>
      <xdr:nvPicPr>
        <xdr:cNvPr id="1133" name="Рисунок 1132">
          <a:extLst>
            <a:ext uri="{FF2B5EF4-FFF2-40B4-BE49-F238E27FC236}">
              <a16:creationId xmlns:a16="http://schemas.microsoft.com/office/drawing/2014/main" id="{093CF183-1A3D-4CB4-AA5B-F07AE0646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73841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412</xdr:row>
      <xdr:rowOff>25400</xdr:rowOff>
    </xdr:from>
    <xdr:to>
      <xdr:col>1</xdr:col>
      <xdr:colOff>1901379</xdr:colOff>
      <xdr:row>412</xdr:row>
      <xdr:rowOff>1803400</xdr:rowOff>
    </xdr:to>
    <xdr:pic>
      <xdr:nvPicPr>
        <xdr:cNvPr id="1135" name="Рисунок 1134">
          <a:extLst>
            <a:ext uri="{FF2B5EF4-FFF2-40B4-BE49-F238E27FC236}">
              <a16:creationId xmlns:a16="http://schemas.microsoft.com/office/drawing/2014/main" id="{05834C9A-8F0E-4728-B339-30B355CDC2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592198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413</xdr:row>
      <xdr:rowOff>25400</xdr:rowOff>
    </xdr:from>
    <xdr:to>
      <xdr:col>1</xdr:col>
      <xdr:colOff>1901379</xdr:colOff>
      <xdr:row>413</xdr:row>
      <xdr:rowOff>1803400</xdr:rowOff>
    </xdr:to>
    <xdr:pic>
      <xdr:nvPicPr>
        <xdr:cNvPr id="1137" name="Рисунок 1136">
          <a:extLst>
            <a:ext uri="{FF2B5EF4-FFF2-40B4-BE49-F238E27FC236}">
              <a16:creationId xmlns:a16="http://schemas.microsoft.com/office/drawing/2014/main" id="{A887F919-E851-46B9-8614-5C97FBEC4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10555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414</xdr:row>
      <xdr:rowOff>25400</xdr:rowOff>
    </xdr:from>
    <xdr:to>
      <xdr:col>1</xdr:col>
      <xdr:colOff>1901379</xdr:colOff>
      <xdr:row>414</xdr:row>
      <xdr:rowOff>1803400</xdr:rowOff>
    </xdr:to>
    <xdr:pic>
      <xdr:nvPicPr>
        <xdr:cNvPr id="1139" name="Рисунок 1138">
          <a:extLst>
            <a:ext uri="{FF2B5EF4-FFF2-40B4-BE49-F238E27FC236}">
              <a16:creationId xmlns:a16="http://schemas.microsoft.com/office/drawing/2014/main" id="{9874CFC7-5D10-47F5-82AC-5663AC4ED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28913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415</xdr:row>
      <xdr:rowOff>25400</xdr:rowOff>
    </xdr:from>
    <xdr:to>
      <xdr:col>1</xdr:col>
      <xdr:colOff>1901379</xdr:colOff>
      <xdr:row>415</xdr:row>
      <xdr:rowOff>1803400</xdr:rowOff>
    </xdr:to>
    <xdr:pic>
      <xdr:nvPicPr>
        <xdr:cNvPr id="1141" name="Рисунок 1140">
          <a:extLst>
            <a:ext uri="{FF2B5EF4-FFF2-40B4-BE49-F238E27FC236}">
              <a16:creationId xmlns:a16="http://schemas.microsoft.com/office/drawing/2014/main" id="{384D4A64-A8A8-4B7E-8C55-6DA50F8D8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47270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416</xdr:row>
      <xdr:rowOff>25400</xdr:rowOff>
    </xdr:from>
    <xdr:to>
      <xdr:col>1</xdr:col>
      <xdr:colOff>1901379</xdr:colOff>
      <xdr:row>416</xdr:row>
      <xdr:rowOff>1803400</xdr:rowOff>
    </xdr:to>
    <xdr:pic>
      <xdr:nvPicPr>
        <xdr:cNvPr id="1143" name="Рисунок 1142">
          <a:extLst>
            <a:ext uri="{FF2B5EF4-FFF2-40B4-BE49-F238E27FC236}">
              <a16:creationId xmlns:a16="http://schemas.microsoft.com/office/drawing/2014/main" id="{BCDCD714-D2B4-4215-A0BB-45E6C46EE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6562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417</xdr:row>
      <xdr:rowOff>25400</xdr:rowOff>
    </xdr:from>
    <xdr:to>
      <xdr:col>1</xdr:col>
      <xdr:colOff>1901379</xdr:colOff>
      <xdr:row>417</xdr:row>
      <xdr:rowOff>1803400</xdr:rowOff>
    </xdr:to>
    <xdr:pic>
      <xdr:nvPicPr>
        <xdr:cNvPr id="1145" name="Рисунок 1144">
          <a:extLst>
            <a:ext uri="{FF2B5EF4-FFF2-40B4-BE49-F238E27FC236}">
              <a16:creationId xmlns:a16="http://schemas.microsoft.com/office/drawing/2014/main" id="{DF1BE6F9-5D11-414E-9D67-EDEC59E0F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68398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418</xdr:row>
      <xdr:rowOff>25400</xdr:rowOff>
    </xdr:from>
    <xdr:to>
      <xdr:col>1</xdr:col>
      <xdr:colOff>1901379</xdr:colOff>
      <xdr:row>418</xdr:row>
      <xdr:rowOff>1803400</xdr:rowOff>
    </xdr:to>
    <xdr:pic>
      <xdr:nvPicPr>
        <xdr:cNvPr id="1147" name="Рисунок 1146">
          <a:extLst>
            <a:ext uri="{FF2B5EF4-FFF2-40B4-BE49-F238E27FC236}">
              <a16:creationId xmlns:a16="http://schemas.microsoft.com/office/drawing/2014/main" id="{8C147C94-5123-47B7-AF21-87B044A82C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0234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419</xdr:row>
      <xdr:rowOff>25400</xdr:rowOff>
    </xdr:from>
    <xdr:to>
      <xdr:col>1</xdr:col>
      <xdr:colOff>1901379</xdr:colOff>
      <xdr:row>419</xdr:row>
      <xdr:rowOff>1803400</xdr:rowOff>
    </xdr:to>
    <xdr:pic>
      <xdr:nvPicPr>
        <xdr:cNvPr id="1149" name="Рисунок 1148">
          <a:extLst>
            <a:ext uri="{FF2B5EF4-FFF2-40B4-BE49-F238E27FC236}">
              <a16:creationId xmlns:a16="http://schemas.microsoft.com/office/drawing/2014/main" id="{3B848C5F-6725-470E-975A-E496931CC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2069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420</xdr:row>
      <xdr:rowOff>25400</xdr:rowOff>
    </xdr:from>
    <xdr:to>
      <xdr:col>1</xdr:col>
      <xdr:colOff>1901379</xdr:colOff>
      <xdr:row>420</xdr:row>
      <xdr:rowOff>1803400</xdr:rowOff>
    </xdr:to>
    <xdr:pic>
      <xdr:nvPicPr>
        <xdr:cNvPr id="1151" name="Рисунок 1150">
          <a:extLst>
            <a:ext uri="{FF2B5EF4-FFF2-40B4-BE49-F238E27FC236}">
              <a16:creationId xmlns:a16="http://schemas.microsoft.com/office/drawing/2014/main" id="{F83657BA-CDAB-4294-BBA1-712489987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3905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421</xdr:row>
      <xdr:rowOff>25400</xdr:rowOff>
    </xdr:from>
    <xdr:to>
      <xdr:col>1</xdr:col>
      <xdr:colOff>1901379</xdr:colOff>
      <xdr:row>421</xdr:row>
      <xdr:rowOff>1803400</xdr:rowOff>
    </xdr:to>
    <xdr:pic>
      <xdr:nvPicPr>
        <xdr:cNvPr id="1153" name="Рисунок 1152">
          <a:extLst>
            <a:ext uri="{FF2B5EF4-FFF2-40B4-BE49-F238E27FC236}">
              <a16:creationId xmlns:a16="http://schemas.microsoft.com/office/drawing/2014/main" id="{47DAC48F-30D8-427F-9C0A-613DD9331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5741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422</xdr:row>
      <xdr:rowOff>25400</xdr:rowOff>
    </xdr:from>
    <xdr:to>
      <xdr:col>1</xdr:col>
      <xdr:colOff>1901379</xdr:colOff>
      <xdr:row>422</xdr:row>
      <xdr:rowOff>1803400</xdr:rowOff>
    </xdr:to>
    <xdr:pic>
      <xdr:nvPicPr>
        <xdr:cNvPr id="1155" name="Рисунок 1154">
          <a:extLst>
            <a:ext uri="{FF2B5EF4-FFF2-40B4-BE49-F238E27FC236}">
              <a16:creationId xmlns:a16="http://schemas.microsoft.com/office/drawing/2014/main" id="{2B6A4B09-B39B-471C-BE4D-359FF7B001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75771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423</xdr:row>
      <xdr:rowOff>25400</xdr:rowOff>
    </xdr:from>
    <xdr:to>
      <xdr:col>1</xdr:col>
      <xdr:colOff>1901379</xdr:colOff>
      <xdr:row>423</xdr:row>
      <xdr:rowOff>1803400</xdr:rowOff>
    </xdr:to>
    <xdr:pic>
      <xdr:nvPicPr>
        <xdr:cNvPr id="1157" name="Рисунок 1156">
          <a:extLst>
            <a:ext uri="{FF2B5EF4-FFF2-40B4-BE49-F238E27FC236}">
              <a16:creationId xmlns:a16="http://schemas.microsoft.com/office/drawing/2014/main" id="{115FFB41-8B1E-468F-9735-89BD276CB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794128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424</xdr:row>
      <xdr:rowOff>25400</xdr:rowOff>
    </xdr:from>
    <xdr:to>
      <xdr:col>1</xdr:col>
      <xdr:colOff>1901379</xdr:colOff>
      <xdr:row>424</xdr:row>
      <xdr:rowOff>1803400</xdr:rowOff>
    </xdr:to>
    <xdr:pic>
      <xdr:nvPicPr>
        <xdr:cNvPr id="1159" name="Рисунок 1158">
          <a:extLst>
            <a:ext uri="{FF2B5EF4-FFF2-40B4-BE49-F238E27FC236}">
              <a16:creationId xmlns:a16="http://schemas.microsoft.com/office/drawing/2014/main" id="{A478D85D-3E51-41AC-B40E-70A405DA3E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812485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425</xdr:row>
      <xdr:rowOff>25400</xdr:rowOff>
    </xdr:from>
    <xdr:to>
      <xdr:col>1</xdr:col>
      <xdr:colOff>1901379</xdr:colOff>
      <xdr:row>425</xdr:row>
      <xdr:rowOff>1803400</xdr:rowOff>
    </xdr:to>
    <xdr:pic>
      <xdr:nvPicPr>
        <xdr:cNvPr id="1161" name="Рисунок 1160">
          <a:extLst>
            <a:ext uri="{FF2B5EF4-FFF2-40B4-BE49-F238E27FC236}">
              <a16:creationId xmlns:a16="http://schemas.microsoft.com/office/drawing/2014/main" id="{4E8F7C37-0A07-4B03-9F6D-EF2D4AF36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830843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426</xdr:row>
      <xdr:rowOff>25400</xdr:rowOff>
    </xdr:from>
    <xdr:to>
      <xdr:col>1</xdr:col>
      <xdr:colOff>1901379</xdr:colOff>
      <xdr:row>426</xdr:row>
      <xdr:rowOff>1803400</xdr:rowOff>
    </xdr:to>
    <xdr:pic>
      <xdr:nvPicPr>
        <xdr:cNvPr id="1163" name="Рисунок 1162">
          <a:extLst>
            <a:ext uri="{FF2B5EF4-FFF2-40B4-BE49-F238E27FC236}">
              <a16:creationId xmlns:a16="http://schemas.microsoft.com/office/drawing/2014/main" id="{29E6ED5B-BE1A-4D1B-9FEF-F0E1B49FE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849200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427</xdr:row>
      <xdr:rowOff>25400</xdr:rowOff>
    </xdr:from>
    <xdr:to>
      <xdr:col>1</xdr:col>
      <xdr:colOff>1901379</xdr:colOff>
      <xdr:row>427</xdr:row>
      <xdr:rowOff>1803400</xdr:rowOff>
    </xdr:to>
    <xdr:pic>
      <xdr:nvPicPr>
        <xdr:cNvPr id="1165" name="Рисунок 1164">
          <a:extLst>
            <a:ext uri="{FF2B5EF4-FFF2-40B4-BE49-F238E27FC236}">
              <a16:creationId xmlns:a16="http://schemas.microsoft.com/office/drawing/2014/main" id="{3B8A44C0-ED0F-47C1-B240-5EF9222FD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86755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428</xdr:row>
      <xdr:rowOff>25400</xdr:rowOff>
    </xdr:from>
    <xdr:to>
      <xdr:col>1</xdr:col>
      <xdr:colOff>1901379</xdr:colOff>
      <xdr:row>428</xdr:row>
      <xdr:rowOff>1803400</xdr:rowOff>
    </xdr:to>
    <xdr:pic>
      <xdr:nvPicPr>
        <xdr:cNvPr id="1167" name="Рисунок 1166">
          <a:extLst>
            <a:ext uri="{FF2B5EF4-FFF2-40B4-BE49-F238E27FC236}">
              <a16:creationId xmlns:a16="http://schemas.microsoft.com/office/drawing/2014/main" id="{2837E639-C8F3-4528-BEC9-FA650F283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88591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429</xdr:row>
      <xdr:rowOff>25400</xdr:rowOff>
    </xdr:from>
    <xdr:to>
      <xdr:col>1</xdr:col>
      <xdr:colOff>1901379</xdr:colOff>
      <xdr:row>429</xdr:row>
      <xdr:rowOff>1803400</xdr:rowOff>
    </xdr:to>
    <xdr:pic>
      <xdr:nvPicPr>
        <xdr:cNvPr id="1169" name="Рисунок 1168">
          <a:extLst>
            <a:ext uri="{FF2B5EF4-FFF2-40B4-BE49-F238E27FC236}">
              <a16:creationId xmlns:a16="http://schemas.microsoft.com/office/drawing/2014/main" id="{E3F4D3E4-5AB1-4AF3-AA55-4069C56796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0427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430</xdr:row>
      <xdr:rowOff>25400</xdr:rowOff>
    </xdr:from>
    <xdr:to>
      <xdr:col>1</xdr:col>
      <xdr:colOff>1901379</xdr:colOff>
      <xdr:row>430</xdr:row>
      <xdr:rowOff>1803400</xdr:rowOff>
    </xdr:to>
    <xdr:pic>
      <xdr:nvPicPr>
        <xdr:cNvPr id="1171" name="Рисунок 1170">
          <a:extLst>
            <a:ext uri="{FF2B5EF4-FFF2-40B4-BE49-F238E27FC236}">
              <a16:creationId xmlns:a16="http://schemas.microsoft.com/office/drawing/2014/main" id="{CE09D469-EBC8-4C3F-84D7-A68ED58FF7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2262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431</xdr:row>
      <xdr:rowOff>25400</xdr:rowOff>
    </xdr:from>
    <xdr:to>
      <xdr:col>1</xdr:col>
      <xdr:colOff>1901379</xdr:colOff>
      <xdr:row>431</xdr:row>
      <xdr:rowOff>1803400</xdr:rowOff>
    </xdr:to>
    <xdr:pic>
      <xdr:nvPicPr>
        <xdr:cNvPr id="1173" name="Рисунок 1172">
          <a:extLst>
            <a:ext uri="{FF2B5EF4-FFF2-40B4-BE49-F238E27FC236}">
              <a16:creationId xmlns:a16="http://schemas.microsoft.com/office/drawing/2014/main" id="{DD07E123-9488-411F-9379-85303FCB2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4098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432</xdr:row>
      <xdr:rowOff>25400</xdr:rowOff>
    </xdr:from>
    <xdr:to>
      <xdr:col>1</xdr:col>
      <xdr:colOff>1901379</xdr:colOff>
      <xdr:row>432</xdr:row>
      <xdr:rowOff>1803400</xdr:rowOff>
    </xdr:to>
    <xdr:pic>
      <xdr:nvPicPr>
        <xdr:cNvPr id="1175" name="Рисунок 1174">
          <a:extLst>
            <a:ext uri="{FF2B5EF4-FFF2-40B4-BE49-F238E27FC236}">
              <a16:creationId xmlns:a16="http://schemas.microsoft.com/office/drawing/2014/main" id="{A5693F43-C1A4-492A-9391-111780AB5F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5934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433</xdr:row>
      <xdr:rowOff>25400</xdr:rowOff>
    </xdr:from>
    <xdr:to>
      <xdr:col>1</xdr:col>
      <xdr:colOff>1901379</xdr:colOff>
      <xdr:row>433</xdr:row>
      <xdr:rowOff>1803400</xdr:rowOff>
    </xdr:to>
    <xdr:pic>
      <xdr:nvPicPr>
        <xdr:cNvPr id="1177" name="Рисунок 1176">
          <a:extLst>
            <a:ext uri="{FF2B5EF4-FFF2-40B4-BE49-F238E27FC236}">
              <a16:creationId xmlns:a16="http://schemas.microsoft.com/office/drawing/2014/main" id="{0511B10F-28A7-4F10-B8E5-B362DDDCF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77701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434</xdr:row>
      <xdr:rowOff>25400</xdr:rowOff>
    </xdr:from>
    <xdr:to>
      <xdr:col>1</xdr:col>
      <xdr:colOff>1901379</xdr:colOff>
      <xdr:row>434</xdr:row>
      <xdr:rowOff>1803400</xdr:rowOff>
    </xdr:to>
    <xdr:pic>
      <xdr:nvPicPr>
        <xdr:cNvPr id="1179" name="Рисунок 1178">
          <a:extLst>
            <a:ext uri="{FF2B5EF4-FFF2-40B4-BE49-F238E27FC236}">
              <a16:creationId xmlns:a16="http://schemas.microsoft.com/office/drawing/2014/main" id="{C848D11E-8178-4F7E-BA13-BCA4C6C2B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794098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435</xdr:row>
      <xdr:rowOff>25400</xdr:rowOff>
    </xdr:from>
    <xdr:to>
      <xdr:col>1</xdr:col>
      <xdr:colOff>1901379</xdr:colOff>
      <xdr:row>435</xdr:row>
      <xdr:rowOff>1803400</xdr:rowOff>
    </xdr:to>
    <xdr:pic>
      <xdr:nvPicPr>
        <xdr:cNvPr id="1181" name="Рисунок 1180">
          <a:extLst>
            <a:ext uri="{FF2B5EF4-FFF2-40B4-BE49-F238E27FC236}">
              <a16:creationId xmlns:a16="http://schemas.microsoft.com/office/drawing/2014/main" id="{C5507B87-08F0-4323-A31F-5EF53E3B2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14415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436</xdr:row>
      <xdr:rowOff>25400</xdr:rowOff>
    </xdr:from>
    <xdr:to>
      <xdr:col>1</xdr:col>
      <xdr:colOff>1901379</xdr:colOff>
      <xdr:row>436</xdr:row>
      <xdr:rowOff>1803400</xdr:rowOff>
    </xdr:to>
    <xdr:pic>
      <xdr:nvPicPr>
        <xdr:cNvPr id="1183" name="Рисунок 1182">
          <a:extLst>
            <a:ext uri="{FF2B5EF4-FFF2-40B4-BE49-F238E27FC236}">
              <a16:creationId xmlns:a16="http://schemas.microsoft.com/office/drawing/2014/main" id="{8131F0BD-6832-42AB-9429-F1684CD501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32773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437</xdr:row>
      <xdr:rowOff>25400</xdr:rowOff>
    </xdr:from>
    <xdr:to>
      <xdr:col>1</xdr:col>
      <xdr:colOff>1901379</xdr:colOff>
      <xdr:row>437</xdr:row>
      <xdr:rowOff>1803400</xdr:rowOff>
    </xdr:to>
    <xdr:pic>
      <xdr:nvPicPr>
        <xdr:cNvPr id="1185" name="Рисунок 1184">
          <a:extLst>
            <a:ext uri="{FF2B5EF4-FFF2-40B4-BE49-F238E27FC236}">
              <a16:creationId xmlns:a16="http://schemas.microsoft.com/office/drawing/2014/main" id="{CD896860-3D3B-4B0F-A33D-8225FA2091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51130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438</xdr:row>
      <xdr:rowOff>25400</xdr:rowOff>
    </xdr:from>
    <xdr:to>
      <xdr:col>1</xdr:col>
      <xdr:colOff>1901379</xdr:colOff>
      <xdr:row>438</xdr:row>
      <xdr:rowOff>1803400</xdr:rowOff>
    </xdr:to>
    <xdr:pic>
      <xdr:nvPicPr>
        <xdr:cNvPr id="1187" name="Рисунок 1186">
          <a:extLst>
            <a:ext uri="{FF2B5EF4-FFF2-40B4-BE49-F238E27FC236}">
              <a16:creationId xmlns:a16="http://schemas.microsoft.com/office/drawing/2014/main" id="{F2AD5B1B-B42E-4933-9D3E-CDEC69EE8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6948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439</xdr:row>
      <xdr:rowOff>25400</xdr:rowOff>
    </xdr:from>
    <xdr:to>
      <xdr:col>1</xdr:col>
      <xdr:colOff>1901379</xdr:colOff>
      <xdr:row>439</xdr:row>
      <xdr:rowOff>1803400</xdr:rowOff>
    </xdr:to>
    <xdr:pic>
      <xdr:nvPicPr>
        <xdr:cNvPr id="1189" name="Рисунок 1188">
          <a:extLst>
            <a:ext uri="{FF2B5EF4-FFF2-40B4-BE49-F238E27FC236}">
              <a16:creationId xmlns:a16="http://schemas.microsoft.com/office/drawing/2014/main" id="{48452FD0-4772-41D7-8817-E51058BC0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08784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440</xdr:row>
      <xdr:rowOff>25400</xdr:rowOff>
    </xdr:from>
    <xdr:to>
      <xdr:col>1</xdr:col>
      <xdr:colOff>1901379</xdr:colOff>
      <xdr:row>440</xdr:row>
      <xdr:rowOff>1803400</xdr:rowOff>
    </xdr:to>
    <xdr:pic>
      <xdr:nvPicPr>
        <xdr:cNvPr id="1191" name="Рисунок 1190">
          <a:extLst>
            <a:ext uri="{FF2B5EF4-FFF2-40B4-BE49-F238E27FC236}">
              <a16:creationId xmlns:a16="http://schemas.microsoft.com/office/drawing/2014/main" id="{BE356C48-9030-40B6-91F0-E3C97F8D7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10620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441</xdr:row>
      <xdr:rowOff>25400</xdr:rowOff>
    </xdr:from>
    <xdr:to>
      <xdr:col>1</xdr:col>
      <xdr:colOff>1901379</xdr:colOff>
      <xdr:row>441</xdr:row>
      <xdr:rowOff>1803400</xdr:rowOff>
    </xdr:to>
    <xdr:pic>
      <xdr:nvPicPr>
        <xdr:cNvPr id="1209" name="Рисунок 1208">
          <a:extLst>
            <a:ext uri="{FF2B5EF4-FFF2-40B4-BE49-F238E27FC236}">
              <a16:creationId xmlns:a16="http://schemas.microsoft.com/office/drawing/2014/main" id="{3C342951-690C-4582-B277-91A5412525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27141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442</xdr:row>
      <xdr:rowOff>25400</xdr:rowOff>
    </xdr:from>
    <xdr:to>
      <xdr:col>1</xdr:col>
      <xdr:colOff>1901379</xdr:colOff>
      <xdr:row>442</xdr:row>
      <xdr:rowOff>1803400</xdr:rowOff>
    </xdr:to>
    <xdr:pic>
      <xdr:nvPicPr>
        <xdr:cNvPr id="1211" name="Рисунок 1210">
          <a:extLst>
            <a:ext uri="{FF2B5EF4-FFF2-40B4-BE49-F238E27FC236}">
              <a16:creationId xmlns:a16="http://schemas.microsoft.com/office/drawing/2014/main" id="{3B80327F-C717-44E7-BB16-131B33927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28977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443</xdr:row>
      <xdr:rowOff>25400</xdr:rowOff>
    </xdr:from>
    <xdr:to>
      <xdr:col>1</xdr:col>
      <xdr:colOff>1901379</xdr:colOff>
      <xdr:row>443</xdr:row>
      <xdr:rowOff>1803400</xdr:rowOff>
    </xdr:to>
    <xdr:pic>
      <xdr:nvPicPr>
        <xdr:cNvPr id="1213" name="Рисунок 1212">
          <a:extLst>
            <a:ext uri="{FF2B5EF4-FFF2-40B4-BE49-F238E27FC236}">
              <a16:creationId xmlns:a16="http://schemas.microsoft.com/office/drawing/2014/main" id="{9D24A34A-5E37-4E49-8F10-7E0D8EA74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0813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444</xdr:row>
      <xdr:rowOff>25400</xdr:rowOff>
    </xdr:from>
    <xdr:to>
      <xdr:col>1</xdr:col>
      <xdr:colOff>1901379</xdr:colOff>
      <xdr:row>444</xdr:row>
      <xdr:rowOff>1803400</xdr:rowOff>
    </xdr:to>
    <xdr:pic>
      <xdr:nvPicPr>
        <xdr:cNvPr id="1215" name="Рисунок 1214">
          <a:extLst>
            <a:ext uri="{FF2B5EF4-FFF2-40B4-BE49-F238E27FC236}">
              <a16:creationId xmlns:a16="http://schemas.microsoft.com/office/drawing/2014/main" id="{FECC01CB-A589-4114-BCD1-EEB24B984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2648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445</xdr:row>
      <xdr:rowOff>25400</xdr:rowOff>
    </xdr:from>
    <xdr:to>
      <xdr:col>1</xdr:col>
      <xdr:colOff>1901379</xdr:colOff>
      <xdr:row>445</xdr:row>
      <xdr:rowOff>1803400</xdr:rowOff>
    </xdr:to>
    <xdr:pic>
      <xdr:nvPicPr>
        <xdr:cNvPr id="1217" name="Рисунок 1216">
          <a:extLst>
            <a:ext uri="{FF2B5EF4-FFF2-40B4-BE49-F238E27FC236}">
              <a16:creationId xmlns:a16="http://schemas.microsoft.com/office/drawing/2014/main" id="{27A8D1D2-D615-4777-AB5B-9E944530ED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4484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446</xdr:row>
      <xdr:rowOff>25400</xdr:rowOff>
    </xdr:from>
    <xdr:to>
      <xdr:col>1</xdr:col>
      <xdr:colOff>1901379</xdr:colOff>
      <xdr:row>446</xdr:row>
      <xdr:rowOff>1803400</xdr:rowOff>
    </xdr:to>
    <xdr:pic>
      <xdr:nvPicPr>
        <xdr:cNvPr id="1219" name="Рисунок 1218">
          <a:extLst>
            <a:ext uri="{FF2B5EF4-FFF2-40B4-BE49-F238E27FC236}">
              <a16:creationId xmlns:a16="http://schemas.microsoft.com/office/drawing/2014/main" id="{70A27406-8BFD-4CE9-A7A6-D133B5DB1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6320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447</xdr:row>
      <xdr:rowOff>25400</xdr:rowOff>
    </xdr:from>
    <xdr:to>
      <xdr:col>1</xdr:col>
      <xdr:colOff>1901379</xdr:colOff>
      <xdr:row>447</xdr:row>
      <xdr:rowOff>1803400</xdr:rowOff>
    </xdr:to>
    <xdr:pic>
      <xdr:nvPicPr>
        <xdr:cNvPr id="1221" name="Рисунок 1220">
          <a:extLst>
            <a:ext uri="{FF2B5EF4-FFF2-40B4-BE49-F238E27FC236}">
              <a16:creationId xmlns:a16="http://schemas.microsoft.com/office/drawing/2014/main" id="{F0BCE0DE-B931-4A81-9CA4-60FC35F7E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81561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448</xdr:row>
      <xdr:rowOff>25400</xdr:rowOff>
    </xdr:from>
    <xdr:to>
      <xdr:col>1</xdr:col>
      <xdr:colOff>1901379</xdr:colOff>
      <xdr:row>448</xdr:row>
      <xdr:rowOff>1803400</xdr:rowOff>
    </xdr:to>
    <xdr:pic>
      <xdr:nvPicPr>
        <xdr:cNvPr id="1223" name="Рисунок 1222">
          <a:extLst>
            <a:ext uri="{FF2B5EF4-FFF2-40B4-BE49-F238E27FC236}">
              <a16:creationId xmlns:a16="http://schemas.microsoft.com/office/drawing/2014/main" id="{4FDA3F88-9D42-4F9C-A0FD-87FB66C4CD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399918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449</xdr:row>
      <xdr:rowOff>25400</xdr:rowOff>
    </xdr:from>
    <xdr:to>
      <xdr:col>1</xdr:col>
      <xdr:colOff>1901379</xdr:colOff>
      <xdr:row>449</xdr:row>
      <xdr:rowOff>1803400</xdr:rowOff>
    </xdr:to>
    <xdr:pic>
      <xdr:nvPicPr>
        <xdr:cNvPr id="1225" name="Рисунок 1224">
          <a:extLst>
            <a:ext uri="{FF2B5EF4-FFF2-40B4-BE49-F238E27FC236}">
              <a16:creationId xmlns:a16="http://schemas.microsoft.com/office/drawing/2014/main" id="{79F27BDE-B459-4894-9C83-7EA959C568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418275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450</xdr:row>
      <xdr:rowOff>25400</xdr:rowOff>
    </xdr:from>
    <xdr:to>
      <xdr:col>1</xdr:col>
      <xdr:colOff>1901379</xdr:colOff>
      <xdr:row>450</xdr:row>
      <xdr:rowOff>1803400</xdr:rowOff>
    </xdr:to>
    <xdr:pic>
      <xdr:nvPicPr>
        <xdr:cNvPr id="1227" name="Рисунок 1226">
          <a:extLst>
            <a:ext uri="{FF2B5EF4-FFF2-40B4-BE49-F238E27FC236}">
              <a16:creationId xmlns:a16="http://schemas.microsoft.com/office/drawing/2014/main" id="{D58EB378-981D-48C2-B6D0-A59E9B76B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436633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451</xdr:row>
      <xdr:rowOff>25400</xdr:rowOff>
    </xdr:from>
    <xdr:to>
      <xdr:col>1</xdr:col>
      <xdr:colOff>1901379</xdr:colOff>
      <xdr:row>451</xdr:row>
      <xdr:rowOff>1803400</xdr:rowOff>
    </xdr:to>
    <xdr:pic>
      <xdr:nvPicPr>
        <xdr:cNvPr id="1229" name="Рисунок 1228">
          <a:extLst>
            <a:ext uri="{FF2B5EF4-FFF2-40B4-BE49-F238E27FC236}">
              <a16:creationId xmlns:a16="http://schemas.microsoft.com/office/drawing/2014/main" id="{8554AAD0-3F30-43D8-94E0-D0F11DF3B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454990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452</xdr:row>
      <xdr:rowOff>25400</xdr:rowOff>
    </xdr:from>
    <xdr:to>
      <xdr:col>1</xdr:col>
      <xdr:colOff>1901379</xdr:colOff>
      <xdr:row>452</xdr:row>
      <xdr:rowOff>1803400</xdr:rowOff>
    </xdr:to>
    <xdr:pic>
      <xdr:nvPicPr>
        <xdr:cNvPr id="1231" name="Рисунок 1230">
          <a:extLst>
            <a:ext uri="{FF2B5EF4-FFF2-40B4-BE49-F238E27FC236}">
              <a16:creationId xmlns:a16="http://schemas.microsoft.com/office/drawing/2014/main" id="{6BE6DE48-956E-4F8E-A2B7-7A05C3D13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47334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453</xdr:row>
      <xdr:rowOff>25400</xdr:rowOff>
    </xdr:from>
    <xdr:to>
      <xdr:col>1</xdr:col>
      <xdr:colOff>1901379</xdr:colOff>
      <xdr:row>453</xdr:row>
      <xdr:rowOff>1803400</xdr:rowOff>
    </xdr:to>
    <xdr:pic>
      <xdr:nvPicPr>
        <xdr:cNvPr id="1233" name="Рисунок 1232">
          <a:extLst>
            <a:ext uri="{FF2B5EF4-FFF2-40B4-BE49-F238E27FC236}">
              <a16:creationId xmlns:a16="http://schemas.microsoft.com/office/drawing/2014/main" id="{AECB217E-0ABB-4978-94CE-1ECFC8282C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49170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454</xdr:row>
      <xdr:rowOff>25400</xdr:rowOff>
    </xdr:from>
    <xdr:to>
      <xdr:col>1</xdr:col>
      <xdr:colOff>1901379</xdr:colOff>
      <xdr:row>454</xdr:row>
      <xdr:rowOff>1803400</xdr:rowOff>
    </xdr:to>
    <xdr:pic>
      <xdr:nvPicPr>
        <xdr:cNvPr id="1235" name="Рисунок 1234">
          <a:extLst>
            <a:ext uri="{FF2B5EF4-FFF2-40B4-BE49-F238E27FC236}">
              <a16:creationId xmlns:a16="http://schemas.microsoft.com/office/drawing/2014/main" id="{FC86716A-96A2-4BAB-9844-C341BCBE7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1006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455</xdr:row>
      <xdr:rowOff>25400</xdr:rowOff>
    </xdr:from>
    <xdr:to>
      <xdr:col>1</xdr:col>
      <xdr:colOff>1901379</xdr:colOff>
      <xdr:row>455</xdr:row>
      <xdr:rowOff>1803400</xdr:rowOff>
    </xdr:to>
    <xdr:pic>
      <xdr:nvPicPr>
        <xdr:cNvPr id="1237" name="Рисунок 1236">
          <a:extLst>
            <a:ext uri="{FF2B5EF4-FFF2-40B4-BE49-F238E27FC236}">
              <a16:creationId xmlns:a16="http://schemas.microsoft.com/office/drawing/2014/main" id="{2C1D5BFC-C0FE-415B-B937-229F50093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2841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456</xdr:row>
      <xdr:rowOff>25400</xdr:rowOff>
    </xdr:from>
    <xdr:to>
      <xdr:col>1</xdr:col>
      <xdr:colOff>1901379</xdr:colOff>
      <xdr:row>456</xdr:row>
      <xdr:rowOff>1803400</xdr:rowOff>
    </xdr:to>
    <xdr:pic>
      <xdr:nvPicPr>
        <xdr:cNvPr id="1239" name="Рисунок 1238">
          <a:extLst>
            <a:ext uri="{FF2B5EF4-FFF2-40B4-BE49-F238E27FC236}">
              <a16:creationId xmlns:a16="http://schemas.microsoft.com/office/drawing/2014/main" id="{A06C897F-5FBF-4A54-986C-A1AAC5CA8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46776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457</xdr:row>
      <xdr:rowOff>25400</xdr:rowOff>
    </xdr:from>
    <xdr:to>
      <xdr:col>1</xdr:col>
      <xdr:colOff>1901379</xdr:colOff>
      <xdr:row>457</xdr:row>
      <xdr:rowOff>1803400</xdr:rowOff>
    </xdr:to>
    <xdr:pic>
      <xdr:nvPicPr>
        <xdr:cNvPr id="1241" name="Рисунок 1240">
          <a:extLst>
            <a:ext uri="{FF2B5EF4-FFF2-40B4-BE49-F238E27FC236}">
              <a16:creationId xmlns:a16="http://schemas.microsoft.com/office/drawing/2014/main" id="{E7E8592C-F5C5-45DB-8987-11F14BFD73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6513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458</xdr:row>
      <xdr:rowOff>25400</xdr:rowOff>
    </xdr:from>
    <xdr:to>
      <xdr:col>1</xdr:col>
      <xdr:colOff>1901379</xdr:colOff>
      <xdr:row>458</xdr:row>
      <xdr:rowOff>1803400</xdr:rowOff>
    </xdr:to>
    <xdr:pic>
      <xdr:nvPicPr>
        <xdr:cNvPr id="1243" name="Рисунок 1242">
          <a:extLst>
            <a:ext uri="{FF2B5EF4-FFF2-40B4-BE49-F238E27FC236}">
              <a16:creationId xmlns:a16="http://schemas.microsoft.com/office/drawing/2014/main" id="{3C46D2D4-5104-411D-9F2E-75C72711C0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583491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459</xdr:row>
      <xdr:rowOff>25400</xdr:rowOff>
    </xdr:from>
    <xdr:to>
      <xdr:col>1</xdr:col>
      <xdr:colOff>1901379</xdr:colOff>
      <xdr:row>459</xdr:row>
      <xdr:rowOff>1803400</xdr:rowOff>
    </xdr:to>
    <xdr:pic>
      <xdr:nvPicPr>
        <xdr:cNvPr id="1245" name="Рисунок 1244">
          <a:extLst>
            <a:ext uri="{FF2B5EF4-FFF2-40B4-BE49-F238E27FC236}">
              <a16:creationId xmlns:a16="http://schemas.microsoft.com/office/drawing/2014/main" id="{EC44C239-25CC-4279-8224-6FEE1C91A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01848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460</xdr:row>
      <xdr:rowOff>25400</xdr:rowOff>
    </xdr:from>
    <xdr:to>
      <xdr:col>1</xdr:col>
      <xdr:colOff>1901379</xdr:colOff>
      <xdr:row>460</xdr:row>
      <xdr:rowOff>1803400</xdr:rowOff>
    </xdr:to>
    <xdr:pic>
      <xdr:nvPicPr>
        <xdr:cNvPr id="1247" name="Рисунок 1246">
          <a:extLst>
            <a:ext uri="{FF2B5EF4-FFF2-40B4-BE49-F238E27FC236}">
              <a16:creationId xmlns:a16="http://schemas.microsoft.com/office/drawing/2014/main" id="{B7DDA96E-F643-414A-9235-2B48531A0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20205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461</xdr:row>
      <xdr:rowOff>25400</xdr:rowOff>
    </xdr:from>
    <xdr:to>
      <xdr:col>1</xdr:col>
      <xdr:colOff>1901379</xdr:colOff>
      <xdr:row>461</xdr:row>
      <xdr:rowOff>1803400</xdr:rowOff>
    </xdr:to>
    <xdr:pic>
      <xdr:nvPicPr>
        <xdr:cNvPr id="1249" name="Рисунок 1248">
          <a:extLst>
            <a:ext uri="{FF2B5EF4-FFF2-40B4-BE49-F238E27FC236}">
              <a16:creationId xmlns:a16="http://schemas.microsoft.com/office/drawing/2014/main" id="{5FCB10DD-984A-4A67-8F83-B966DDF1AB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38563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462</xdr:row>
      <xdr:rowOff>25400</xdr:rowOff>
    </xdr:from>
    <xdr:to>
      <xdr:col>1</xdr:col>
      <xdr:colOff>1901379</xdr:colOff>
      <xdr:row>462</xdr:row>
      <xdr:rowOff>1803400</xdr:rowOff>
    </xdr:to>
    <xdr:pic>
      <xdr:nvPicPr>
        <xdr:cNvPr id="1251" name="Рисунок 1250">
          <a:extLst>
            <a:ext uri="{FF2B5EF4-FFF2-40B4-BE49-F238E27FC236}">
              <a16:creationId xmlns:a16="http://schemas.microsoft.com/office/drawing/2014/main" id="{86FE52C7-3EE9-42D7-A7DE-14D972D15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56920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463</xdr:row>
      <xdr:rowOff>25400</xdr:rowOff>
    </xdr:from>
    <xdr:to>
      <xdr:col>1</xdr:col>
      <xdr:colOff>1901379</xdr:colOff>
      <xdr:row>463</xdr:row>
      <xdr:rowOff>1803400</xdr:rowOff>
    </xdr:to>
    <xdr:pic>
      <xdr:nvPicPr>
        <xdr:cNvPr id="1253" name="Рисунок 1252">
          <a:extLst>
            <a:ext uri="{FF2B5EF4-FFF2-40B4-BE49-F238E27FC236}">
              <a16:creationId xmlns:a16="http://schemas.microsoft.com/office/drawing/2014/main" id="{B26447C8-150B-48AB-B8E0-97319B0CA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75277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464</xdr:row>
      <xdr:rowOff>25400</xdr:rowOff>
    </xdr:from>
    <xdr:to>
      <xdr:col>1</xdr:col>
      <xdr:colOff>1901379</xdr:colOff>
      <xdr:row>464</xdr:row>
      <xdr:rowOff>1803400</xdr:rowOff>
    </xdr:to>
    <xdr:pic>
      <xdr:nvPicPr>
        <xdr:cNvPr id="1255" name="Рисунок 1254">
          <a:extLst>
            <a:ext uri="{FF2B5EF4-FFF2-40B4-BE49-F238E27FC236}">
              <a16:creationId xmlns:a16="http://schemas.microsoft.com/office/drawing/2014/main" id="{E550BEDD-3157-4C8F-A4FC-72E6090AB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693634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465</xdr:row>
      <xdr:rowOff>25400</xdr:rowOff>
    </xdr:from>
    <xdr:to>
      <xdr:col>1</xdr:col>
      <xdr:colOff>1901379</xdr:colOff>
      <xdr:row>465</xdr:row>
      <xdr:rowOff>1803400</xdr:rowOff>
    </xdr:to>
    <xdr:pic>
      <xdr:nvPicPr>
        <xdr:cNvPr id="1257" name="Рисунок 1256">
          <a:extLst>
            <a:ext uri="{FF2B5EF4-FFF2-40B4-BE49-F238E27FC236}">
              <a16:creationId xmlns:a16="http://schemas.microsoft.com/office/drawing/2014/main" id="{671DFDE4-4527-400D-957C-BD8D7B049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711992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466</xdr:row>
      <xdr:rowOff>25400</xdr:rowOff>
    </xdr:from>
    <xdr:to>
      <xdr:col>1</xdr:col>
      <xdr:colOff>1901379</xdr:colOff>
      <xdr:row>466</xdr:row>
      <xdr:rowOff>1803400</xdr:rowOff>
    </xdr:to>
    <xdr:pic>
      <xdr:nvPicPr>
        <xdr:cNvPr id="1259" name="Рисунок 1258">
          <a:extLst>
            <a:ext uri="{FF2B5EF4-FFF2-40B4-BE49-F238E27FC236}">
              <a16:creationId xmlns:a16="http://schemas.microsoft.com/office/drawing/2014/main" id="{5053A0F5-CA7D-4486-AA8C-703A0E2FD9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730349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123379</xdr:colOff>
      <xdr:row>467</xdr:row>
      <xdr:rowOff>25400</xdr:rowOff>
    </xdr:from>
    <xdr:to>
      <xdr:col>1</xdr:col>
      <xdr:colOff>1901379</xdr:colOff>
      <xdr:row>467</xdr:row>
      <xdr:rowOff>1803400</xdr:rowOff>
    </xdr:to>
    <xdr:pic>
      <xdr:nvPicPr>
        <xdr:cNvPr id="1261" name="Рисунок 1260">
          <a:extLst>
            <a:ext uri="{FF2B5EF4-FFF2-40B4-BE49-F238E27FC236}">
              <a16:creationId xmlns:a16="http://schemas.microsoft.com/office/drawing/2014/main" id="{75A854ED-8C68-4359-BA25-DC56C8DCA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874870673"/>
          <a:ext cx="17780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K481"/>
  <sheetViews>
    <sheetView tabSelected="1" zoomScale="85" zoomScaleNormal="85" workbookViewId="0">
      <pane ySplit="2" topLeftCell="A466" activePane="bottomLeft" state="frozen"/>
      <selection pane="bottomLeft" activeCell="A472" sqref="A472"/>
    </sheetView>
  </sheetViews>
  <sheetFormatPr defaultColWidth="11.42578125" defaultRowHeight="15"/>
  <cols>
    <col min="1" max="1" width="14.7109375" customWidth="1"/>
    <col min="2" max="2" width="29.28515625" customWidth="1"/>
    <col min="3" max="3" width="31.85546875" customWidth="1"/>
    <col min="4" max="4" width="12.7109375" style="93" customWidth="1"/>
    <col min="5" max="5" width="8.7109375" style="30" customWidth="1"/>
    <col min="6" max="6" width="55.28515625" style="102" bestFit="1" customWidth="1"/>
    <col min="7" max="7" width="9" style="30" customWidth="1"/>
    <col min="8" max="8" width="10" bestFit="1" customWidth="1"/>
    <col min="9" max="9" width="9.140625" style="28" bestFit="1" customWidth="1"/>
    <col min="10" max="10" width="9.140625" style="28" customWidth="1"/>
    <col min="11" max="11" width="11.140625" style="28" customWidth="1"/>
    <col min="12" max="12" width="4.85546875" style="158" customWidth="1"/>
    <col min="13" max="23" width="4.28515625" style="158" customWidth="1"/>
    <col min="24" max="24" width="8.28515625" style="161" customWidth="1"/>
    <col min="25" max="25" width="8.85546875" style="75" bestFit="1" customWidth="1"/>
    <col min="26" max="26" width="7.140625" style="1" hidden="1" customWidth="1"/>
    <col min="27" max="27" width="9.28515625" style="1" hidden="1" customWidth="1"/>
    <col min="28" max="28" width="8.28515625" style="1" bestFit="1" customWidth="1"/>
    <col min="29" max="29" width="9.28515625" style="33" bestFit="1" customWidth="1"/>
    <col min="30" max="30" width="9.42578125" style="1" hidden="1" customWidth="1"/>
    <col min="31" max="31" width="9.42578125" style="1" bestFit="1" customWidth="1"/>
    <col min="32" max="32" width="5.7109375" style="1" customWidth="1"/>
    <col min="33" max="34" width="8.42578125" style="1" hidden="1" customWidth="1"/>
    <col min="35" max="35" width="8" style="1" hidden="1" customWidth="1"/>
    <col min="36" max="36" width="8.7109375" style="1" hidden="1" customWidth="1"/>
    <col min="37" max="37" width="8.42578125" style="1" hidden="1" customWidth="1"/>
    <col min="38" max="38" width="8" style="1" hidden="1" customWidth="1"/>
    <col min="39" max="39" width="5.42578125" style="43" hidden="1" customWidth="1"/>
    <col min="40" max="40" width="3.28515625" style="1" customWidth="1"/>
    <col min="41" max="42" width="2.7109375" style="1" customWidth="1"/>
    <col min="43" max="43" width="3.42578125" style="1" customWidth="1"/>
    <col min="44" max="44" width="2.7109375" style="1" customWidth="1"/>
    <col min="45" max="45" width="3.42578125" style="1" customWidth="1"/>
    <col min="46" max="46" width="2.7109375" style="1" customWidth="1"/>
    <col min="47" max="47" width="3.5703125" style="1" bestFit="1" customWidth="1"/>
    <col min="48" max="48" width="5" style="72" hidden="1" customWidth="1"/>
    <col min="49" max="49" width="5.7109375" style="69" hidden="1" customWidth="1"/>
    <col min="50" max="57" width="2.7109375" style="1" customWidth="1"/>
    <col min="58" max="58" width="5" style="1" hidden="1" customWidth="1"/>
    <col min="59" max="60" width="6.85546875" style="1" hidden="1" customWidth="1"/>
    <col min="61" max="68" width="2.7109375" style="1" customWidth="1"/>
    <col min="69" max="69" width="5" style="1" hidden="1" customWidth="1"/>
    <col min="70" max="71" width="6.85546875" style="1" hidden="1" customWidth="1"/>
    <col min="72" max="79" width="2.7109375" style="1" customWidth="1"/>
    <col min="80" max="80" width="5" style="1" hidden="1" customWidth="1"/>
    <col min="81" max="81" width="6.85546875" style="1" hidden="1" customWidth="1"/>
    <col min="82" max="82" width="4.5703125" style="1" hidden="1" customWidth="1"/>
    <col min="83" max="83" width="6.42578125" style="1" customWidth="1"/>
    <col min="84" max="85" width="0.85546875" style="1" customWidth="1"/>
    <col min="86" max="86" width="7.140625" style="1" customWidth="1"/>
    <col min="87" max="88" width="1.28515625" style="1" customWidth="1"/>
    <col min="89" max="89" width="2.42578125" bestFit="1" customWidth="1"/>
  </cols>
  <sheetData>
    <row r="1" spans="1:89" ht="15.75" thickBot="1">
      <c r="AN1" s="145" t="s">
        <v>88</v>
      </c>
      <c r="AO1" s="153"/>
      <c r="AP1" s="153"/>
      <c r="AQ1" s="153"/>
      <c r="AR1" s="154"/>
      <c r="AS1" s="152" t="e">
        <f>AN472</f>
        <v>#VALUE!</v>
      </c>
      <c r="AT1" s="153"/>
      <c r="AU1" s="153"/>
      <c r="AX1" s="145" t="s">
        <v>910</v>
      </c>
      <c r="AY1" s="146"/>
      <c r="AZ1" s="146"/>
      <c r="BA1" s="146"/>
      <c r="BB1" s="146"/>
      <c r="BC1" s="146"/>
      <c r="BD1" s="146"/>
      <c r="BE1" s="146"/>
      <c r="BI1" s="145" t="s">
        <v>30</v>
      </c>
      <c r="BJ1" s="146"/>
      <c r="BK1" s="146"/>
      <c r="BL1" s="146"/>
      <c r="BM1" s="146"/>
      <c r="BN1" s="146"/>
      <c r="BO1" s="146"/>
      <c r="BP1" s="146"/>
      <c r="BT1" s="145" t="s">
        <v>14</v>
      </c>
      <c r="BU1" s="146"/>
      <c r="BV1" s="146"/>
      <c r="BW1" s="146"/>
      <c r="BX1" s="146"/>
      <c r="BY1" s="146"/>
      <c r="BZ1" s="146"/>
      <c r="CA1" s="146"/>
    </row>
    <row r="2" spans="1:89" s="5" customFormat="1" ht="51.75" thickBot="1">
      <c r="A2" s="85" t="s">
        <v>390</v>
      </c>
      <c r="B2" s="85" t="s">
        <v>27</v>
      </c>
      <c r="C2" s="85" t="s">
        <v>1331</v>
      </c>
      <c r="D2" s="94" t="s">
        <v>0</v>
      </c>
      <c r="E2" s="2" t="s">
        <v>1</v>
      </c>
      <c r="F2" s="2" t="s">
        <v>874</v>
      </c>
      <c r="G2" s="2" t="s">
        <v>879</v>
      </c>
      <c r="H2" s="2" t="s">
        <v>878</v>
      </c>
      <c r="I2" s="27" t="s">
        <v>2</v>
      </c>
      <c r="J2" s="86" t="s">
        <v>1332</v>
      </c>
      <c r="K2" s="86" t="s">
        <v>259</v>
      </c>
      <c r="L2" s="87" t="s">
        <v>1243</v>
      </c>
      <c r="M2" s="88" t="s">
        <v>2751</v>
      </c>
      <c r="N2" s="88" t="s">
        <v>2750</v>
      </c>
      <c r="O2" s="88" t="s">
        <v>44</v>
      </c>
      <c r="P2" s="88" t="s">
        <v>46</v>
      </c>
      <c r="Q2" s="88" t="s">
        <v>42</v>
      </c>
      <c r="R2" s="88" t="s">
        <v>45</v>
      </c>
      <c r="S2" s="88" t="s">
        <v>41</v>
      </c>
      <c r="T2" s="88" t="s">
        <v>47</v>
      </c>
      <c r="U2" s="88" t="s">
        <v>43</v>
      </c>
      <c r="V2" s="88" t="s">
        <v>397</v>
      </c>
      <c r="W2" s="88" t="s">
        <v>559</v>
      </c>
      <c r="X2" s="162" t="s">
        <v>23</v>
      </c>
      <c r="Y2" s="76">
        <f>SUM(Y3:Y520)</f>
        <v>0</v>
      </c>
      <c r="Z2" s="12" t="s">
        <v>21</v>
      </c>
      <c r="AA2" s="12" t="s">
        <v>20</v>
      </c>
      <c r="AB2" s="13" t="s">
        <v>8</v>
      </c>
      <c r="AC2" s="44" t="s">
        <v>86</v>
      </c>
      <c r="AD2" s="14" t="s">
        <v>3</v>
      </c>
      <c r="AE2" s="35">
        <v>90</v>
      </c>
      <c r="AF2" s="13" t="s">
        <v>4</v>
      </c>
      <c r="AG2" s="17" t="s">
        <v>5</v>
      </c>
      <c r="AH2" s="15"/>
      <c r="AI2" s="16" t="s">
        <v>4</v>
      </c>
      <c r="AJ2" s="17" t="s">
        <v>38</v>
      </c>
      <c r="AK2" s="15"/>
      <c r="AL2" s="16" t="s">
        <v>4</v>
      </c>
      <c r="AM2" s="41" t="s">
        <v>29</v>
      </c>
      <c r="AN2" s="65" t="s">
        <v>87</v>
      </c>
      <c r="AO2" s="66">
        <v>55</v>
      </c>
      <c r="AP2" s="66">
        <v>56</v>
      </c>
      <c r="AQ2" s="66">
        <v>57</v>
      </c>
      <c r="AR2" s="66">
        <v>58</v>
      </c>
      <c r="AS2" s="66">
        <v>59</v>
      </c>
      <c r="AT2" s="66">
        <v>60</v>
      </c>
      <c r="AU2" s="66">
        <v>61</v>
      </c>
      <c r="AV2" s="73"/>
      <c r="AW2" s="70"/>
      <c r="AX2" s="47" t="s">
        <v>87</v>
      </c>
      <c r="AY2" s="48">
        <v>55</v>
      </c>
      <c r="AZ2" s="48">
        <v>56</v>
      </c>
      <c r="BA2" s="48">
        <v>57</v>
      </c>
      <c r="BB2" s="48">
        <v>58</v>
      </c>
      <c r="BC2" s="48">
        <v>59</v>
      </c>
      <c r="BD2" s="48">
        <v>60</v>
      </c>
      <c r="BE2" s="48">
        <v>61</v>
      </c>
      <c r="BF2" s="45"/>
      <c r="BG2" s="4"/>
      <c r="BH2" s="4"/>
      <c r="BI2" s="51" t="s">
        <v>87</v>
      </c>
      <c r="BJ2" s="52">
        <v>55</v>
      </c>
      <c r="BK2" s="52">
        <v>56</v>
      </c>
      <c r="BL2" s="52">
        <v>57</v>
      </c>
      <c r="BM2" s="52">
        <v>58</v>
      </c>
      <c r="BN2" s="52">
        <v>59</v>
      </c>
      <c r="BO2" s="52">
        <v>60</v>
      </c>
      <c r="BP2" s="52">
        <v>61</v>
      </c>
      <c r="BQ2" s="45"/>
      <c r="BR2" s="4"/>
      <c r="BS2" s="4"/>
      <c r="BT2" s="61" t="s">
        <v>87</v>
      </c>
      <c r="BU2" s="62">
        <v>55</v>
      </c>
      <c r="BV2" s="62">
        <v>56</v>
      </c>
      <c r="BW2" s="62">
        <v>57</v>
      </c>
      <c r="BX2" s="62">
        <v>58</v>
      </c>
      <c r="BY2" s="62">
        <v>59</v>
      </c>
      <c r="BZ2" s="62">
        <v>60</v>
      </c>
      <c r="CA2" s="62">
        <v>61</v>
      </c>
      <c r="CB2" s="45"/>
      <c r="CC2" s="4"/>
      <c r="CD2" s="4"/>
      <c r="CE2" s="3" t="s">
        <v>6</v>
      </c>
      <c r="CF2" s="4"/>
      <c r="CG2" s="4"/>
      <c r="CH2" s="3" t="s">
        <v>7</v>
      </c>
      <c r="CI2" s="4"/>
      <c r="CJ2" s="4"/>
    </row>
    <row r="3" spans="1:89" s="10" customFormat="1" ht="144" customHeight="1">
      <c r="A3" s="36" t="s">
        <v>1350</v>
      </c>
      <c r="B3" s="106"/>
      <c r="C3" s="106" t="str">
        <f>D3&amp;"-"&amp;E3</f>
        <v>MITCHUM-Blue</v>
      </c>
      <c r="D3" s="100" t="s">
        <v>1246</v>
      </c>
      <c r="E3" s="19" t="s">
        <v>1203</v>
      </c>
      <c r="F3" s="103" t="s">
        <v>1316</v>
      </c>
      <c r="G3" s="19"/>
      <c r="H3" s="78">
        <f t="shared" ref="H3:H40" si="0">ROUND(I3*0.65,2)</f>
        <v>16.84</v>
      </c>
      <c r="I3" s="89">
        <v>25.9</v>
      </c>
      <c r="J3" s="79">
        <v>64.900000000000006</v>
      </c>
      <c r="K3" s="143" t="str">
        <f>_xlfn.XLOOKUP(C3,наличие!A:A,наличие!J:J,"-",0)</f>
        <v>-</v>
      </c>
      <c r="L3" s="31" t="s">
        <v>1244</v>
      </c>
      <c r="M3" s="159"/>
      <c r="N3" s="159" t="s">
        <v>1245</v>
      </c>
      <c r="O3" s="159" t="s">
        <v>1245</v>
      </c>
      <c r="P3" s="159" t="s">
        <v>1245</v>
      </c>
      <c r="Q3" s="159" t="s">
        <v>1245</v>
      </c>
      <c r="R3" s="159" t="s">
        <v>1245</v>
      </c>
      <c r="S3" s="159" t="s">
        <v>1245</v>
      </c>
      <c r="T3" s="159" t="s">
        <v>1245</v>
      </c>
      <c r="U3" s="159" t="s">
        <v>1245</v>
      </c>
      <c r="V3" s="159" t="s">
        <v>1245</v>
      </c>
      <c r="W3" s="159" t="s">
        <v>1245</v>
      </c>
      <c r="X3" s="163">
        <f t="shared" ref="X3:X66" si="1">SUM(L3:W3)</f>
        <v>0</v>
      </c>
      <c r="Y3" s="81">
        <f t="shared" ref="Y3:Y66" si="2">H3*X3</f>
        <v>0</v>
      </c>
      <c r="Z3" s="82">
        <f t="shared" ref="Z3:Z4" si="3">1.5+ROUND(H3*0.3,2)/2</f>
        <v>4.0250000000000004</v>
      </c>
      <c r="AA3" s="83">
        <f t="shared" ref="AA3:AA4" si="4">X3*Z3</f>
        <v>0</v>
      </c>
      <c r="AB3" s="84">
        <f t="shared" ref="AB3:AB4" si="5">H3+Z3</f>
        <v>20.865000000000002</v>
      </c>
      <c r="AC3" s="55">
        <f t="shared" ref="AC3:AC40" si="6">ROUND(AB3*3.5,0)</f>
        <v>73</v>
      </c>
      <c r="AD3" s="39">
        <f t="shared" ref="AD3:AD4" si="7">ROUND(AB3*4.1,1)</f>
        <v>85.5</v>
      </c>
      <c r="AE3" s="11">
        <f t="shared" ref="AE3:AE4" si="8">ROUND(AC3*$AE$2,-1)</f>
        <v>6570</v>
      </c>
      <c r="AF3" s="6">
        <f t="shared" ref="AF3:AF4" si="9">(AC3-AB3)/AB3</f>
        <v>2.4986820033549004</v>
      </c>
      <c r="AG3" s="25">
        <f t="shared" ref="AG3:AG4" si="10">ROUND(AC3/1.82,1)</f>
        <v>40.1</v>
      </c>
      <c r="AH3" s="11" t="e">
        <f>ROUND(AG3*#REF!,-1)</f>
        <v>#REF!</v>
      </c>
      <c r="AI3" s="7">
        <f t="shared" ref="AI3:AI4" si="11">(AG3-AB3)/AB3</f>
        <v>0.92187874430865069</v>
      </c>
      <c r="AJ3" s="26">
        <f t="shared" ref="AJ3:AJ4" si="12">ROUND(AG3*0.75,1)</f>
        <v>30.1</v>
      </c>
      <c r="AK3" s="11" t="e">
        <f>ROUND(AJ3*#REF!,-1)</f>
        <v>#REF!</v>
      </c>
      <c r="AL3" s="18">
        <f t="shared" ref="AL3:AL4" si="13">(AJ3-AB3)/AB3</f>
        <v>0.44260723699976029</v>
      </c>
      <c r="AM3" s="42"/>
      <c r="AN3" s="67" t="s">
        <v>22</v>
      </c>
      <c r="AO3" s="68">
        <f t="shared" ref="AO3:AO4" si="14">M3-AY3-BJ3-BU3</f>
        <v>0</v>
      </c>
      <c r="AP3" s="68" t="e">
        <f t="shared" ref="AP3:AP4" si="15">N3-AZ3-BK3-BV3</f>
        <v>#VALUE!</v>
      </c>
      <c r="AQ3" s="68" t="e">
        <f t="shared" ref="AQ3:AQ4" si="16">O3-BA3-BL3-BW3</f>
        <v>#VALUE!</v>
      </c>
      <c r="AR3" s="68" t="e">
        <f t="shared" ref="AR3:AR4" si="17">P3-BB3-BM3-BX3</f>
        <v>#VALUE!</v>
      </c>
      <c r="AS3" s="68" t="e">
        <f t="shared" ref="AS3:AS4" si="18">Q3-BC3-BN3-BY3</f>
        <v>#VALUE!</v>
      </c>
      <c r="AT3" s="68" t="e">
        <f t="shared" ref="AT3:AT4" si="19">S3-BD3-BO3-BZ3</f>
        <v>#VALUE!</v>
      </c>
      <c r="AU3" s="68" t="e">
        <f t="shared" ref="AU3:AU4" si="20">W3-BE3-BP3-CA3</f>
        <v>#VALUE!</v>
      </c>
      <c r="AV3" s="74" t="e">
        <f t="shared" ref="AV3:AV4" si="21">SUM(AN3:AU3)</f>
        <v>#VALUE!</v>
      </c>
      <c r="AW3" s="71" t="e">
        <f t="shared" ref="AW3:AW4" si="22">AV3*H3</f>
        <v>#VALUE!</v>
      </c>
      <c r="AX3" s="49" t="s">
        <v>22</v>
      </c>
      <c r="AY3" s="50">
        <v>0</v>
      </c>
      <c r="AZ3" s="50">
        <v>0</v>
      </c>
      <c r="BA3" s="50">
        <v>0</v>
      </c>
      <c r="BB3" s="50">
        <v>0</v>
      </c>
      <c r="BC3" s="50">
        <v>0</v>
      </c>
      <c r="BD3" s="50">
        <v>0</v>
      </c>
      <c r="BE3" s="50">
        <v>0</v>
      </c>
      <c r="BF3" s="46">
        <f t="shared" ref="BF3:BF4" si="23">SUM(AX3:BE3)</f>
        <v>0</v>
      </c>
      <c r="BG3" s="9">
        <f t="shared" ref="BG3:BG4" si="24">BF3*AG3*0.75*0.95</f>
        <v>0</v>
      </c>
      <c r="BH3" s="9">
        <f t="shared" ref="BH3:BH4" si="25">BF3*H3</f>
        <v>0</v>
      </c>
      <c r="BI3" s="53" t="s">
        <v>22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46">
        <f t="shared" ref="BQ3:BQ4" si="26">SUM(BI3:BP3)</f>
        <v>0</v>
      </c>
      <c r="BR3" s="9">
        <f t="shared" ref="BR3:BR4" si="27">BQ3*AC3*0.4227</f>
        <v>0</v>
      </c>
      <c r="BS3" s="9">
        <f t="shared" ref="BS3:BS4" si="28">BQ3*H3</f>
        <v>0</v>
      </c>
      <c r="BT3" s="63" t="s">
        <v>22</v>
      </c>
      <c r="BU3" s="64">
        <v>0</v>
      </c>
      <c r="BV3" s="64">
        <v>0</v>
      </c>
      <c r="BW3" s="64">
        <v>0</v>
      </c>
      <c r="BX3" s="64">
        <v>0</v>
      </c>
      <c r="BY3" s="64">
        <v>0</v>
      </c>
      <c r="BZ3" s="64">
        <v>0</v>
      </c>
      <c r="CA3" s="64">
        <v>0</v>
      </c>
      <c r="CB3" s="46">
        <f t="shared" ref="CB3:CB4" si="29">SUM(BT3:CA3)</f>
        <v>0</v>
      </c>
      <c r="CC3" s="9">
        <f t="shared" ref="CC3:CC4" si="30">CB3*AC3*0.62</f>
        <v>0</v>
      </c>
      <c r="CD3" s="9">
        <f t="shared" ref="CD3:CD4" si="31">CB3*H3</f>
        <v>0</v>
      </c>
      <c r="CE3" s="8">
        <v>0</v>
      </c>
      <c r="CF3" s="9">
        <f t="shared" ref="CF3:CF40" si="32">CE3*AG3*0.9*0.95</f>
        <v>0</v>
      </c>
      <c r="CG3" s="9">
        <f t="shared" ref="CG3:CG40" si="33">CE3*H3</f>
        <v>0</v>
      </c>
      <c r="CH3" s="8">
        <v>0</v>
      </c>
      <c r="CI3" s="9">
        <f t="shared" ref="CI3:CI40" si="34">CH3*AG3*0.9*0.9</f>
        <v>0</v>
      </c>
      <c r="CJ3" s="9">
        <f t="shared" ref="CJ3:CJ40" si="35">CH3*H3</f>
        <v>0</v>
      </c>
      <c r="CK3" s="10">
        <v>1</v>
      </c>
    </row>
    <row r="4" spans="1:89" s="10" customFormat="1" ht="144" customHeight="1">
      <c r="A4" s="36" t="s">
        <v>1350</v>
      </c>
      <c r="B4" s="106"/>
      <c r="C4" s="106" t="str">
        <f t="shared" ref="C4:C67" si="36">D4&amp;"-"&amp;E4</f>
        <v>MITCHUM-Burgundy</v>
      </c>
      <c r="D4" s="100" t="s">
        <v>1246</v>
      </c>
      <c r="E4" s="19" t="s">
        <v>1205</v>
      </c>
      <c r="F4" s="103" t="s">
        <v>1316</v>
      </c>
      <c r="G4" s="19"/>
      <c r="H4" s="78">
        <f t="shared" si="0"/>
        <v>16.84</v>
      </c>
      <c r="I4" s="89">
        <v>25.9</v>
      </c>
      <c r="J4" s="79">
        <v>64.900000000000006</v>
      </c>
      <c r="K4" s="143" t="str">
        <f>_xlfn.XLOOKUP(C4,наличие!A:A,наличие!J:J,"-",0)</f>
        <v>-</v>
      </c>
      <c r="L4" s="31" t="s">
        <v>1244</v>
      </c>
      <c r="M4" s="159" t="s">
        <v>1245</v>
      </c>
      <c r="N4" s="159" t="s">
        <v>1245</v>
      </c>
      <c r="O4" s="159" t="s">
        <v>1245</v>
      </c>
      <c r="P4" s="159" t="s">
        <v>1245</v>
      </c>
      <c r="Q4" s="159" t="s">
        <v>1245</v>
      </c>
      <c r="R4" s="159" t="s">
        <v>1245</v>
      </c>
      <c r="S4" s="159" t="s">
        <v>1245</v>
      </c>
      <c r="T4" s="159" t="s">
        <v>1245</v>
      </c>
      <c r="U4" s="159" t="s">
        <v>1245</v>
      </c>
      <c r="V4" s="159" t="s">
        <v>1245</v>
      </c>
      <c r="W4" s="159" t="s">
        <v>1245</v>
      </c>
      <c r="X4" s="163">
        <f t="shared" si="1"/>
        <v>0</v>
      </c>
      <c r="Y4" s="81">
        <f t="shared" si="2"/>
        <v>0</v>
      </c>
      <c r="Z4" s="82">
        <f t="shared" si="3"/>
        <v>4.0250000000000004</v>
      </c>
      <c r="AA4" s="83">
        <f t="shared" si="4"/>
        <v>0</v>
      </c>
      <c r="AB4" s="84">
        <f t="shared" si="5"/>
        <v>20.865000000000002</v>
      </c>
      <c r="AC4" s="55">
        <f t="shared" si="6"/>
        <v>73</v>
      </c>
      <c r="AD4" s="39">
        <f t="shared" si="7"/>
        <v>85.5</v>
      </c>
      <c r="AE4" s="11">
        <f t="shared" si="8"/>
        <v>6570</v>
      </c>
      <c r="AF4" s="6">
        <f t="shared" si="9"/>
        <v>2.4986820033549004</v>
      </c>
      <c r="AG4" s="25">
        <f t="shared" si="10"/>
        <v>40.1</v>
      </c>
      <c r="AH4" s="11" t="e">
        <f>ROUND(AG4*#REF!,-1)</f>
        <v>#REF!</v>
      </c>
      <c r="AI4" s="7">
        <f t="shared" si="11"/>
        <v>0.92187874430865069</v>
      </c>
      <c r="AJ4" s="26">
        <f t="shared" si="12"/>
        <v>30.1</v>
      </c>
      <c r="AK4" s="11" t="e">
        <f>ROUND(AJ4*#REF!,-1)</f>
        <v>#REF!</v>
      </c>
      <c r="AL4" s="18">
        <f t="shared" si="13"/>
        <v>0.44260723699976029</v>
      </c>
      <c r="AM4" s="42"/>
      <c r="AN4" s="67" t="s">
        <v>22</v>
      </c>
      <c r="AO4" s="68" t="e">
        <f t="shared" si="14"/>
        <v>#VALUE!</v>
      </c>
      <c r="AP4" s="68" t="e">
        <f t="shared" si="15"/>
        <v>#VALUE!</v>
      </c>
      <c r="AQ4" s="68" t="e">
        <f t="shared" si="16"/>
        <v>#VALUE!</v>
      </c>
      <c r="AR4" s="68" t="e">
        <f t="shared" si="17"/>
        <v>#VALUE!</v>
      </c>
      <c r="AS4" s="68" t="e">
        <f t="shared" si="18"/>
        <v>#VALUE!</v>
      </c>
      <c r="AT4" s="68" t="e">
        <f t="shared" si="19"/>
        <v>#VALUE!</v>
      </c>
      <c r="AU4" s="68" t="e">
        <f t="shared" si="20"/>
        <v>#VALUE!</v>
      </c>
      <c r="AV4" s="74" t="e">
        <f t="shared" si="21"/>
        <v>#VALUE!</v>
      </c>
      <c r="AW4" s="71" t="e">
        <f t="shared" si="22"/>
        <v>#VALUE!</v>
      </c>
      <c r="AX4" s="49" t="s">
        <v>22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46">
        <f t="shared" si="23"/>
        <v>0</v>
      </c>
      <c r="BG4" s="9">
        <f t="shared" si="24"/>
        <v>0</v>
      </c>
      <c r="BH4" s="9">
        <f t="shared" si="25"/>
        <v>0</v>
      </c>
      <c r="BI4" s="53" t="s">
        <v>22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46">
        <f t="shared" si="26"/>
        <v>0</v>
      </c>
      <c r="BR4" s="9">
        <f t="shared" si="27"/>
        <v>0</v>
      </c>
      <c r="BS4" s="9">
        <f t="shared" si="28"/>
        <v>0</v>
      </c>
      <c r="BT4" s="63" t="s">
        <v>22</v>
      </c>
      <c r="BU4" s="64">
        <v>0</v>
      </c>
      <c r="BV4" s="64">
        <v>0</v>
      </c>
      <c r="BW4" s="64">
        <v>0</v>
      </c>
      <c r="BX4" s="64">
        <v>0</v>
      </c>
      <c r="BY4" s="64">
        <v>0</v>
      </c>
      <c r="BZ4" s="64">
        <v>0</v>
      </c>
      <c r="CA4" s="64">
        <v>0</v>
      </c>
      <c r="CB4" s="46">
        <f t="shared" si="29"/>
        <v>0</v>
      </c>
      <c r="CC4" s="9">
        <f t="shared" si="30"/>
        <v>0</v>
      </c>
      <c r="CD4" s="9">
        <f t="shared" si="31"/>
        <v>0</v>
      </c>
      <c r="CE4" s="8">
        <v>0</v>
      </c>
      <c r="CF4" s="9">
        <f t="shared" si="32"/>
        <v>0</v>
      </c>
      <c r="CG4" s="9">
        <f t="shared" si="33"/>
        <v>0</v>
      </c>
      <c r="CH4" s="8">
        <v>0</v>
      </c>
      <c r="CI4" s="9">
        <f t="shared" si="34"/>
        <v>0</v>
      </c>
      <c r="CJ4" s="9">
        <f t="shared" si="35"/>
        <v>0</v>
      </c>
      <c r="CK4" s="10">
        <v>1</v>
      </c>
    </row>
    <row r="5" spans="1:89" s="10" customFormat="1" ht="144" customHeight="1">
      <c r="A5" s="36" t="s">
        <v>1350</v>
      </c>
      <c r="B5" s="107"/>
      <c r="C5" s="106" t="str">
        <f t="shared" si="36"/>
        <v>MITCHUM-Brown</v>
      </c>
      <c r="D5" s="99" t="s">
        <v>1246</v>
      </c>
      <c r="E5" s="19" t="s">
        <v>1204</v>
      </c>
      <c r="F5" s="104" t="s">
        <v>1316</v>
      </c>
      <c r="G5" s="77"/>
      <c r="H5" s="78">
        <f t="shared" si="0"/>
        <v>16.84</v>
      </c>
      <c r="I5" s="79">
        <v>25.9</v>
      </c>
      <c r="J5" s="79">
        <v>64.900000000000006</v>
      </c>
      <c r="K5" s="143" t="str">
        <f>_xlfn.XLOOKUP(C5,наличие!A:A,наличие!J:J,"-",0)</f>
        <v>-</v>
      </c>
      <c r="L5" s="80" t="s">
        <v>1244</v>
      </c>
      <c r="M5" s="159" t="s">
        <v>1245</v>
      </c>
      <c r="N5" s="159" t="s">
        <v>1245</v>
      </c>
      <c r="O5" s="159" t="s">
        <v>1245</v>
      </c>
      <c r="P5" s="159" t="s">
        <v>1245</v>
      </c>
      <c r="Q5" s="159" t="s">
        <v>1245</v>
      </c>
      <c r="R5" s="159" t="s">
        <v>1245</v>
      </c>
      <c r="S5" s="159" t="s">
        <v>1245</v>
      </c>
      <c r="T5" s="159" t="s">
        <v>1245</v>
      </c>
      <c r="U5" s="159" t="s">
        <v>1245</v>
      </c>
      <c r="V5" s="159" t="s">
        <v>1245</v>
      </c>
      <c r="W5" s="159" t="s">
        <v>1245</v>
      </c>
      <c r="X5" s="163">
        <f t="shared" si="1"/>
        <v>0</v>
      </c>
      <c r="Y5" s="81">
        <f t="shared" si="2"/>
        <v>0</v>
      </c>
      <c r="Z5" s="82">
        <f t="shared" ref="Z5:Z66" si="37">1.5+ROUND(H5*0.3,2)/2</f>
        <v>4.0250000000000004</v>
      </c>
      <c r="AA5" s="83">
        <f t="shared" ref="AA5:AA14" si="38">X5*Z5</f>
        <v>0</v>
      </c>
      <c r="AB5" s="84">
        <f t="shared" ref="AB5:AB14" si="39">H5+Z5</f>
        <v>20.865000000000002</v>
      </c>
      <c r="AC5" s="55">
        <f t="shared" si="6"/>
        <v>73</v>
      </c>
      <c r="AD5" s="39">
        <f t="shared" ref="AD5:AD14" si="40">ROUND(AB5*4.1,1)</f>
        <v>85.5</v>
      </c>
      <c r="AE5" s="11">
        <f t="shared" ref="AE5:AE14" si="41">ROUND(AC5*$AE$2,-1)</f>
        <v>6570</v>
      </c>
      <c r="AF5" s="6">
        <f t="shared" ref="AF5:AF14" si="42">(AC5-AB5)/AB5</f>
        <v>2.4986820033549004</v>
      </c>
      <c r="AG5" s="25">
        <f t="shared" ref="AG5:AG14" si="43">ROUND(AC5/1.82,1)</f>
        <v>40.1</v>
      </c>
      <c r="AH5" s="11" t="e">
        <f>ROUND(AG5*#REF!,-1)</f>
        <v>#REF!</v>
      </c>
      <c r="AI5" s="7">
        <f t="shared" ref="AI5:AI14" si="44">(AG5-AB5)/AB5</f>
        <v>0.92187874430865069</v>
      </c>
      <c r="AJ5" s="26">
        <f t="shared" ref="AJ5:AJ14" si="45">ROUND(AG5*0.75,1)</f>
        <v>30.1</v>
      </c>
      <c r="AK5" s="11" t="e">
        <f>ROUND(AJ5*#REF!,-1)</f>
        <v>#REF!</v>
      </c>
      <c r="AL5" s="18">
        <f t="shared" ref="AL5:AL14" si="46">(AJ5-AB5)/AB5</f>
        <v>0.44260723699976029</v>
      </c>
      <c r="AM5" s="42"/>
      <c r="AN5" s="67" t="s">
        <v>22</v>
      </c>
      <c r="AO5" s="68" t="e">
        <f t="shared" ref="AO5:AO14" si="47">M5-AY5-BJ5-BU5</f>
        <v>#VALUE!</v>
      </c>
      <c r="AP5" s="68" t="e">
        <f t="shared" ref="AP5:AP14" si="48">N5-AZ5-BK5-BV5</f>
        <v>#VALUE!</v>
      </c>
      <c r="AQ5" s="68" t="e">
        <f t="shared" ref="AQ5:AQ14" si="49">O5-BA5-BL5-BW5</f>
        <v>#VALUE!</v>
      </c>
      <c r="AR5" s="68" t="e">
        <f t="shared" ref="AR5:AR14" si="50">P5-BB5-BM5-BX5</f>
        <v>#VALUE!</v>
      </c>
      <c r="AS5" s="68" t="e">
        <f t="shared" ref="AS5:AS14" si="51">Q5-BC5-BN5-BY5</f>
        <v>#VALUE!</v>
      </c>
      <c r="AT5" s="68" t="e">
        <f t="shared" ref="AT5:AT14" si="52">S5-BD5-BO5-BZ5</f>
        <v>#VALUE!</v>
      </c>
      <c r="AU5" s="68" t="e">
        <f t="shared" ref="AU5:AU7" si="53">W5-BE5-BP5-CA5</f>
        <v>#VALUE!</v>
      </c>
      <c r="AV5" s="74" t="e">
        <f t="shared" ref="AV5:AV14" si="54">SUM(AN5:AU5)</f>
        <v>#VALUE!</v>
      </c>
      <c r="AW5" s="71" t="e">
        <f t="shared" ref="AW5:AW14" si="55">AV5*H5</f>
        <v>#VALUE!</v>
      </c>
      <c r="AX5" s="49" t="s">
        <v>22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0</v>
      </c>
      <c r="BF5" s="46">
        <f t="shared" ref="BF5:BF14" si="56">SUM(AX5:BE5)</f>
        <v>0</v>
      </c>
      <c r="BG5" s="9">
        <f t="shared" ref="BG5:BG14" si="57">BF5*AG5*0.75*0.95</f>
        <v>0</v>
      </c>
      <c r="BH5" s="9">
        <f t="shared" ref="BH5:BH14" si="58">BF5*H5</f>
        <v>0</v>
      </c>
      <c r="BI5" s="53" t="s">
        <v>22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46">
        <f t="shared" ref="BQ5:BQ14" si="59">SUM(BI5:BP5)</f>
        <v>0</v>
      </c>
      <c r="BR5" s="9">
        <f t="shared" ref="BR5:BR14" si="60">BQ5*AC5*0.4227</f>
        <v>0</v>
      </c>
      <c r="BS5" s="9">
        <f t="shared" ref="BS5:BS14" si="61">BQ5*H5</f>
        <v>0</v>
      </c>
      <c r="BT5" s="63" t="s">
        <v>22</v>
      </c>
      <c r="BU5" s="64">
        <v>0</v>
      </c>
      <c r="BV5" s="64">
        <v>0</v>
      </c>
      <c r="BW5" s="64">
        <v>0</v>
      </c>
      <c r="BX5" s="64">
        <v>0</v>
      </c>
      <c r="BY5" s="64">
        <v>0</v>
      </c>
      <c r="BZ5" s="64">
        <v>0</v>
      </c>
      <c r="CA5" s="64">
        <v>0</v>
      </c>
      <c r="CB5" s="46">
        <f t="shared" ref="CB5:CB40" si="62">SUM(BT5:CA5)</f>
        <v>0</v>
      </c>
      <c r="CC5" s="9">
        <f t="shared" ref="CC5:CC40" si="63">CB5*AC5*0.62</f>
        <v>0</v>
      </c>
      <c r="CD5" s="9">
        <f t="shared" ref="CD5:CD40" si="64">CB5*H5</f>
        <v>0</v>
      </c>
      <c r="CE5" s="8">
        <v>0</v>
      </c>
      <c r="CF5" s="9">
        <f t="shared" si="32"/>
        <v>0</v>
      </c>
      <c r="CG5" s="9">
        <f t="shared" si="33"/>
        <v>0</v>
      </c>
      <c r="CH5" s="8">
        <v>0</v>
      </c>
      <c r="CI5" s="9">
        <f t="shared" si="34"/>
        <v>0</v>
      </c>
      <c r="CJ5" s="9">
        <f t="shared" si="35"/>
        <v>0</v>
      </c>
      <c r="CK5" s="10">
        <v>1</v>
      </c>
    </row>
    <row r="6" spans="1:89" s="10" customFormat="1" ht="144" customHeight="1">
      <c r="A6" s="36" t="s">
        <v>1350</v>
      </c>
      <c r="B6" s="107"/>
      <c r="C6" s="106" t="str">
        <f t="shared" si="36"/>
        <v>MITCHUM-Green</v>
      </c>
      <c r="D6" s="99" t="s">
        <v>1246</v>
      </c>
      <c r="E6" s="19" t="s">
        <v>1209</v>
      </c>
      <c r="F6" s="104" t="s">
        <v>1316</v>
      </c>
      <c r="G6" s="77"/>
      <c r="H6" s="78">
        <f t="shared" si="0"/>
        <v>16.84</v>
      </c>
      <c r="I6" s="79">
        <v>25.9</v>
      </c>
      <c r="J6" s="79">
        <v>64.900000000000006</v>
      </c>
      <c r="K6" s="143" t="str">
        <f>_xlfn.XLOOKUP(C6,наличие!A:A,наличие!J:J,"-",0)</f>
        <v>-</v>
      </c>
      <c r="L6" s="80" t="s">
        <v>1244</v>
      </c>
      <c r="M6" s="159" t="s">
        <v>1245</v>
      </c>
      <c r="N6" s="159" t="s">
        <v>1245</v>
      </c>
      <c r="O6" s="159" t="s">
        <v>1245</v>
      </c>
      <c r="P6" s="159" t="s">
        <v>1245</v>
      </c>
      <c r="Q6" s="159" t="s">
        <v>1245</v>
      </c>
      <c r="R6" s="159" t="s">
        <v>1245</v>
      </c>
      <c r="S6" s="159" t="s">
        <v>1245</v>
      </c>
      <c r="T6" s="159" t="s">
        <v>1245</v>
      </c>
      <c r="U6" s="159" t="s">
        <v>1245</v>
      </c>
      <c r="V6" s="159" t="s">
        <v>1245</v>
      </c>
      <c r="W6" s="159" t="s">
        <v>1245</v>
      </c>
      <c r="X6" s="163">
        <f t="shared" si="1"/>
        <v>0</v>
      </c>
      <c r="Y6" s="81">
        <f t="shared" si="2"/>
        <v>0</v>
      </c>
      <c r="Z6" s="82">
        <f t="shared" si="37"/>
        <v>4.0250000000000004</v>
      </c>
      <c r="AA6" s="83">
        <f t="shared" si="38"/>
        <v>0</v>
      </c>
      <c r="AB6" s="84">
        <f t="shared" si="39"/>
        <v>20.865000000000002</v>
      </c>
      <c r="AC6" s="55">
        <f t="shared" si="6"/>
        <v>73</v>
      </c>
      <c r="AD6" s="39">
        <f t="shared" si="40"/>
        <v>85.5</v>
      </c>
      <c r="AE6" s="11">
        <f t="shared" si="41"/>
        <v>6570</v>
      </c>
      <c r="AF6" s="6">
        <f t="shared" si="42"/>
        <v>2.4986820033549004</v>
      </c>
      <c r="AG6" s="25">
        <f t="shared" si="43"/>
        <v>40.1</v>
      </c>
      <c r="AH6" s="11" t="e">
        <f>ROUND(AG6*#REF!,-1)</f>
        <v>#REF!</v>
      </c>
      <c r="AI6" s="7">
        <f t="shared" si="44"/>
        <v>0.92187874430865069</v>
      </c>
      <c r="AJ6" s="26">
        <f t="shared" si="45"/>
        <v>30.1</v>
      </c>
      <c r="AK6" s="11" t="e">
        <f>ROUND(AJ6*#REF!,-1)</f>
        <v>#REF!</v>
      </c>
      <c r="AL6" s="18">
        <f t="shared" si="46"/>
        <v>0.44260723699976029</v>
      </c>
      <c r="AM6" s="42"/>
      <c r="AN6" s="67" t="s">
        <v>22</v>
      </c>
      <c r="AO6" s="68" t="e">
        <f t="shared" si="47"/>
        <v>#VALUE!</v>
      </c>
      <c r="AP6" s="68" t="e">
        <f t="shared" si="48"/>
        <v>#VALUE!</v>
      </c>
      <c r="AQ6" s="68" t="e">
        <f t="shared" si="49"/>
        <v>#VALUE!</v>
      </c>
      <c r="AR6" s="68" t="e">
        <f t="shared" si="50"/>
        <v>#VALUE!</v>
      </c>
      <c r="AS6" s="68" t="e">
        <f t="shared" si="51"/>
        <v>#VALUE!</v>
      </c>
      <c r="AT6" s="68" t="e">
        <f t="shared" si="52"/>
        <v>#VALUE!</v>
      </c>
      <c r="AU6" s="68" t="e">
        <f t="shared" si="53"/>
        <v>#VALUE!</v>
      </c>
      <c r="AV6" s="74" t="e">
        <f t="shared" si="54"/>
        <v>#VALUE!</v>
      </c>
      <c r="AW6" s="71" t="e">
        <f t="shared" si="55"/>
        <v>#VALUE!</v>
      </c>
      <c r="AX6" s="49" t="s">
        <v>22</v>
      </c>
      <c r="AY6" s="50">
        <v>0</v>
      </c>
      <c r="AZ6" s="50">
        <v>0</v>
      </c>
      <c r="BA6" s="50">
        <v>0</v>
      </c>
      <c r="BB6" s="50">
        <v>0</v>
      </c>
      <c r="BC6" s="50">
        <v>0</v>
      </c>
      <c r="BD6" s="50">
        <v>0</v>
      </c>
      <c r="BE6" s="50">
        <v>0</v>
      </c>
      <c r="BF6" s="46">
        <f t="shared" si="56"/>
        <v>0</v>
      </c>
      <c r="BG6" s="9">
        <f t="shared" si="57"/>
        <v>0</v>
      </c>
      <c r="BH6" s="9">
        <f t="shared" si="58"/>
        <v>0</v>
      </c>
      <c r="BI6" s="53" t="s">
        <v>22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46">
        <f t="shared" si="59"/>
        <v>0</v>
      </c>
      <c r="BR6" s="9">
        <f t="shared" si="60"/>
        <v>0</v>
      </c>
      <c r="BS6" s="9">
        <f t="shared" si="61"/>
        <v>0</v>
      </c>
      <c r="BT6" s="63" t="s">
        <v>22</v>
      </c>
      <c r="BU6" s="64">
        <v>0</v>
      </c>
      <c r="BV6" s="64">
        <v>0</v>
      </c>
      <c r="BW6" s="64">
        <v>0</v>
      </c>
      <c r="BX6" s="64">
        <v>0</v>
      </c>
      <c r="BY6" s="64">
        <v>0</v>
      </c>
      <c r="BZ6" s="64">
        <v>0</v>
      </c>
      <c r="CA6" s="64">
        <v>0</v>
      </c>
      <c r="CB6" s="46">
        <f t="shared" si="62"/>
        <v>0</v>
      </c>
      <c r="CC6" s="9">
        <f t="shared" si="63"/>
        <v>0</v>
      </c>
      <c r="CD6" s="9">
        <f t="shared" si="64"/>
        <v>0</v>
      </c>
      <c r="CE6" s="8">
        <v>0</v>
      </c>
      <c r="CF6" s="9">
        <f t="shared" si="32"/>
        <v>0</v>
      </c>
      <c r="CG6" s="9">
        <f t="shared" si="33"/>
        <v>0</v>
      </c>
      <c r="CH6" s="8">
        <v>0</v>
      </c>
      <c r="CI6" s="9">
        <f t="shared" si="34"/>
        <v>0</v>
      </c>
      <c r="CJ6" s="9">
        <f t="shared" si="35"/>
        <v>0</v>
      </c>
      <c r="CK6" s="10">
        <v>1</v>
      </c>
    </row>
    <row r="7" spans="1:89" s="10" customFormat="1" ht="144" customHeight="1">
      <c r="A7" s="36" t="s">
        <v>1350</v>
      </c>
      <c r="B7" s="107"/>
      <c r="C7" s="106" t="str">
        <f t="shared" si="36"/>
        <v>RYAN-Green</v>
      </c>
      <c r="D7" s="99" t="s">
        <v>1247</v>
      </c>
      <c r="E7" s="19" t="s">
        <v>1209</v>
      </c>
      <c r="F7" s="104" t="s">
        <v>1316</v>
      </c>
      <c r="G7" s="77"/>
      <c r="H7" s="78">
        <f t="shared" si="0"/>
        <v>16.84</v>
      </c>
      <c r="I7" s="79">
        <v>25.9</v>
      </c>
      <c r="J7" s="79">
        <v>64.900000000000006</v>
      </c>
      <c r="K7" s="143" t="str">
        <f>_xlfn.XLOOKUP(C7,наличие!A:A,наличие!J:J,"-",0)</f>
        <v>-</v>
      </c>
      <c r="L7" s="80" t="s">
        <v>1244</v>
      </c>
      <c r="M7" s="159" t="s">
        <v>1245</v>
      </c>
      <c r="N7" s="159" t="s">
        <v>1245</v>
      </c>
      <c r="O7" s="159" t="s">
        <v>1245</v>
      </c>
      <c r="P7" s="159" t="s">
        <v>1245</v>
      </c>
      <c r="Q7" s="159" t="s">
        <v>1245</v>
      </c>
      <c r="R7" s="159" t="s">
        <v>1245</v>
      </c>
      <c r="S7" s="159" t="s">
        <v>1245</v>
      </c>
      <c r="T7" s="159" t="s">
        <v>1245</v>
      </c>
      <c r="U7" s="159" t="s">
        <v>1245</v>
      </c>
      <c r="V7" s="159" t="s">
        <v>1245</v>
      </c>
      <c r="W7" s="159" t="s">
        <v>1245</v>
      </c>
      <c r="X7" s="163">
        <f t="shared" si="1"/>
        <v>0</v>
      </c>
      <c r="Y7" s="81">
        <f t="shared" si="2"/>
        <v>0</v>
      </c>
      <c r="Z7" s="82">
        <f t="shared" si="37"/>
        <v>4.0250000000000004</v>
      </c>
      <c r="AA7" s="83">
        <f t="shared" si="38"/>
        <v>0</v>
      </c>
      <c r="AB7" s="84">
        <f t="shared" si="39"/>
        <v>20.865000000000002</v>
      </c>
      <c r="AC7" s="55">
        <f t="shared" si="6"/>
        <v>73</v>
      </c>
      <c r="AD7" s="39">
        <f t="shared" si="40"/>
        <v>85.5</v>
      </c>
      <c r="AE7" s="11">
        <f t="shared" si="41"/>
        <v>6570</v>
      </c>
      <c r="AF7" s="6">
        <f t="shared" si="42"/>
        <v>2.4986820033549004</v>
      </c>
      <c r="AG7" s="25">
        <f t="shared" si="43"/>
        <v>40.1</v>
      </c>
      <c r="AH7" s="11" t="e">
        <f>ROUND(AG7*#REF!,-1)</f>
        <v>#REF!</v>
      </c>
      <c r="AI7" s="7">
        <f t="shared" si="44"/>
        <v>0.92187874430865069</v>
      </c>
      <c r="AJ7" s="26">
        <f t="shared" si="45"/>
        <v>30.1</v>
      </c>
      <c r="AK7" s="11" t="e">
        <f>ROUND(AJ7*#REF!,-1)</f>
        <v>#REF!</v>
      </c>
      <c r="AL7" s="18">
        <f t="shared" si="46"/>
        <v>0.44260723699976029</v>
      </c>
      <c r="AM7" s="42"/>
      <c r="AN7" s="67" t="s">
        <v>22</v>
      </c>
      <c r="AO7" s="68" t="e">
        <f t="shared" si="47"/>
        <v>#VALUE!</v>
      </c>
      <c r="AP7" s="68" t="e">
        <f t="shared" si="48"/>
        <v>#VALUE!</v>
      </c>
      <c r="AQ7" s="68" t="e">
        <f t="shared" si="49"/>
        <v>#VALUE!</v>
      </c>
      <c r="AR7" s="68" t="e">
        <f t="shared" si="50"/>
        <v>#VALUE!</v>
      </c>
      <c r="AS7" s="68" t="e">
        <f t="shared" si="51"/>
        <v>#VALUE!</v>
      </c>
      <c r="AT7" s="68" t="e">
        <f t="shared" si="52"/>
        <v>#VALUE!</v>
      </c>
      <c r="AU7" s="68" t="e">
        <f t="shared" si="53"/>
        <v>#VALUE!</v>
      </c>
      <c r="AV7" s="74" t="e">
        <f t="shared" si="54"/>
        <v>#VALUE!</v>
      </c>
      <c r="AW7" s="71" t="e">
        <f t="shared" si="55"/>
        <v>#VALUE!</v>
      </c>
      <c r="AX7" s="49" t="s">
        <v>22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46">
        <f t="shared" si="56"/>
        <v>0</v>
      </c>
      <c r="BG7" s="9">
        <f t="shared" si="57"/>
        <v>0</v>
      </c>
      <c r="BH7" s="9">
        <f t="shared" si="58"/>
        <v>0</v>
      </c>
      <c r="BI7" s="53" t="s">
        <v>22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46">
        <f t="shared" si="59"/>
        <v>0</v>
      </c>
      <c r="BR7" s="9">
        <f t="shared" si="60"/>
        <v>0</v>
      </c>
      <c r="BS7" s="9">
        <f t="shared" si="61"/>
        <v>0</v>
      </c>
      <c r="BT7" s="63" t="s">
        <v>22</v>
      </c>
      <c r="BU7" s="64">
        <v>0</v>
      </c>
      <c r="BV7" s="64">
        <v>0</v>
      </c>
      <c r="BW7" s="64">
        <v>0</v>
      </c>
      <c r="BX7" s="64">
        <v>0</v>
      </c>
      <c r="BY7" s="64">
        <v>0</v>
      </c>
      <c r="BZ7" s="64">
        <v>0</v>
      </c>
      <c r="CA7" s="64">
        <v>0</v>
      </c>
      <c r="CB7" s="46">
        <f t="shared" si="62"/>
        <v>0</v>
      </c>
      <c r="CC7" s="9">
        <f t="shared" si="63"/>
        <v>0</v>
      </c>
      <c r="CD7" s="9">
        <f t="shared" si="64"/>
        <v>0</v>
      </c>
      <c r="CE7" s="8">
        <v>0</v>
      </c>
      <c r="CF7" s="9">
        <f t="shared" si="32"/>
        <v>0</v>
      </c>
      <c r="CG7" s="9">
        <f t="shared" si="33"/>
        <v>0</v>
      </c>
      <c r="CH7" s="8">
        <v>0</v>
      </c>
      <c r="CI7" s="9">
        <f t="shared" si="34"/>
        <v>0</v>
      </c>
      <c r="CJ7" s="9">
        <f t="shared" si="35"/>
        <v>0</v>
      </c>
      <c r="CK7" s="10">
        <v>1</v>
      </c>
    </row>
    <row r="8" spans="1:89" s="10" customFormat="1" ht="144" customHeight="1">
      <c r="A8" s="36" t="s">
        <v>1350</v>
      </c>
      <c r="B8" s="107"/>
      <c r="C8" s="106" t="str">
        <f t="shared" si="36"/>
        <v>RYAN-Blue</v>
      </c>
      <c r="D8" s="99" t="s">
        <v>1247</v>
      </c>
      <c r="E8" s="19" t="s">
        <v>1203</v>
      </c>
      <c r="F8" s="104" t="s">
        <v>1316</v>
      </c>
      <c r="G8" s="77"/>
      <c r="H8" s="78">
        <f t="shared" si="0"/>
        <v>16.84</v>
      </c>
      <c r="I8" s="79">
        <v>25.9</v>
      </c>
      <c r="J8" s="79">
        <v>64.900000000000006</v>
      </c>
      <c r="K8" s="143" t="str">
        <f>_xlfn.XLOOKUP(C8,наличие!A:A,наличие!J:J,"-",0)</f>
        <v>-</v>
      </c>
      <c r="L8" s="80" t="s">
        <v>1244</v>
      </c>
      <c r="M8" s="159" t="s">
        <v>1245</v>
      </c>
      <c r="N8" s="159" t="s">
        <v>1245</v>
      </c>
      <c r="O8" s="159" t="s">
        <v>1245</v>
      </c>
      <c r="P8" s="159" t="s">
        <v>1245</v>
      </c>
      <c r="Q8" s="159" t="s">
        <v>1245</v>
      </c>
      <c r="R8" s="159" t="s">
        <v>1245</v>
      </c>
      <c r="S8" s="159" t="s">
        <v>1245</v>
      </c>
      <c r="T8" s="159" t="s">
        <v>1245</v>
      </c>
      <c r="U8" s="159" t="s">
        <v>1245</v>
      </c>
      <c r="V8" s="159" t="s">
        <v>1245</v>
      </c>
      <c r="W8" s="159" t="s">
        <v>1245</v>
      </c>
      <c r="X8" s="163">
        <f t="shared" si="1"/>
        <v>0</v>
      </c>
      <c r="Y8" s="81">
        <f t="shared" si="2"/>
        <v>0</v>
      </c>
      <c r="Z8" s="38">
        <f t="shared" si="37"/>
        <v>4.0250000000000004</v>
      </c>
      <c r="AA8" s="83">
        <f t="shared" si="38"/>
        <v>0</v>
      </c>
      <c r="AB8" s="84">
        <f t="shared" si="39"/>
        <v>20.865000000000002</v>
      </c>
      <c r="AC8" s="55">
        <f t="shared" si="6"/>
        <v>73</v>
      </c>
      <c r="AD8" s="39">
        <f t="shared" si="40"/>
        <v>85.5</v>
      </c>
      <c r="AE8" s="11">
        <f t="shared" si="41"/>
        <v>6570</v>
      </c>
      <c r="AF8" s="6">
        <f t="shared" si="42"/>
        <v>2.4986820033549004</v>
      </c>
      <c r="AG8" s="25">
        <f t="shared" si="43"/>
        <v>40.1</v>
      </c>
      <c r="AH8" s="11" t="e">
        <f>ROUND(AG8*#REF!,-1)</f>
        <v>#REF!</v>
      </c>
      <c r="AI8" s="7">
        <f t="shared" si="44"/>
        <v>0.92187874430865069</v>
      </c>
      <c r="AJ8" s="26">
        <f t="shared" si="45"/>
        <v>30.1</v>
      </c>
      <c r="AK8" s="11" t="e">
        <f>ROUND(AJ8*#REF!,-1)</f>
        <v>#REF!</v>
      </c>
      <c r="AL8" s="18">
        <f t="shared" si="46"/>
        <v>0.44260723699976029</v>
      </c>
      <c r="AM8" s="42"/>
      <c r="AN8" s="67" t="s">
        <v>22</v>
      </c>
      <c r="AO8" s="68" t="e">
        <f t="shared" si="47"/>
        <v>#VALUE!</v>
      </c>
      <c r="AP8" s="68" t="e">
        <f t="shared" si="48"/>
        <v>#VALUE!</v>
      </c>
      <c r="AQ8" s="68" t="e">
        <f t="shared" si="49"/>
        <v>#VALUE!</v>
      </c>
      <c r="AR8" s="68" t="e">
        <f t="shared" si="50"/>
        <v>#VALUE!</v>
      </c>
      <c r="AS8" s="68" t="e">
        <f t="shared" si="51"/>
        <v>#VALUE!</v>
      </c>
      <c r="AT8" s="68" t="e">
        <f t="shared" si="52"/>
        <v>#VALUE!</v>
      </c>
      <c r="AU8" s="68" t="e">
        <f t="shared" ref="AU8:AU10" si="65">W8-BE8-BP8-CA8</f>
        <v>#VALUE!</v>
      </c>
      <c r="AV8" s="74" t="e">
        <f t="shared" si="54"/>
        <v>#VALUE!</v>
      </c>
      <c r="AW8" s="71" t="e">
        <f t="shared" si="55"/>
        <v>#VALUE!</v>
      </c>
      <c r="AX8" s="49" t="s">
        <v>22</v>
      </c>
      <c r="AY8" s="50">
        <v>0</v>
      </c>
      <c r="AZ8" s="50">
        <v>0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46">
        <f t="shared" si="56"/>
        <v>0</v>
      </c>
      <c r="BG8" s="9">
        <f t="shared" si="57"/>
        <v>0</v>
      </c>
      <c r="BH8" s="9">
        <f t="shared" si="58"/>
        <v>0</v>
      </c>
      <c r="BI8" s="53" t="s">
        <v>22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46">
        <f t="shared" si="59"/>
        <v>0</v>
      </c>
      <c r="BR8" s="9">
        <f t="shared" si="60"/>
        <v>0</v>
      </c>
      <c r="BS8" s="9">
        <f t="shared" si="61"/>
        <v>0</v>
      </c>
      <c r="BT8" s="63" t="s">
        <v>22</v>
      </c>
      <c r="BU8" s="64">
        <v>0</v>
      </c>
      <c r="BV8" s="64">
        <v>0</v>
      </c>
      <c r="BW8" s="64">
        <v>0</v>
      </c>
      <c r="BX8" s="64">
        <v>0</v>
      </c>
      <c r="BY8" s="64">
        <v>0</v>
      </c>
      <c r="BZ8" s="64">
        <v>0</v>
      </c>
      <c r="CA8" s="64">
        <v>0</v>
      </c>
      <c r="CB8" s="46">
        <f t="shared" si="62"/>
        <v>0</v>
      </c>
      <c r="CC8" s="9">
        <f t="shared" si="63"/>
        <v>0</v>
      </c>
      <c r="CD8" s="9">
        <f t="shared" si="64"/>
        <v>0</v>
      </c>
      <c r="CE8" s="8">
        <v>0</v>
      </c>
      <c r="CF8" s="9">
        <f t="shared" si="32"/>
        <v>0</v>
      </c>
      <c r="CG8" s="9">
        <f t="shared" si="33"/>
        <v>0</v>
      </c>
      <c r="CH8" s="8">
        <v>0</v>
      </c>
      <c r="CI8" s="9">
        <f t="shared" si="34"/>
        <v>0</v>
      </c>
      <c r="CJ8" s="9">
        <f t="shared" si="35"/>
        <v>0</v>
      </c>
      <c r="CK8" s="10">
        <v>1</v>
      </c>
    </row>
    <row r="9" spans="1:89" s="10" customFormat="1" ht="144" customHeight="1">
      <c r="A9" s="36" t="s">
        <v>1350</v>
      </c>
      <c r="B9" s="107"/>
      <c r="C9" s="106" t="str">
        <f t="shared" si="36"/>
        <v>RYAN-Burgundy</v>
      </c>
      <c r="D9" s="99" t="s">
        <v>1247</v>
      </c>
      <c r="E9" s="19" t="s">
        <v>1205</v>
      </c>
      <c r="F9" s="104" t="s">
        <v>1316</v>
      </c>
      <c r="G9" s="77"/>
      <c r="H9" s="78">
        <f t="shared" si="0"/>
        <v>16.84</v>
      </c>
      <c r="I9" s="79">
        <v>25.9</v>
      </c>
      <c r="J9" s="79">
        <v>64.900000000000006</v>
      </c>
      <c r="K9" s="143" t="str">
        <f>_xlfn.XLOOKUP(C9,наличие!A:A,наличие!J:J,"-",0)</f>
        <v>-</v>
      </c>
      <c r="L9" s="80" t="s">
        <v>1244</v>
      </c>
      <c r="M9" s="159" t="s">
        <v>1245</v>
      </c>
      <c r="N9" s="159" t="s">
        <v>1245</v>
      </c>
      <c r="O9" s="159" t="s">
        <v>1245</v>
      </c>
      <c r="P9" s="159" t="s">
        <v>1245</v>
      </c>
      <c r="Q9" s="159" t="s">
        <v>1245</v>
      </c>
      <c r="R9" s="159" t="s">
        <v>1245</v>
      </c>
      <c r="S9" s="159" t="s">
        <v>1245</v>
      </c>
      <c r="T9" s="159" t="s">
        <v>1245</v>
      </c>
      <c r="U9" s="159" t="s">
        <v>1245</v>
      </c>
      <c r="V9" s="159" t="s">
        <v>1245</v>
      </c>
      <c r="W9" s="159" t="s">
        <v>1245</v>
      </c>
      <c r="X9" s="163">
        <f t="shared" si="1"/>
        <v>0</v>
      </c>
      <c r="Y9" s="81">
        <f t="shared" si="2"/>
        <v>0</v>
      </c>
      <c r="Z9" s="38">
        <f t="shared" si="37"/>
        <v>4.0250000000000004</v>
      </c>
      <c r="AA9" s="83">
        <f t="shared" si="38"/>
        <v>0</v>
      </c>
      <c r="AB9" s="84">
        <f t="shared" si="39"/>
        <v>20.865000000000002</v>
      </c>
      <c r="AC9" s="55">
        <f t="shared" si="6"/>
        <v>73</v>
      </c>
      <c r="AD9" s="39">
        <f t="shared" si="40"/>
        <v>85.5</v>
      </c>
      <c r="AE9" s="11">
        <f t="shared" si="41"/>
        <v>6570</v>
      </c>
      <c r="AF9" s="6">
        <f t="shared" si="42"/>
        <v>2.4986820033549004</v>
      </c>
      <c r="AG9" s="25">
        <f t="shared" si="43"/>
        <v>40.1</v>
      </c>
      <c r="AH9" s="11" t="e">
        <f>ROUND(AG9*#REF!,-1)</f>
        <v>#REF!</v>
      </c>
      <c r="AI9" s="7">
        <f t="shared" si="44"/>
        <v>0.92187874430865069</v>
      </c>
      <c r="AJ9" s="26">
        <f t="shared" si="45"/>
        <v>30.1</v>
      </c>
      <c r="AK9" s="11" t="e">
        <f>ROUND(AJ9*#REF!,-1)</f>
        <v>#REF!</v>
      </c>
      <c r="AL9" s="18">
        <f t="shared" si="46"/>
        <v>0.44260723699976029</v>
      </c>
      <c r="AM9" s="42"/>
      <c r="AN9" s="67" t="s">
        <v>22</v>
      </c>
      <c r="AO9" s="68" t="e">
        <f t="shared" si="47"/>
        <v>#VALUE!</v>
      </c>
      <c r="AP9" s="68" t="e">
        <f t="shared" si="48"/>
        <v>#VALUE!</v>
      </c>
      <c r="AQ9" s="68" t="e">
        <f t="shared" si="49"/>
        <v>#VALUE!</v>
      </c>
      <c r="AR9" s="68" t="e">
        <f t="shared" si="50"/>
        <v>#VALUE!</v>
      </c>
      <c r="AS9" s="68" t="e">
        <f t="shared" si="51"/>
        <v>#VALUE!</v>
      </c>
      <c r="AT9" s="68" t="e">
        <f t="shared" si="52"/>
        <v>#VALUE!</v>
      </c>
      <c r="AU9" s="68" t="e">
        <f t="shared" si="65"/>
        <v>#VALUE!</v>
      </c>
      <c r="AV9" s="74" t="e">
        <f t="shared" si="54"/>
        <v>#VALUE!</v>
      </c>
      <c r="AW9" s="71" t="e">
        <f t="shared" si="55"/>
        <v>#VALUE!</v>
      </c>
      <c r="AX9" s="49" t="s">
        <v>22</v>
      </c>
      <c r="AY9" s="50">
        <v>0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0</v>
      </c>
      <c r="BF9" s="46">
        <f t="shared" si="56"/>
        <v>0</v>
      </c>
      <c r="BG9" s="9">
        <f t="shared" si="57"/>
        <v>0</v>
      </c>
      <c r="BH9" s="9">
        <f t="shared" si="58"/>
        <v>0</v>
      </c>
      <c r="BI9" s="53" t="s">
        <v>22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46">
        <f t="shared" si="59"/>
        <v>0</v>
      </c>
      <c r="BR9" s="9">
        <f t="shared" si="60"/>
        <v>0</v>
      </c>
      <c r="BS9" s="9">
        <f t="shared" si="61"/>
        <v>0</v>
      </c>
      <c r="BT9" s="63" t="s">
        <v>22</v>
      </c>
      <c r="BU9" s="64">
        <v>0</v>
      </c>
      <c r="BV9" s="64">
        <v>0</v>
      </c>
      <c r="BW9" s="64">
        <v>0</v>
      </c>
      <c r="BX9" s="64">
        <v>0</v>
      </c>
      <c r="BY9" s="64">
        <v>0</v>
      </c>
      <c r="BZ9" s="64">
        <v>0</v>
      </c>
      <c r="CA9" s="64">
        <v>0</v>
      </c>
      <c r="CB9" s="46">
        <f t="shared" si="62"/>
        <v>0</v>
      </c>
      <c r="CC9" s="9">
        <f t="shared" si="63"/>
        <v>0</v>
      </c>
      <c r="CD9" s="9">
        <f t="shared" si="64"/>
        <v>0</v>
      </c>
      <c r="CE9" s="8">
        <v>0</v>
      </c>
      <c r="CF9" s="9">
        <f t="shared" si="32"/>
        <v>0</v>
      </c>
      <c r="CG9" s="9">
        <f t="shared" si="33"/>
        <v>0</v>
      </c>
      <c r="CH9" s="8">
        <v>0</v>
      </c>
      <c r="CI9" s="9">
        <f t="shared" si="34"/>
        <v>0</v>
      </c>
      <c r="CJ9" s="9">
        <f t="shared" si="35"/>
        <v>0</v>
      </c>
      <c r="CK9" s="10">
        <v>1</v>
      </c>
    </row>
    <row r="10" spans="1:89" s="10" customFormat="1" ht="144" customHeight="1">
      <c r="A10" s="36" t="s">
        <v>1350</v>
      </c>
      <c r="B10" s="107"/>
      <c r="C10" s="106" t="str">
        <f t="shared" si="36"/>
        <v>RYAN-Taupe</v>
      </c>
      <c r="D10" s="99" t="s">
        <v>1247</v>
      </c>
      <c r="E10" s="19" t="s">
        <v>1211</v>
      </c>
      <c r="F10" s="104" t="s">
        <v>1316</v>
      </c>
      <c r="G10" s="77"/>
      <c r="H10" s="78">
        <f t="shared" si="0"/>
        <v>16.84</v>
      </c>
      <c r="I10" s="79">
        <v>25.9</v>
      </c>
      <c r="J10" s="79">
        <v>64.900000000000006</v>
      </c>
      <c r="K10" s="143" t="str">
        <f>_xlfn.XLOOKUP(C10,наличие!A:A,наличие!J:J,"-",0)</f>
        <v>-</v>
      </c>
      <c r="L10" s="80" t="s">
        <v>1244</v>
      </c>
      <c r="M10" s="159" t="s">
        <v>1245</v>
      </c>
      <c r="N10" s="159" t="s">
        <v>1245</v>
      </c>
      <c r="O10" s="159" t="s">
        <v>1245</v>
      </c>
      <c r="P10" s="159" t="s">
        <v>1245</v>
      </c>
      <c r="Q10" s="159" t="s">
        <v>1245</v>
      </c>
      <c r="R10" s="159" t="s">
        <v>1245</v>
      </c>
      <c r="S10" s="159" t="s">
        <v>1245</v>
      </c>
      <c r="T10" s="159" t="s">
        <v>1245</v>
      </c>
      <c r="U10" s="159" t="s">
        <v>1245</v>
      </c>
      <c r="V10" s="159" t="s">
        <v>1245</v>
      </c>
      <c r="W10" s="159" t="s">
        <v>1245</v>
      </c>
      <c r="X10" s="163">
        <f t="shared" si="1"/>
        <v>0</v>
      </c>
      <c r="Y10" s="81">
        <f t="shared" si="2"/>
        <v>0</v>
      </c>
      <c r="Z10" s="38">
        <f t="shared" si="37"/>
        <v>4.0250000000000004</v>
      </c>
      <c r="AA10" s="83">
        <f t="shared" si="38"/>
        <v>0</v>
      </c>
      <c r="AB10" s="84">
        <f t="shared" si="39"/>
        <v>20.865000000000002</v>
      </c>
      <c r="AC10" s="55">
        <f t="shared" si="6"/>
        <v>73</v>
      </c>
      <c r="AD10" s="39">
        <f t="shared" si="40"/>
        <v>85.5</v>
      </c>
      <c r="AE10" s="11">
        <f t="shared" si="41"/>
        <v>6570</v>
      </c>
      <c r="AF10" s="6">
        <f t="shared" si="42"/>
        <v>2.4986820033549004</v>
      </c>
      <c r="AG10" s="25">
        <f t="shared" si="43"/>
        <v>40.1</v>
      </c>
      <c r="AH10" s="11" t="e">
        <f>ROUND(AG10*#REF!,-1)</f>
        <v>#REF!</v>
      </c>
      <c r="AI10" s="7">
        <f t="shared" si="44"/>
        <v>0.92187874430865069</v>
      </c>
      <c r="AJ10" s="26">
        <f t="shared" si="45"/>
        <v>30.1</v>
      </c>
      <c r="AK10" s="11" t="e">
        <f>ROUND(AJ10*#REF!,-1)</f>
        <v>#REF!</v>
      </c>
      <c r="AL10" s="18">
        <f t="shared" si="46"/>
        <v>0.44260723699976029</v>
      </c>
      <c r="AM10" s="42"/>
      <c r="AN10" s="67" t="s">
        <v>22</v>
      </c>
      <c r="AO10" s="68" t="e">
        <f t="shared" si="47"/>
        <v>#VALUE!</v>
      </c>
      <c r="AP10" s="68" t="e">
        <f t="shared" si="48"/>
        <v>#VALUE!</v>
      </c>
      <c r="AQ10" s="68" t="e">
        <f t="shared" si="49"/>
        <v>#VALUE!</v>
      </c>
      <c r="AR10" s="68" t="e">
        <f t="shared" si="50"/>
        <v>#VALUE!</v>
      </c>
      <c r="AS10" s="68" t="e">
        <f t="shared" si="51"/>
        <v>#VALUE!</v>
      </c>
      <c r="AT10" s="68" t="e">
        <f t="shared" si="52"/>
        <v>#VALUE!</v>
      </c>
      <c r="AU10" s="68" t="e">
        <f t="shared" si="65"/>
        <v>#VALUE!</v>
      </c>
      <c r="AV10" s="74" t="e">
        <f t="shared" si="54"/>
        <v>#VALUE!</v>
      </c>
      <c r="AW10" s="71" t="e">
        <f t="shared" si="55"/>
        <v>#VALUE!</v>
      </c>
      <c r="AX10" s="49" t="s">
        <v>22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46">
        <f t="shared" si="56"/>
        <v>0</v>
      </c>
      <c r="BG10" s="9">
        <f t="shared" si="57"/>
        <v>0</v>
      </c>
      <c r="BH10" s="9">
        <f t="shared" si="58"/>
        <v>0</v>
      </c>
      <c r="BI10" s="53" t="s">
        <v>22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46">
        <f t="shared" si="59"/>
        <v>0</v>
      </c>
      <c r="BR10" s="9">
        <f t="shared" si="60"/>
        <v>0</v>
      </c>
      <c r="BS10" s="9">
        <f t="shared" si="61"/>
        <v>0</v>
      </c>
      <c r="BT10" s="63" t="s">
        <v>22</v>
      </c>
      <c r="BU10" s="64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0</v>
      </c>
      <c r="CA10" s="64">
        <v>0</v>
      </c>
      <c r="CB10" s="46">
        <f t="shared" si="62"/>
        <v>0</v>
      </c>
      <c r="CC10" s="9">
        <f t="shared" si="63"/>
        <v>0</v>
      </c>
      <c r="CD10" s="9">
        <f t="shared" si="64"/>
        <v>0</v>
      </c>
      <c r="CE10" s="8">
        <v>0</v>
      </c>
      <c r="CF10" s="9">
        <f t="shared" si="32"/>
        <v>0</v>
      </c>
      <c r="CG10" s="9">
        <f t="shared" si="33"/>
        <v>0</v>
      </c>
      <c r="CH10" s="8">
        <v>0</v>
      </c>
      <c r="CI10" s="9">
        <f t="shared" si="34"/>
        <v>0</v>
      </c>
      <c r="CJ10" s="9">
        <f t="shared" si="35"/>
        <v>0</v>
      </c>
      <c r="CK10" s="10">
        <v>1</v>
      </c>
    </row>
    <row r="11" spans="1:89" s="10" customFormat="1" ht="144" customHeight="1">
      <c r="A11" s="36" t="s">
        <v>1350</v>
      </c>
      <c r="B11" s="107"/>
      <c r="C11" s="106" t="str">
        <f t="shared" si="36"/>
        <v>GOSLING-Green</v>
      </c>
      <c r="D11" s="99" t="s">
        <v>1248</v>
      </c>
      <c r="E11" s="19" t="s">
        <v>1209</v>
      </c>
      <c r="F11" s="104" t="s">
        <v>1316</v>
      </c>
      <c r="G11" s="77"/>
      <c r="H11" s="78">
        <f t="shared" si="0"/>
        <v>20.74</v>
      </c>
      <c r="I11" s="79">
        <v>31.9</v>
      </c>
      <c r="J11" s="79">
        <v>79.900000000000006</v>
      </c>
      <c r="K11" s="143" t="str">
        <f>_xlfn.XLOOKUP(C11,наличие!A:A,наличие!J:J,"-",0)</f>
        <v>-</v>
      </c>
      <c r="L11" s="80" t="s">
        <v>1244</v>
      </c>
      <c r="M11" s="159" t="s">
        <v>1245</v>
      </c>
      <c r="N11" s="159" t="s">
        <v>1245</v>
      </c>
      <c r="O11" s="159" t="s">
        <v>1245</v>
      </c>
      <c r="P11" s="159" t="s">
        <v>1245</v>
      </c>
      <c r="Q11" s="159" t="s">
        <v>1245</v>
      </c>
      <c r="R11" s="159" t="s">
        <v>1245</v>
      </c>
      <c r="S11" s="159" t="s">
        <v>1245</v>
      </c>
      <c r="T11" s="159" t="s">
        <v>1245</v>
      </c>
      <c r="U11" s="159" t="s">
        <v>1245</v>
      </c>
      <c r="V11" s="159" t="s">
        <v>1245</v>
      </c>
      <c r="W11" s="159" t="s">
        <v>1245</v>
      </c>
      <c r="X11" s="163">
        <f t="shared" si="1"/>
        <v>0</v>
      </c>
      <c r="Y11" s="81">
        <f t="shared" si="2"/>
        <v>0</v>
      </c>
      <c r="Z11" s="82">
        <f t="shared" si="37"/>
        <v>4.6099999999999994</v>
      </c>
      <c r="AA11" s="83">
        <f t="shared" si="38"/>
        <v>0</v>
      </c>
      <c r="AB11" s="84">
        <f t="shared" si="39"/>
        <v>25.349999999999998</v>
      </c>
      <c r="AC11" s="55">
        <f t="shared" si="6"/>
        <v>89</v>
      </c>
      <c r="AD11" s="39">
        <f t="shared" si="40"/>
        <v>103.9</v>
      </c>
      <c r="AE11" s="11">
        <f t="shared" si="41"/>
        <v>8010</v>
      </c>
      <c r="AF11" s="6">
        <f t="shared" si="42"/>
        <v>2.5108481262327422</v>
      </c>
      <c r="AG11" s="25">
        <f t="shared" si="43"/>
        <v>48.9</v>
      </c>
      <c r="AH11" s="11" t="e">
        <f>ROUND(AG11*#REF!,-1)</f>
        <v>#REF!</v>
      </c>
      <c r="AI11" s="7">
        <f t="shared" si="44"/>
        <v>0.92899408284023677</v>
      </c>
      <c r="AJ11" s="26">
        <f t="shared" si="45"/>
        <v>36.700000000000003</v>
      </c>
      <c r="AK11" s="11" t="e">
        <f>ROUND(AJ11*#REF!,-1)</f>
        <v>#REF!</v>
      </c>
      <c r="AL11" s="18">
        <f t="shared" si="46"/>
        <v>0.44773175542406335</v>
      </c>
      <c r="AM11" s="42"/>
      <c r="AN11" s="67" t="s">
        <v>22</v>
      </c>
      <c r="AO11" s="68" t="e">
        <f t="shared" si="47"/>
        <v>#VALUE!</v>
      </c>
      <c r="AP11" s="68" t="e">
        <f t="shared" si="48"/>
        <v>#VALUE!</v>
      </c>
      <c r="AQ11" s="68" t="e">
        <f t="shared" si="49"/>
        <v>#VALUE!</v>
      </c>
      <c r="AR11" s="68" t="e">
        <f t="shared" si="50"/>
        <v>#VALUE!</v>
      </c>
      <c r="AS11" s="68" t="e">
        <f t="shared" si="51"/>
        <v>#VALUE!</v>
      </c>
      <c r="AT11" s="68" t="e">
        <f t="shared" si="52"/>
        <v>#VALUE!</v>
      </c>
      <c r="AU11" s="68" t="e">
        <f t="shared" ref="AU11:AU14" si="66">W11-BE11-BP11-CA11</f>
        <v>#VALUE!</v>
      </c>
      <c r="AV11" s="74" t="e">
        <f t="shared" si="54"/>
        <v>#VALUE!</v>
      </c>
      <c r="AW11" s="71" t="e">
        <f t="shared" si="55"/>
        <v>#VALUE!</v>
      </c>
      <c r="AX11" s="49" t="s">
        <v>22</v>
      </c>
      <c r="AY11" s="50">
        <v>0</v>
      </c>
      <c r="AZ11" s="50">
        <v>0</v>
      </c>
      <c r="BA11" s="50">
        <v>5</v>
      </c>
      <c r="BB11" s="50">
        <v>5</v>
      </c>
      <c r="BC11" s="50">
        <v>6</v>
      </c>
      <c r="BD11" s="50">
        <v>5</v>
      </c>
      <c r="BE11" s="50">
        <v>0</v>
      </c>
      <c r="BF11" s="46">
        <f t="shared" si="56"/>
        <v>21</v>
      </c>
      <c r="BG11" s="9">
        <f t="shared" si="57"/>
        <v>731.66624999999988</v>
      </c>
      <c r="BH11" s="9">
        <f t="shared" si="58"/>
        <v>435.53999999999996</v>
      </c>
      <c r="BI11" s="53" t="s">
        <v>22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46">
        <f t="shared" si="59"/>
        <v>0</v>
      </c>
      <c r="BR11" s="9">
        <f t="shared" si="60"/>
        <v>0</v>
      </c>
      <c r="BS11" s="9">
        <f t="shared" si="61"/>
        <v>0</v>
      </c>
      <c r="BT11" s="63" t="s">
        <v>22</v>
      </c>
      <c r="BU11" s="64">
        <v>0</v>
      </c>
      <c r="BV11" s="64">
        <v>0</v>
      </c>
      <c r="BW11" s="64">
        <v>0</v>
      </c>
      <c r="BX11" s="64">
        <v>0</v>
      </c>
      <c r="BY11" s="64">
        <v>0</v>
      </c>
      <c r="BZ11" s="64">
        <v>0</v>
      </c>
      <c r="CA11" s="64">
        <v>0</v>
      </c>
      <c r="CB11" s="46">
        <f t="shared" si="62"/>
        <v>0</v>
      </c>
      <c r="CC11" s="9">
        <f t="shared" si="63"/>
        <v>0</v>
      </c>
      <c r="CD11" s="9">
        <f t="shared" si="64"/>
        <v>0</v>
      </c>
      <c r="CE11" s="8">
        <v>0</v>
      </c>
      <c r="CF11" s="9">
        <f t="shared" si="32"/>
        <v>0</v>
      </c>
      <c r="CG11" s="9">
        <f t="shared" si="33"/>
        <v>0</v>
      </c>
      <c r="CH11" s="8">
        <v>0</v>
      </c>
      <c r="CI11" s="9">
        <f t="shared" si="34"/>
        <v>0</v>
      </c>
      <c r="CJ11" s="9">
        <f t="shared" si="35"/>
        <v>0</v>
      </c>
      <c r="CK11" s="10">
        <v>1</v>
      </c>
    </row>
    <row r="12" spans="1:89" s="10" customFormat="1" ht="144" customHeight="1">
      <c r="A12" s="36" t="s">
        <v>1350</v>
      </c>
      <c r="B12" s="107"/>
      <c r="C12" s="106" t="str">
        <f t="shared" si="36"/>
        <v>GOSLING-Brown</v>
      </c>
      <c r="D12" s="99" t="s">
        <v>1248</v>
      </c>
      <c r="E12" s="19" t="s">
        <v>1204</v>
      </c>
      <c r="F12" s="104" t="s">
        <v>1316</v>
      </c>
      <c r="G12" s="77"/>
      <c r="H12" s="78">
        <f t="shared" si="0"/>
        <v>20.74</v>
      </c>
      <c r="I12" s="79">
        <v>31.9</v>
      </c>
      <c r="J12" s="79">
        <v>79.900000000000006</v>
      </c>
      <c r="K12" s="143" t="str">
        <f>_xlfn.XLOOKUP(C12,наличие!A:A,наличие!J:J,"-",0)</f>
        <v>-</v>
      </c>
      <c r="L12" s="80" t="s">
        <v>1244</v>
      </c>
      <c r="M12" s="159" t="s">
        <v>1245</v>
      </c>
      <c r="N12" s="159" t="s">
        <v>1245</v>
      </c>
      <c r="O12" s="159" t="s">
        <v>1245</v>
      </c>
      <c r="P12" s="159" t="s">
        <v>1245</v>
      </c>
      <c r="Q12" s="159" t="s">
        <v>1245</v>
      </c>
      <c r="R12" s="159" t="s">
        <v>1245</v>
      </c>
      <c r="S12" s="159" t="s">
        <v>1245</v>
      </c>
      <c r="T12" s="159" t="s">
        <v>1245</v>
      </c>
      <c r="U12" s="159" t="s">
        <v>1245</v>
      </c>
      <c r="V12" s="159" t="s">
        <v>1245</v>
      </c>
      <c r="W12" s="159" t="s">
        <v>1245</v>
      </c>
      <c r="X12" s="163">
        <f t="shared" si="1"/>
        <v>0</v>
      </c>
      <c r="Y12" s="81">
        <f t="shared" si="2"/>
        <v>0</v>
      </c>
      <c r="Z12" s="82">
        <f t="shared" si="37"/>
        <v>4.6099999999999994</v>
      </c>
      <c r="AA12" s="83">
        <f t="shared" si="38"/>
        <v>0</v>
      </c>
      <c r="AB12" s="84">
        <f t="shared" si="39"/>
        <v>25.349999999999998</v>
      </c>
      <c r="AC12" s="55">
        <f t="shared" si="6"/>
        <v>89</v>
      </c>
      <c r="AD12" s="39">
        <f t="shared" si="40"/>
        <v>103.9</v>
      </c>
      <c r="AE12" s="11">
        <f t="shared" si="41"/>
        <v>8010</v>
      </c>
      <c r="AF12" s="6">
        <f t="shared" si="42"/>
        <v>2.5108481262327422</v>
      </c>
      <c r="AG12" s="25">
        <f t="shared" si="43"/>
        <v>48.9</v>
      </c>
      <c r="AH12" s="11" t="e">
        <f>ROUND(AG12*#REF!,-1)</f>
        <v>#REF!</v>
      </c>
      <c r="AI12" s="7">
        <f t="shared" si="44"/>
        <v>0.92899408284023677</v>
      </c>
      <c r="AJ12" s="26">
        <f t="shared" si="45"/>
        <v>36.700000000000003</v>
      </c>
      <c r="AK12" s="11" t="e">
        <f>ROUND(AJ12*#REF!,-1)</f>
        <v>#REF!</v>
      </c>
      <c r="AL12" s="18">
        <f t="shared" si="46"/>
        <v>0.44773175542406335</v>
      </c>
      <c r="AM12" s="42"/>
      <c r="AN12" s="67" t="s">
        <v>22</v>
      </c>
      <c r="AO12" s="68" t="e">
        <f t="shared" si="47"/>
        <v>#VALUE!</v>
      </c>
      <c r="AP12" s="68" t="e">
        <f t="shared" si="48"/>
        <v>#VALUE!</v>
      </c>
      <c r="AQ12" s="68" t="e">
        <f t="shared" si="49"/>
        <v>#VALUE!</v>
      </c>
      <c r="AR12" s="68" t="e">
        <f t="shared" si="50"/>
        <v>#VALUE!</v>
      </c>
      <c r="AS12" s="68" t="e">
        <f t="shared" si="51"/>
        <v>#VALUE!</v>
      </c>
      <c r="AT12" s="68" t="e">
        <f t="shared" si="52"/>
        <v>#VALUE!</v>
      </c>
      <c r="AU12" s="68" t="e">
        <f t="shared" si="66"/>
        <v>#VALUE!</v>
      </c>
      <c r="AV12" s="74" t="e">
        <f t="shared" si="54"/>
        <v>#VALUE!</v>
      </c>
      <c r="AW12" s="71" t="e">
        <f t="shared" si="55"/>
        <v>#VALUE!</v>
      </c>
      <c r="AX12" s="49" t="s">
        <v>22</v>
      </c>
      <c r="AY12" s="50">
        <v>0</v>
      </c>
      <c r="AZ12" s="50">
        <v>0</v>
      </c>
      <c r="BA12" s="50">
        <v>5</v>
      </c>
      <c r="BB12" s="50">
        <v>5</v>
      </c>
      <c r="BC12" s="50">
        <v>6</v>
      </c>
      <c r="BD12" s="50">
        <v>5</v>
      </c>
      <c r="BE12" s="50">
        <v>0</v>
      </c>
      <c r="BF12" s="46">
        <f t="shared" si="56"/>
        <v>21</v>
      </c>
      <c r="BG12" s="9">
        <f t="shared" si="57"/>
        <v>731.66624999999988</v>
      </c>
      <c r="BH12" s="9">
        <f t="shared" si="58"/>
        <v>435.53999999999996</v>
      </c>
      <c r="BI12" s="53" t="s">
        <v>22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46">
        <f t="shared" si="59"/>
        <v>0</v>
      </c>
      <c r="BR12" s="9">
        <f t="shared" si="60"/>
        <v>0</v>
      </c>
      <c r="BS12" s="9">
        <f t="shared" si="61"/>
        <v>0</v>
      </c>
      <c r="BT12" s="63" t="s">
        <v>22</v>
      </c>
      <c r="BU12" s="64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0</v>
      </c>
      <c r="CA12" s="64">
        <v>0</v>
      </c>
      <c r="CB12" s="46">
        <f t="shared" si="62"/>
        <v>0</v>
      </c>
      <c r="CC12" s="9">
        <f t="shared" si="63"/>
        <v>0</v>
      </c>
      <c r="CD12" s="9">
        <f t="shared" si="64"/>
        <v>0</v>
      </c>
      <c r="CE12" s="8">
        <v>0</v>
      </c>
      <c r="CF12" s="9">
        <f t="shared" si="32"/>
        <v>0</v>
      </c>
      <c r="CG12" s="9">
        <f t="shared" si="33"/>
        <v>0</v>
      </c>
      <c r="CH12" s="8">
        <v>0</v>
      </c>
      <c r="CI12" s="9">
        <f t="shared" si="34"/>
        <v>0</v>
      </c>
      <c r="CJ12" s="9">
        <f t="shared" si="35"/>
        <v>0</v>
      </c>
      <c r="CK12" s="10">
        <v>1</v>
      </c>
    </row>
    <row r="13" spans="1:89" s="10" customFormat="1" ht="144" customHeight="1">
      <c r="A13" s="36" t="s">
        <v>1350</v>
      </c>
      <c r="B13" s="107"/>
      <c r="C13" s="106" t="str">
        <f t="shared" si="36"/>
        <v>GOSLING-Burgundy</v>
      </c>
      <c r="D13" s="99" t="s">
        <v>1248</v>
      </c>
      <c r="E13" s="19" t="s">
        <v>1205</v>
      </c>
      <c r="F13" s="104" t="s">
        <v>1316</v>
      </c>
      <c r="G13" s="77"/>
      <c r="H13" s="78">
        <f t="shared" si="0"/>
        <v>20.74</v>
      </c>
      <c r="I13" s="79">
        <v>31.9</v>
      </c>
      <c r="J13" s="79">
        <v>79.900000000000006</v>
      </c>
      <c r="K13" s="143" t="str">
        <f>_xlfn.XLOOKUP(C13,наличие!A:A,наличие!J:J,"-",0)</f>
        <v>-</v>
      </c>
      <c r="L13" s="80" t="s">
        <v>1244</v>
      </c>
      <c r="M13" s="159" t="s">
        <v>1245</v>
      </c>
      <c r="N13" s="159" t="s">
        <v>1245</v>
      </c>
      <c r="O13" s="159" t="s">
        <v>1245</v>
      </c>
      <c r="P13" s="159" t="s">
        <v>1245</v>
      </c>
      <c r="Q13" s="159" t="s">
        <v>1245</v>
      </c>
      <c r="R13" s="159" t="s">
        <v>1245</v>
      </c>
      <c r="S13" s="159" t="s">
        <v>1245</v>
      </c>
      <c r="T13" s="159" t="s">
        <v>1245</v>
      </c>
      <c r="U13" s="159" t="s">
        <v>1245</v>
      </c>
      <c r="V13" s="159" t="s">
        <v>1245</v>
      </c>
      <c r="W13" s="159" t="s">
        <v>1245</v>
      </c>
      <c r="X13" s="163">
        <f t="shared" si="1"/>
        <v>0</v>
      </c>
      <c r="Y13" s="81">
        <f t="shared" si="2"/>
        <v>0</v>
      </c>
      <c r="Z13" s="82">
        <f t="shared" si="37"/>
        <v>4.6099999999999994</v>
      </c>
      <c r="AA13" s="83">
        <f t="shared" si="38"/>
        <v>0</v>
      </c>
      <c r="AB13" s="84">
        <f t="shared" si="39"/>
        <v>25.349999999999998</v>
      </c>
      <c r="AC13" s="55">
        <f t="shared" si="6"/>
        <v>89</v>
      </c>
      <c r="AD13" s="39">
        <f t="shared" si="40"/>
        <v>103.9</v>
      </c>
      <c r="AE13" s="11">
        <f t="shared" si="41"/>
        <v>8010</v>
      </c>
      <c r="AF13" s="6">
        <f t="shared" si="42"/>
        <v>2.5108481262327422</v>
      </c>
      <c r="AG13" s="25">
        <f t="shared" si="43"/>
        <v>48.9</v>
      </c>
      <c r="AH13" s="11" t="e">
        <f>ROUND(AG13*#REF!,-1)</f>
        <v>#REF!</v>
      </c>
      <c r="AI13" s="7">
        <f t="shared" si="44"/>
        <v>0.92899408284023677</v>
      </c>
      <c r="AJ13" s="26">
        <f t="shared" si="45"/>
        <v>36.700000000000003</v>
      </c>
      <c r="AK13" s="11" t="e">
        <f>ROUND(AJ13*#REF!,-1)</f>
        <v>#REF!</v>
      </c>
      <c r="AL13" s="18">
        <f t="shared" si="46"/>
        <v>0.44773175542406335</v>
      </c>
      <c r="AM13" s="42"/>
      <c r="AN13" s="67" t="s">
        <v>22</v>
      </c>
      <c r="AO13" s="68" t="e">
        <f t="shared" si="47"/>
        <v>#VALUE!</v>
      </c>
      <c r="AP13" s="68" t="e">
        <f t="shared" si="48"/>
        <v>#VALUE!</v>
      </c>
      <c r="AQ13" s="68" t="e">
        <f t="shared" si="49"/>
        <v>#VALUE!</v>
      </c>
      <c r="AR13" s="68" t="e">
        <f t="shared" si="50"/>
        <v>#VALUE!</v>
      </c>
      <c r="AS13" s="68" t="e">
        <f t="shared" si="51"/>
        <v>#VALUE!</v>
      </c>
      <c r="AT13" s="68" t="e">
        <f t="shared" si="52"/>
        <v>#VALUE!</v>
      </c>
      <c r="AU13" s="68" t="e">
        <f t="shared" si="66"/>
        <v>#VALUE!</v>
      </c>
      <c r="AV13" s="74" t="e">
        <f t="shared" si="54"/>
        <v>#VALUE!</v>
      </c>
      <c r="AW13" s="71" t="e">
        <f t="shared" si="55"/>
        <v>#VALUE!</v>
      </c>
      <c r="AX13" s="49" t="s">
        <v>22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46">
        <f t="shared" si="56"/>
        <v>0</v>
      </c>
      <c r="BG13" s="9">
        <f t="shared" si="57"/>
        <v>0</v>
      </c>
      <c r="BH13" s="9">
        <f t="shared" si="58"/>
        <v>0</v>
      </c>
      <c r="BI13" s="53" t="s">
        <v>22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46">
        <f t="shared" si="59"/>
        <v>0</v>
      </c>
      <c r="BR13" s="9">
        <f t="shared" si="60"/>
        <v>0</v>
      </c>
      <c r="BS13" s="9">
        <f t="shared" si="61"/>
        <v>0</v>
      </c>
      <c r="BT13" s="63" t="s">
        <v>22</v>
      </c>
      <c r="BU13" s="64">
        <v>0</v>
      </c>
      <c r="BV13" s="64">
        <v>0</v>
      </c>
      <c r="BW13" s="64">
        <v>0</v>
      </c>
      <c r="BX13" s="64">
        <v>0</v>
      </c>
      <c r="BY13" s="64">
        <v>0</v>
      </c>
      <c r="BZ13" s="64">
        <v>0</v>
      </c>
      <c r="CA13" s="64">
        <v>0</v>
      </c>
      <c r="CB13" s="46">
        <f t="shared" si="62"/>
        <v>0</v>
      </c>
      <c r="CC13" s="9">
        <f t="shared" si="63"/>
        <v>0</v>
      </c>
      <c r="CD13" s="9">
        <f t="shared" si="64"/>
        <v>0</v>
      </c>
      <c r="CE13" s="8">
        <v>0</v>
      </c>
      <c r="CF13" s="9">
        <f t="shared" si="32"/>
        <v>0</v>
      </c>
      <c r="CG13" s="9">
        <f t="shared" si="33"/>
        <v>0</v>
      </c>
      <c r="CH13" s="8">
        <v>0</v>
      </c>
      <c r="CI13" s="9">
        <f t="shared" si="34"/>
        <v>0</v>
      </c>
      <c r="CJ13" s="9">
        <f t="shared" si="35"/>
        <v>0</v>
      </c>
      <c r="CK13" s="10">
        <v>1</v>
      </c>
    </row>
    <row r="14" spans="1:89" s="10" customFormat="1" ht="144" customHeight="1">
      <c r="A14" s="36" t="s">
        <v>1350</v>
      </c>
      <c r="B14" s="107"/>
      <c r="C14" s="106" t="str">
        <f t="shared" si="36"/>
        <v>GOSLING-Blue</v>
      </c>
      <c r="D14" s="99" t="s">
        <v>1248</v>
      </c>
      <c r="E14" s="19" t="s">
        <v>1203</v>
      </c>
      <c r="F14" s="104" t="s">
        <v>1316</v>
      </c>
      <c r="G14" s="77"/>
      <c r="H14" s="78">
        <f t="shared" si="0"/>
        <v>20.74</v>
      </c>
      <c r="I14" s="79">
        <v>31.9</v>
      </c>
      <c r="J14" s="79">
        <v>79.900000000000006</v>
      </c>
      <c r="K14" s="143" t="str">
        <f>_xlfn.XLOOKUP(C14,наличие!A:A,наличие!J:J,"-",0)</f>
        <v>-</v>
      </c>
      <c r="L14" s="80" t="s">
        <v>1244</v>
      </c>
      <c r="M14" s="159" t="s">
        <v>1245</v>
      </c>
      <c r="N14" s="159" t="s">
        <v>1245</v>
      </c>
      <c r="O14" s="159" t="s">
        <v>1245</v>
      </c>
      <c r="P14" s="159" t="s">
        <v>1245</v>
      </c>
      <c r="Q14" s="159" t="s">
        <v>1245</v>
      </c>
      <c r="R14" s="159" t="s">
        <v>1245</v>
      </c>
      <c r="S14" s="159" t="s">
        <v>1245</v>
      </c>
      <c r="T14" s="159" t="s">
        <v>1245</v>
      </c>
      <c r="U14" s="159" t="s">
        <v>1245</v>
      </c>
      <c r="V14" s="159" t="s">
        <v>1245</v>
      </c>
      <c r="W14" s="159" t="s">
        <v>1245</v>
      </c>
      <c r="X14" s="163">
        <f t="shared" si="1"/>
        <v>0</v>
      </c>
      <c r="Y14" s="81">
        <f t="shared" si="2"/>
        <v>0</v>
      </c>
      <c r="Z14" s="82">
        <f t="shared" si="37"/>
        <v>4.6099999999999994</v>
      </c>
      <c r="AA14" s="83">
        <f t="shared" si="38"/>
        <v>0</v>
      </c>
      <c r="AB14" s="84">
        <f t="shared" si="39"/>
        <v>25.349999999999998</v>
      </c>
      <c r="AC14" s="55">
        <f t="shared" si="6"/>
        <v>89</v>
      </c>
      <c r="AD14" s="39">
        <f t="shared" si="40"/>
        <v>103.9</v>
      </c>
      <c r="AE14" s="11">
        <f t="shared" si="41"/>
        <v>8010</v>
      </c>
      <c r="AF14" s="6">
        <f t="shared" si="42"/>
        <v>2.5108481262327422</v>
      </c>
      <c r="AG14" s="25">
        <f t="shared" si="43"/>
        <v>48.9</v>
      </c>
      <c r="AH14" s="11" t="e">
        <f>ROUND(AG14*#REF!,-1)</f>
        <v>#REF!</v>
      </c>
      <c r="AI14" s="7">
        <f t="shared" si="44"/>
        <v>0.92899408284023677</v>
      </c>
      <c r="AJ14" s="26">
        <f t="shared" si="45"/>
        <v>36.700000000000003</v>
      </c>
      <c r="AK14" s="11" t="e">
        <f>ROUND(AJ14*#REF!,-1)</f>
        <v>#REF!</v>
      </c>
      <c r="AL14" s="18">
        <f t="shared" si="46"/>
        <v>0.44773175542406335</v>
      </c>
      <c r="AM14" s="42"/>
      <c r="AN14" s="67" t="s">
        <v>22</v>
      </c>
      <c r="AO14" s="68" t="e">
        <f t="shared" si="47"/>
        <v>#VALUE!</v>
      </c>
      <c r="AP14" s="68" t="e">
        <f t="shared" si="48"/>
        <v>#VALUE!</v>
      </c>
      <c r="AQ14" s="68" t="e">
        <f t="shared" si="49"/>
        <v>#VALUE!</v>
      </c>
      <c r="AR14" s="68" t="e">
        <f t="shared" si="50"/>
        <v>#VALUE!</v>
      </c>
      <c r="AS14" s="68" t="e">
        <f t="shared" si="51"/>
        <v>#VALUE!</v>
      </c>
      <c r="AT14" s="68" t="e">
        <f t="shared" si="52"/>
        <v>#VALUE!</v>
      </c>
      <c r="AU14" s="68" t="e">
        <f t="shared" si="66"/>
        <v>#VALUE!</v>
      </c>
      <c r="AV14" s="74" t="e">
        <f t="shared" si="54"/>
        <v>#VALUE!</v>
      </c>
      <c r="AW14" s="71" t="e">
        <f t="shared" si="55"/>
        <v>#VALUE!</v>
      </c>
      <c r="AX14" s="49" t="s">
        <v>22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46">
        <f t="shared" si="56"/>
        <v>0</v>
      </c>
      <c r="BG14" s="9">
        <f t="shared" si="57"/>
        <v>0</v>
      </c>
      <c r="BH14" s="9">
        <f t="shared" si="58"/>
        <v>0</v>
      </c>
      <c r="BI14" s="53" t="s">
        <v>22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46">
        <f t="shared" si="59"/>
        <v>0</v>
      </c>
      <c r="BR14" s="9">
        <f t="shared" si="60"/>
        <v>0</v>
      </c>
      <c r="BS14" s="9">
        <f t="shared" si="61"/>
        <v>0</v>
      </c>
      <c r="BT14" s="63" t="s">
        <v>22</v>
      </c>
      <c r="BU14" s="64">
        <v>0</v>
      </c>
      <c r="BV14" s="64">
        <v>0</v>
      </c>
      <c r="BW14" s="64">
        <v>0</v>
      </c>
      <c r="BX14" s="64">
        <v>0</v>
      </c>
      <c r="BY14" s="64">
        <v>0</v>
      </c>
      <c r="BZ14" s="64">
        <v>0</v>
      </c>
      <c r="CA14" s="64">
        <v>0</v>
      </c>
      <c r="CB14" s="46">
        <f t="shared" si="62"/>
        <v>0</v>
      </c>
      <c r="CC14" s="9">
        <f t="shared" si="63"/>
        <v>0</v>
      </c>
      <c r="CD14" s="9">
        <f t="shared" si="64"/>
        <v>0</v>
      </c>
      <c r="CE14" s="8">
        <v>0</v>
      </c>
      <c r="CF14" s="9">
        <f t="shared" si="32"/>
        <v>0</v>
      </c>
      <c r="CG14" s="9">
        <f t="shared" si="33"/>
        <v>0</v>
      </c>
      <c r="CH14" s="8">
        <v>0</v>
      </c>
      <c r="CI14" s="9">
        <f t="shared" si="34"/>
        <v>0</v>
      </c>
      <c r="CJ14" s="9">
        <f t="shared" si="35"/>
        <v>0</v>
      </c>
      <c r="CK14" s="10">
        <v>1</v>
      </c>
    </row>
    <row r="15" spans="1:89" s="10" customFormat="1" ht="144" customHeight="1">
      <c r="A15" s="36" t="str">
        <f>_xlfn.XLOOKUP(D15,наличие!B:B,наличие!E:E,"-",0)</f>
        <v>Кепки</v>
      </c>
      <c r="B15" s="106"/>
      <c r="C15" s="106" t="str">
        <f t="shared" si="36"/>
        <v>GRASBERG-Charcoal</v>
      </c>
      <c r="D15" s="100" t="s">
        <v>243</v>
      </c>
      <c r="E15" s="19" t="s">
        <v>1210</v>
      </c>
      <c r="F15" s="103" t="s">
        <v>1317</v>
      </c>
      <c r="G15" s="19"/>
      <c r="H15" s="78">
        <f t="shared" si="0"/>
        <v>15.54</v>
      </c>
      <c r="I15" s="89">
        <v>23.9</v>
      </c>
      <c r="J15" s="79">
        <v>59.9</v>
      </c>
      <c r="K15" s="143">
        <f>_xlfn.XLOOKUP(C15,наличие!A:A,наличие!J:J,"-",0)</f>
        <v>2</v>
      </c>
      <c r="L15" s="31" t="s">
        <v>1244</v>
      </c>
      <c r="M15" s="160" t="s">
        <v>1245</v>
      </c>
      <c r="N15" s="160" t="s">
        <v>1245</v>
      </c>
      <c r="O15" s="159" t="s">
        <v>1245</v>
      </c>
      <c r="P15" s="159" t="s">
        <v>1245</v>
      </c>
      <c r="Q15" s="159" t="s">
        <v>1245</v>
      </c>
      <c r="R15" s="159" t="s">
        <v>1245</v>
      </c>
      <c r="S15" s="159" t="s">
        <v>1245</v>
      </c>
      <c r="T15" s="159" t="s">
        <v>1245</v>
      </c>
      <c r="U15" s="159" t="s">
        <v>1245</v>
      </c>
      <c r="V15" s="159" t="s">
        <v>1245</v>
      </c>
      <c r="W15" s="159" t="s">
        <v>1245</v>
      </c>
      <c r="X15" s="163">
        <f t="shared" si="1"/>
        <v>0</v>
      </c>
      <c r="Y15" s="81">
        <f t="shared" si="2"/>
        <v>0</v>
      </c>
      <c r="Z15" s="38">
        <f t="shared" si="37"/>
        <v>3.83</v>
      </c>
      <c r="AA15" s="23">
        <f t="shared" ref="AA15:AA20" si="67">X15*Z15</f>
        <v>0</v>
      </c>
      <c r="AB15" s="24">
        <f t="shared" ref="AB15:AB20" si="68">H15+Z15</f>
        <v>19.369999999999997</v>
      </c>
      <c r="AC15" s="55">
        <f t="shared" si="6"/>
        <v>68</v>
      </c>
      <c r="AD15" s="39">
        <f t="shared" ref="AD15:AD20" si="69">ROUND(AB15*4.1,1)</f>
        <v>79.400000000000006</v>
      </c>
      <c r="AE15" s="11">
        <f t="shared" ref="AE15:AE20" si="70">ROUND(AC15*$AE$2,-1)</f>
        <v>6120</v>
      </c>
      <c r="AF15" s="6">
        <f t="shared" ref="AF15:AF20" si="71">(AC15-AB15)/AB15</f>
        <v>2.5105833763551888</v>
      </c>
      <c r="AG15" s="25">
        <f t="shared" ref="AG15:AG20" si="72">ROUND(AC15/1.82,1)</f>
        <v>37.4</v>
      </c>
      <c r="AH15" s="11" t="e">
        <f>ROUND(AG15*#REF!,-1)</f>
        <v>#REF!</v>
      </c>
      <c r="AI15" s="7">
        <f t="shared" ref="AI15:AI20" si="73">(AG15-AB15)/AB15</f>
        <v>0.93082085699535377</v>
      </c>
      <c r="AJ15" s="26">
        <f t="shared" ref="AJ15:AJ20" si="74">ROUND(AG15*0.75,1)</f>
        <v>28.1</v>
      </c>
      <c r="AK15" s="11" t="e">
        <f>ROUND(AJ15*#REF!,-1)</f>
        <v>#REF!</v>
      </c>
      <c r="AL15" s="18">
        <f t="shared" ref="AL15:AL20" si="75">(AJ15-AB15)/AB15</f>
        <v>0.45069695405265903</v>
      </c>
      <c r="AM15" s="42"/>
      <c r="AN15" s="67" t="s">
        <v>22</v>
      </c>
      <c r="AO15" s="68" t="e">
        <f t="shared" ref="AO15:AO20" si="76">M15-AY15-BJ15-BU15</f>
        <v>#VALUE!</v>
      </c>
      <c r="AP15" s="68" t="e">
        <f t="shared" ref="AP15:AP20" si="77">N15-AZ15-BK15-BV15</f>
        <v>#VALUE!</v>
      </c>
      <c r="AQ15" s="68" t="e">
        <f t="shared" ref="AQ15:AQ20" si="78">O15-BA15-BL15-BW15</f>
        <v>#VALUE!</v>
      </c>
      <c r="AR15" s="68" t="e">
        <f>P15-BB15-BM15-BX15+4</f>
        <v>#VALUE!</v>
      </c>
      <c r="AS15" s="68" t="e">
        <f>Q15-BC15-BN15-BY15+2</f>
        <v>#VALUE!</v>
      </c>
      <c r="AT15" s="68" t="e">
        <f t="shared" ref="AT15:AT20" si="79">S15-BD15-BO15-BZ15</f>
        <v>#VALUE!</v>
      </c>
      <c r="AU15" s="68" t="e">
        <f>W15-BE15-BP15-CA15+3</f>
        <v>#VALUE!</v>
      </c>
      <c r="AV15" s="74" t="e">
        <f t="shared" ref="AV15:AV20" si="80">SUM(AN15:AU15)</f>
        <v>#VALUE!</v>
      </c>
      <c r="AW15" s="71" t="e">
        <f t="shared" ref="AW15:AW20" si="81">AV15*H15</f>
        <v>#VALUE!</v>
      </c>
      <c r="AX15" s="49" t="s">
        <v>22</v>
      </c>
      <c r="AY15" s="50">
        <v>0</v>
      </c>
      <c r="AZ15" s="50">
        <v>0</v>
      </c>
      <c r="BA15" s="50">
        <v>3</v>
      </c>
      <c r="BB15" s="50">
        <v>3</v>
      </c>
      <c r="BC15" s="50">
        <v>4</v>
      </c>
      <c r="BD15" s="50">
        <v>3</v>
      </c>
      <c r="BE15" s="50">
        <v>0</v>
      </c>
      <c r="BF15" s="46">
        <f t="shared" ref="BF15:BF20" si="82">SUM(AX15:BE15)</f>
        <v>13</v>
      </c>
      <c r="BG15" s="9">
        <f t="shared" ref="BG15:BG20" si="83">BF15*AG15*0.75*0.95</f>
        <v>346.41749999999996</v>
      </c>
      <c r="BH15" s="9">
        <f t="shared" ref="BH15:BH20" si="84">BF15*H15</f>
        <v>202.01999999999998</v>
      </c>
      <c r="BI15" s="53" t="s">
        <v>22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46">
        <f t="shared" ref="BQ15:BQ20" si="85">SUM(BI15:BP15)</f>
        <v>0</v>
      </c>
      <c r="BR15" s="9">
        <f t="shared" ref="BR15:BR20" si="86">BQ15*AC15*0.4227</f>
        <v>0</v>
      </c>
      <c r="BS15" s="9">
        <f t="shared" ref="BS15:BS20" si="87">BQ15*H15</f>
        <v>0</v>
      </c>
      <c r="BT15" s="63" t="s">
        <v>22</v>
      </c>
      <c r="BU15" s="64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4">
        <v>0</v>
      </c>
      <c r="CB15" s="46">
        <f t="shared" si="62"/>
        <v>0</v>
      </c>
      <c r="CC15" s="9">
        <f t="shared" si="63"/>
        <v>0</v>
      </c>
      <c r="CD15" s="9">
        <f t="shared" si="64"/>
        <v>0</v>
      </c>
      <c r="CE15" s="8">
        <v>0</v>
      </c>
      <c r="CF15" s="9">
        <f t="shared" si="32"/>
        <v>0</v>
      </c>
      <c r="CG15" s="9">
        <f t="shared" si="33"/>
        <v>0</v>
      </c>
      <c r="CH15" s="8">
        <v>0</v>
      </c>
      <c r="CI15" s="9">
        <f t="shared" si="34"/>
        <v>0</v>
      </c>
      <c r="CJ15" s="9">
        <f t="shared" si="35"/>
        <v>0</v>
      </c>
      <c r="CK15" s="10">
        <v>1</v>
      </c>
    </row>
    <row r="16" spans="1:89" s="10" customFormat="1" ht="144" customHeight="1">
      <c r="A16" s="36" t="str">
        <f>_xlfn.XLOOKUP(D16,наличие!B:B,наличие!E:E,"-",0)</f>
        <v>Кепки</v>
      </c>
      <c r="B16" s="106"/>
      <c r="C16" s="106" t="str">
        <f t="shared" si="36"/>
        <v>GRASBERG-Taupe</v>
      </c>
      <c r="D16" s="100" t="s">
        <v>243</v>
      </c>
      <c r="E16" s="19" t="s">
        <v>1211</v>
      </c>
      <c r="F16" s="103" t="s">
        <v>1317</v>
      </c>
      <c r="G16" s="19"/>
      <c r="H16" s="78">
        <f t="shared" si="0"/>
        <v>15.54</v>
      </c>
      <c r="I16" s="89">
        <v>23.9</v>
      </c>
      <c r="J16" s="79">
        <v>59.9</v>
      </c>
      <c r="K16" s="143">
        <f>_xlfn.XLOOKUP(C16,наличие!A:A,наличие!J:J,"-",0)</f>
        <v>1</v>
      </c>
      <c r="L16" s="31" t="s">
        <v>1244</v>
      </c>
      <c r="M16" s="160" t="s">
        <v>1245</v>
      </c>
      <c r="N16" s="160" t="s">
        <v>1245</v>
      </c>
      <c r="O16" s="159" t="s">
        <v>1245</v>
      </c>
      <c r="P16" s="159" t="s">
        <v>1245</v>
      </c>
      <c r="Q16" s="159" t="s">
        <v>1245</v>
      </c>
      <c r="R16" s="159" t="s">
        <v>1245</v>
      </c>
      <c r="S16" s="159" t="s">
        <v>1245</v>
      </c>
      <c r="T16" s="159" t="s">
        <v>1245</v>
      </c>
      <c r="U16" s="159" t="s">
        <v>1245</v>
      </c>
      <c r="V16" s="159" t="s">
        <v>1245</v>
      </c>
      <c r="W16" s="159" t="s">
        <v>1245</v>
      </c>
      <c r="X16" s="163">
        <f t="shared" si="1"/>
        <v>0</v>
      </c>
      <c r="Y16" s="81">
        <f t="shared" si="2"/>
        <v>0</v>
      </c>
      <c r="Z16" s="38">
        <f t="shared" si="37"/>
        <v>3.83</v>
      </c>
      <c r="AA16" s="23">
        <f t="shared" si="67"/>
        <v>0</v>
      </c>
      <c r="AB16" s="24">
        <f t="shared" si="68"/>
        <v>19.369999999999997</v>
      </c>
      <c r="AC16" s="55">
        <f t="shared" si="6"/>
        <v>68</v>
      </c>
      <c r="AD16" s="39">
        <f t="shared" si="69"/>
        <v>79.400000000000006</v>
      </c>
      <c r="AE16" s="11">
        <f t="shared" si="70"/>
        <v>6120</v>
      </c>
      <c r="AF16" s="6">
        <f t="shared" si="71"/>
        <v>2.5105833763551888</v>
      </c>
      <c r="AG16" s="25">
        <f t="shared" si="72"/>
        <v>37.4</v>
      </c>
      <c r="AH16" s="11" t="e">
        <f>ROUND(AG16*#REF!,-1)</f>
        <v>#REF!</v>
      </c>
      <c r="AI16" s="7">
        <f t="shared" si="73"/>
        <v>0.93082085699535377</v>
      </c>
      <c r="AJ16" s="26">
        <f t="shared" si="74"/>
        <v>28.1</v>
      </c>
      <c r="AK16" s="11" t="e">
        <f>ROUND(AJ16*#REF!,-1)</f>
        <v>#REF!</v>
      </c>
      <c r="AL16" s="18">
        <f t="shared" si="75"/>
        <v>0.45069695405265903</v>
      </c>
      <c r="AM16" s="42"/>
      <c r="AN16" s="67" t="s">
        <v>22</v>
      </c>
      <c r="AO16" s="68" t="e">
        <f t="shared" si="76"/>
        <v>#VALUE!</v>
      </c>
      <c r="AP16" s="68" t="e">
        <f t="shared" si="77"/>
        <v>#VALUE!</v>
      </c>
      <c r="AQ16" s="68" t="e">
        <f t="shared" si="78"/>
        <v>#VALUE!</v>
      </c>
      <c r="AR16" s="68" t="e">
        <f t="shared" ref="AR16:AR20" si="88">P16-BB16-BM16-BX16</f>
        <v>#VALUE!</v>
      </c>
      <c r="AS16" s="68" t="e">
        <f t="shared" ref="AS16:AS20" si="89">Q16-BC16-BN16-BY16</f>
        <v>#VALUE!</v>
      </c>
      <c r="AT16" s="68" t="e">
        <f t="shared" si="79"/>
        <v>#VALUE!</v>
      </c>
      <c r="AU16" s="68" t="e">
        <f t="shared" ref="AU16:AU20" si="90">W16-BE16-BP16-CA16</f>
        <v>#VALUE!</v>
      </c>
      <c r="AV16" s="74" t="e">
        <f t="shared" si="80"/>
        <v>#VALUE!</v>
      </c>
      <c r="AW16" s="71" t="e">
        <f t="shared" si="81"/>
        <v>#VALUE!</v>
      </c>
      <c r="AX16" s="49" t="s">
        <v>22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46">
        <f t="shared" si="82"/>
        <v>0</v>
      </c>
      <c r="BG16" s="9">
        <f t="shared" si="83"/>
        <v>0</v>
      </c>
      <c r="BH16" s="9">
        <f t="shared" si="84"/>
        <v>0</v>
      </c>
      <c r="BI16" s="53" t="s">
        <v>22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46">
        <f t="shared" si="85"/>
        <v>0</v>
      </c>
      <c r="BR16" s="9">
        <f t="shared" si="86"/>
        <v>0</v>
      </c>
      <c r="BS16" s="9">
        <f t="shared" si="87"/>
        <v>0</v>
      </c>
      <c r="BT16" s="63" t="s">
        <v>22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4">
        <v>0</v>
      </c>
      <c r="CB16" s="46">
        <f t="shared" si="62"/>
        <v>0</v>
      </c>
      <c r="CC16" s="9">
        <f t="shared" si="63"/>
        <v>0</v>
      </c>
      <c r="CD16" s="9">
        <f t="shared" si="64"/>
        <v>0</v>
      </c>
      <c r="CE16" s="8">
        <v>0</v>
      </c>
      <c r="CF16" s="9">
        <f t="shared" si="32"/>
        <v>0</v>
      </c>
      <c r="CG16" s="9">
        <f t="shared" si="33"/>
        <v>0</v>
      </c>
      <c r="CH16" s="8">
        <v>0</v>
      </c>
      <c r="CI16" s="9">
        <f t="shared" si="34"/>
        <v>0</v>
      </c>
      <c r="CJ16" s="9">
        <f t="shared" si="35"/>
        <v>0</v>
      </c>
      <c r="CK16" s="10">
        <v>1</v>
      </c>
    </row>
    <row r="17" spans="1:89" s="10" customFormat="1" ht="144" customHeight="1">
      <c r="A17" s="36" t="str">
        <f>_xlfn.XLOOKUP(D17,наличие!B:B,наличие!E:E,"-",0)</f>
        <v>Кепки</v>
      </c>
      <c r="B17" s="106"/>
      <c r="C17" s="106" t="str">
        <f t="shared" si="36"/>
        <v>GRASBERG-Navy</v>
      </c>
      <c r="D17" s="100" t="s">
        <v>243</v>
      </c>
      <c r="E17" s="19" t="s">
        <v>1208</v>
      </c>
      <c r="F17" s="103" t="s">
        <v>1317</v>
      </c>
      <c r="G17" s="19"/>
      <c r="H17" s="78">
        <f t="shared" si="0"/>
        <v>15.54</v>
      </c>
      <c r="I17" s="89">
        <v>23.9</v>
      </c>
      <c r="J17" s="79">
        <v>59.9</v>
      </c>
      <c r="K17" s="143">
        <f>_xlfn.XLOOKUP(C17,наличие!A:A,наличие!J:J,"-",0)</f>
        <v>4</v>
      </c>
      <c r="L17" s="31" t="s">
        <v>1244</v>
      </c>
      <c r="M17" s="160" t="s">
        <v>1245</v>
      </c>
      <c r="N17" s="160" t="s">
        <v>1245</v>
      </c>
      <c r="O17" s="159" t="s">
        <v>1245</v>
      </c>
      <c r="P17" s="159" t="s">
        <v>1245</v>
      </c>
      <c r="Q17" s="159" t="s">
        <v>1245</v>
      </c>
      <c r="R17" s="159" t="s">
        <v>1245</v>
      </c>
      <c r="S17" s="159" t="s">
        <v>1245</v>
      </c>
      <c r="T17" s="159" t="s">
        <v>1245</v>
      </c>
      <c r="U17" s="159" t="s">
        <v>1245</v>
      </c>
      <c r="V17" s="159" t="s">
        <v>1245</v>
      </c>
      <c r="W17" s="159" t="s">
        <v>1245</v>
      </c>
      <c r="X17" s="163">
        <f t="shared" si="1"/>
        <v>0</v>
      </c>
      <c r="Y17" s="81">
        <f t="shared" si="2"/>
        <v>0</v>
      </c>
      <c r="Z17" s="38">
        <f t="shared" si="37"/>
        <v>3.83</v>
      </c>
      <c r="AA17" s="23">
        <f t="shared" si="67"/>
        <v>0</v>
      </c>
      <c r="AB17" s="24">
        <f t="shared" si="68"/>
        <v>19.369999999999997</v>
      </c>
      <c r="AC17" s="55">
        <f t="shared" si="6"/>
        <v>68</v>
      </c>
      <c r="AD17" s="39">
        <f t="shared" si="69"/>
        <v>79.400000000000006</v>
      </c>
      <c r="AE17" s="11">
        <f t="shared" si="70"/>
        <v>6120</v>
      </c>
      <c r="AF17" s="6">
        <f t="shared" si="71"/>
        <v>2.5105833763551888</v>
      </c>
      <c r="AG17" s="25">
        <f t="shared" si="72"/>
        <v>37.4</v>
      </c>
      <c r="AH17" s="11" t="e">
        <f>ROUND(AG17*#REF!,-1)</f>
        <v>#REF!</v>
      </c>
      <c r="AI17" s="7">
        <f t="shared" si="73"/>
        <v>0.93082085699535377</v>
      </c>
      <c r="AJ17" s="26">
        <f t="shared" si="74"/>
        <v>28.1</v>
      </c>
      <c r="AK17" s="11" t="e">
        <f>ROUND(AJ17*#REF!,-1)</f>
        <v>#REF!</v>
      </c>
      <c r="AL17" s="18">
        <f t="shared" si="75"/>
        <v>0.45069695405265903</v>
      </c>
      <c r="AM17" s="42"/>
      <c r="AN17" s="67" t="s">
        <v>22</v>
      </c>
      <c r="AO17" s="68" t="e">
        <f t="shared" si="76"/>
        <v>#VALUE!</v>
      </c>
      <c r="AP17" s="68" t="e">
        <f t="shared" si="77"/>
        <v>#VALUE!</v>
      </c>
      <c r="AQ17" s="68" t="e">
        <f t="shared" si="78"/>
        <v>#VALUE!</v>
      </c>
      <c r="AR17" s="68" t="e">
        <f t="shared" si="88"/>
        <v>#VALUE!</v>
      </c>
      <c r="AS17" s="68" t="e">
        <f t="shared" si="89"/>
        <v>#VALUE!</v>
      </c>
      <c r="AT17" s="68" t="e">
        <f t="shared" si="79"/>
        <v>#VALUE!</v>
      </c>
      <c r="AU17" s="68" t="e">
        <f t="shared" si="90"/>
        <v>#VALUE!</v>
      </c>
      <c r="AV17" s="74" t="e">
        <f t="shared" si="80"/>
        <v>#VALUE!</v>
      </c>
      <c r="AW17" s="71" t="e">
        <f t="shared" si="81"/>
        <v>#VALUE!</v>
      </c>
      <c r="AX17" s="49" t="s">
        <v>22</v>
      </c>
      <c r="AY17" s="50">
        <v>0</v>
      </c>
      <c r="AZ17" s="50">
        <v>0</v>
      </c>
      <c r="BA17" s="50">
        <v>3</v>
      </c>
      <c r="BB17" s="50">
        <v>3</v>
      </c>
      <c r="BC17" s="50">
        <v>4</v>
      </c>
      <c r="BD17" s="50">
        <v>3</v>
      </c>
      <c r="BE17" s="50">
        <v>0</v>
      </c>
      <c r="BF17" s="46">
        <f t="shared" si="82"/>
        <v>13</v>
      </c>
      <c r="BG17" s="9">
        <f t="shared" si="83"/>
        <v>346.41749999999996</v>
      </c>
      <c r="BH17" s="9">
        <f t="shared" si="84"/>
        <v>202.01999999999998</v>
      </c>
      <c r="BI17" s="53" t="s">
        <v>22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46">
        <f t="shared" si="85"/>
        <v>0</v>
      </c>
      <c r="BR17" s="9">
        <f t="shared" si="86"/>
        <v>0</v>
      </c>
      <c r="BS17" s="9">
        <f t="shared" si="87"/>
        <v>0</v>
      </c>
      <c r="BT17" s="63" t="s">
        <v>22</v>
      </c>
      <c r="BU17" s="64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0</v>
      </c>
      <c r="CA17" s="64">
        <v>0</v>
      </c>
      <c r="CB17" s="46">
        <f t="shared" si="62"/>
        <v>0</v>
      </c>
      <c r="CC17" s="9">
        <f t="shared" si="63"/>
        <v>0</v>
      </c>
      <c r="CD17" s="9">
        <f t="shared" si="64"/>
        <v>0</v>
      </c>
      <c r="CE17" s="8">
        <v>0</v>
      </c>
      <c r="CF17" s="9">
        <f t="shared" si="32"/>
        <v>0</v>
      </c>
      <c r="CG17" s="9">
        <f t="shared" si="33"/>
        <v>0</v>
      </c>
      <c r="CH17" s="8">
        <v>0</v>
      </c>
      <c r="CI17" s="9">
        <f t="shared" si="34"/>
        <v>0</v>
      </c>
      <c r="CJ17" s="9">
        <f t="shared" si="35"/>
        <v>0</v>
      </c>
      <c r="CK17" s="10">
        <v>1</v>
      </c>
    </row>
    <row r="18" spans="1:89" s="10" customFormat="1" ht="144" customHeight="1">
      <c r="A18" s="36" t="str">
        <f>_xlfn.XLOOKUP(D18,наличие!B:B,наличие!E:E,"-",0)</f>
        <v>Кепки</v>
      </c>
      <c r="B18" s="107"/>
      <c r="C18" s="106" t="str">
        <f t="shared" si="36"/>
        <v>GRASBERG-Brown</v>
      </c>
      <c r="D18" s="99" t="s">
        <v>243</v>
      </c>
      <c r="E18" s="19" t="s">
        <v>1204</v>
      </c>
      <c r="F18" s="104" t="s">
        <v>1317</v>
      </c>
      <c r="G18" s="77"/>
      <c r="H18" s="78">
        <f t="shared" si="0"/>
        <v>15.54</v>
      </c>
      <c r="I18" s="79">
        <v>23.9</v>
      </c>
      <c r="J18" s="79">
        <v>59.9</v>
      </c>
      <c r="K18" s="143" t="str">
        <f>_xlfn.XLOOKUP(C18,наличие!A:A,наличие!J:J,"-",0)</f>
        <v>-</v>
      </c>
      <c r="L18" s="80" t="s">
        <v>1244</v>
      </c>
      <c r="M18" s="159" t="s">
        <v>1245</v>
      </c>
      <c r="N18" s="159" t="s">
        <v>1245</v>
      </c>
      <c r="O18" s="159" t="s">
        <v>1245</v>
      </c>
      <c r="P18" s="159" t="s">
        <v>1245</v>
      </c>
      <c r="Q18" s="159" t="s">
        <v>1245</v>
      </c>
      <c r="R18" s="159" t="s">
        <v>1245</v>
      </c>
      <c r="S18" s="159" t="s">
        <v>1245</v>
      </c>
      <c r="T18" s="159" t="s">
        <v>1245</v>
      </c>
      <c r="U18" s="159" t="s">
        <v>1245</v>
      </c>
      <c r="V18" s="159" t="s">
        <v>1245</v>
      </c>
      <c r="W18" s="159" t="s">
        <v>1245</v>
      </c>
      <c r="X18" s="163">
        <f t="shared" si="1"/>
        <v>0</v>
      </c>
      <c r="Y18" s="81">
        <f t="shared" si="2"/>
        <v>0</v>
      </c>
      <c r="Z18" s="82">
        <f t="shared" si="37"/>
        <v>3.83</v>
      </c>
      <c r="AA18" s="83">
        <f t="shared" si="67"/>
        <v>0</v>
      </c>
      <c r="AB18" s="84">
        <f t="shared" si="68"/>
        <v>19.369999999999997</v>
      </c>
      <c r="AC18" s="55">
        <f t="shared" si="6"/>
        <v>68</v>
      </c>
      <c r="AD18" s="39">
        <f t="shared" si="69"/>
        <v>79.400000000000006</v>
      </c>
      <c r="AE18" s="11">
        <f t="shared" si="70"/>
        <v>6120</v>
      </c>
      <c r="AF18" s="6">
        <f t="shared" si="71"/>
        <v>2.5105833763551888</v>
      </c>
      <c r="AG18" s="25">
        <f t="shared" si="72"/>
        <v>37.4</v>
      </c>
      <c r="AH18" s="11" t="e">
        <f>ROUND(AG18*#REF!,-1)</f>
        <v>#REF!</v>
      </c>
      <c r="AI18" s="7">
        <f t="shared" si="73"/>
        <v>0.93082085699535377</v>
      </c>
      <c r="AJ18" s="26">
        <f t="shared" si="74"/>
        <v>28.1</v>
      </c>
      <c r="AK18" s="11" t="e">
        <f>ROUND(AJ18*#REF!,-1)</f>
        <v>#REF!</v>
      </c>
      <c r="AL18" s="18">
        <f t="shared" si="75"/>
        <v>0.45069695405265903</v>
      </c>
      <c r="AM18" s="42"/>
      <c r="AN18" s="67" t="s">
        <v>22</v>
      </c>
      <c r="AO18" s="68" t="e">
        <f>M18-AY18-BJ18-BU18+3</f>
        <v>#VALUE!</v>
      </c>
      <c r="AP18" s="68" t="e">
        <f>N18-AZ18-BK18-BV18+5</f>
        <v>#VALUE!</v>
      </c>
      <c r="AQ18" s="68" t="e">
        <f>O18-BA18-BL18-BW18+6</f>
        <v>#VALUE!</v>
      </c>
      <c r="AR18" s="68" t="e">
        <f>P18-BB18-BM18-BX18+8</f>
        <v>#VALUE!</v>
      </c>
      <c r="AS18" s="68" t="e">
        <f>Q18-BC18-BN18-BY18+5</f>
        <v>#VALUE!</v>
      </c>
      <c r="AT18" s="68" t="e">
        <f>S18-BD18-BO18-BZ18+1</f>
        <v>#VALUE!</v>
      </c>
      <c r="AU18" s="68" t="e">
        <f t="shared" ref="AU18:AU19" si="91">W18-BE18-BP18-CA18+2</f>
        <v>#VALUE!</v>
      </c>
      <c r="AV18" s="74" t="e">
        <f t="shared" si="80"/>
        <v>#VALUE!</v>
      </c>
      <c r="AW18" s="71" t="e">
        <f t="shared" si="81"/>
        <v>#VALUE!</v>
      </c>
      <c r="AX18" s="49" t="s">
        <v>22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46">
        <f t="shared" si="82"/>
        <v>0</v>
      </c>
      <c r="BG18" s="9">
        <f t="shared" si="83"/>
        <v>0</v>
      </c>
      <c r="BH18" s="9">
        <f t="shared" si="84"/>
        <v>0</v>
      </c>
      <c r="BI18" s="53" t="s">
        <v>22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46">
        <f t="shared" si="85"/>
        <v>0</v>
      </c>
      <c r="BR18" s="9">
        <f t="shared" si="86"/>
        <v>0</v>
      </c>
      <c r="BS18" s="9">
        <f t="shared" si="87"/>
        <v>0</v>
      </c>
      <c r="BT18" s="63" t="s">
        <v>22</v>
      </c>
      <c r="BU18" s="64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0</v>
      </c>
      <c r="CA18" s="64">
        <v>0</v>
      </c>
      <c r="CB18" s="46">
        <f t="shared" si="62"/>
        <v>0</v>
      </c>
      <c r="CC18" s="9">
        <f t="shared" si="63"/>
        <v>0</v>
      </c>
      <c r="CD18" s="9">
        <f t="shared" si="64"/>
        <v>0</v>
      </c>
      <c r="CE18" s="8">
        <v>0</v>
      </c>
      <c r="CF18" s="9">
        <f t="shared" si="32"/>
        <v>0</v>
      </c>
      <c r="CG18" s="9">
        <f t="shared" si="33"/>
        <v>0</v>
      </c>
      <c r="CH18" s="8">
        <v>0</v>
      </c>
      <c r="CI18" s="9">
        <f t="shared" si="34"/>
        <v>0</v>
      </c>
      <c r="CJ18" s="9">
        <f t="shared" si="35"/>
        <v>0</v>
      </c>
      <c r="CK18" s="10">
        <v>1</v>
      </c>
    </row>
    <row r="19" spans="1:89" s="10" customFormat="1" ht="144" customHeight="1">
      <c r="A19" s="36" t="str">
        <f>_xlfn.XLOOKUP(D19,наличие!B:B,наличие!E:E,"-",0)</f>
        <v>Кепки</v>
      </c>
      <c r="B19" s="107"/>
      <c r="C19" s="106" t="str">
        <f t="shared" si="36"/>
        <v>GRASBERG-Black</v>
      </c>
      <c r="D19" s="99" t="s">
        <v>243</v>
      </c>
      <c r="E19" s="19" t="s">
        <v>1212</v>
      </c>
      <c r="F19" s="104" t="s">
        <v>1317</v>
      </c>
      <c r="G19" s="77"/>
      <c r="H19" s="78">
        <f t="shared" si="0"/>
        <v>15.54</v>
      </c>
      <c r="I19" s="79">
        <v>23.9</v>
      </c>
      <c r="J19" s="79">
        <v>59.9</v>
      </c>
      <c r="K19" s="143">
        <f>_xlfn.XLOOKUP(C19,наличие!A:A,наличие!J:J,"-",0)</f>
        <v>4</v>
      </c>
      <c r="L19" s="80" t="s">
        <v>1244</v>
      </c>
      <c r="M19" s="159" t="s">
        <v>1245</v>
      </c>
      <c r="N19" s="159" t="s">
        <v>1245</v>
      </c>
      <c r="O19" s="159" t="s">
        <v>1245</v>
      </c>
      <c r="P19" s="159" t="s">
        <v>1245</v>
      </c>
      <c r="Q19" s="159" t="s">
        <v>1245</v>
      </c>
      <c r="R19" s="159" t="s">
        <v>1245</v>
      </c>
      <c r="S19" s="159" t="s">
        <v>1245</v>
      </c>
      <c r="T19" s="159" t="s">
        <v>1245</v>
      </c>
      <c r="U19" s="159" t="s">
        <v>1245</v>
      </c>
      <c r="V19" s="159" t="s">
        <v>1245</v>
      </c>
      <c r="W19" s="159" t="s">
        <v>1245</v>
      </c>
      <c r="X19" s="163">
        <f t="shared" si="1"/>
        <v>0</v>
      </c>
      <c r="Y19" s="81">
        <f t="shared" si="2"/>
        <v>0</v>
      </c>
      <c r="Z19" s="82">
        <f t="shared" si="37"/>
        <v>3.83</v>
      </c>
      <c r="AA19" s="83">
        <f t="shared" si="67"/>
        <v>0</v>
      </c>
      <c r="AB19" s="84">
        <f t="shared" si="68"/>
        <v>19.369999999999997</v>
      </c>
      <c r="AC19" s="55">
        <f t="shared" si="6"/>
        <v>68</v>
      </c>
      <c r="AD19" s="39">
        <f t="shared" si="69"/>
        <v>79.400000000000006</v>
      </c>
      <c r="AE19" s="11">
        <f t="shared" si="70"/>
        <v>6120</v>
      </c>
      <c r="AF19" s="6">
        <f t="shared" si="71"/>
        <v>2.5105833763551888</v>
      </c>
      <c r="AG19" s="25">
        <f t="shared" si="72"/>
        <v>37.4</v>
      </c>
      <c r="AH19" s="11" t="e">
        <f>ROUND(AG19*#REF!,-1)</f>
        <v>#REF!</v>
      </c>
      <c r="AI19" s="7">
        <f t="shared" si="73"/>
        <v>0.93082085699535377</v>
      </c>
      <c r="AJ19" s="26">
        <f t="shared" si="74"/>
        <v>28.1</v>
      </c>
      <c r="AK19" s="11" t="e">
        <f>ROUND(AJ19*#REF!,-1)</f>
        <v>#REF!</v>
      </c>
      <c r="AL19" s="18">
        <f t="shared" si="75"/>
        <v>0.45069695405265903</v>
      </c>
      <c r="AM19" s="42"/>
      <c r="AN19" s="67" t="s">
        <v>22</v>
      </c>
      <c r="AO19" s="68" t="e">
        <f>M19-AY19-BJ19-BU19+1</f>
        <v>#VALUE!</v>
      </c>
      <c r="AP19" s="68" t="e">
        <f>N19-AZ19-BK19-BV19+4</f>
        <v>#VALUE!</v>
      </c>
      <c r="AQ19" s="68" t="e">
        <f>O19-BA19-BL19-BW19+3</f>
        <v>#VALUE!</v>
      </c>
      <c r="AR19" s="68" t="e">
        <f>P19-BB19-BM19-BX19+2</f>
        <v>#VALUE!</v>
      </c>
      <c r="AS19" s="68" t="e">
        <f>Q19-BC19-BN19-BY19+8</f>
        <v>#VALUE!</v>
      </c>
      <c r="AT19" s="68" t="e">
        <f>S19-BD19-BO19-BZ19+2</f>
        <v>#VALUE!</v>
      </c>
      <c r="AU19" s="68" t="e">
        <f t="shared" si="91"/>
        <v>#VALUE!</v>
      </c>
      <c r="AV19" s="74" t="e">
        <f t="shared" si="80"/>
        <v>#VALUE!</v>
      </c>
      <c r="AW19" s="71" t="e">
        <f t="shared" si="81"/>
        <v>#VALUE!</v>
      </c>
      <c r="AX19" s="49" t="s">
        <v>22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46">
        <f t="shared" si="82"/>
        <v>0</v>
      </c>
      <c r="BG19" s="9">
        <f t="shared" si="83"/>
        <v>0</v>
      </c>
      <c r="BH19" s="9">
        <f t="shared" si="84"/>
        <v>0</v>
      </c>
      <c r="BI19" s="53" t="s">
        <v>22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46">
        <f t="shared" si="85"/>
        <v>0</v>
      </c>
      <c r="BR19" s="9">
        <f t="shared" si="86"/>
        <v>0</v>
      </c>
      <c r="BS19" s="9">
        <f t="shared" si="87"/>
        <v>0</v>
      </c>
      <c r="BT19" s="63" t="s">
        <v>22</v>
      </c>
      <c r="BU19" s="64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0</v>
      </c>
      <c r="CA19" s="64">
        <v>0</v>
      </c>
      <c r="CB19" s="46">
        <f t="shared" si="62"/>
        <v>0</v>
      </c>
      <c r="CC19" s="9">
        <f t="shared" si="63"/>
        <v>0</v>
      </c>
      <c r="CD19" s="9">
        <f t="shared" si="64"/>
        <v>0</v>
      </c>
      <c r="CE19" s="8">
        <v>0</v>
      </c>
      <c r="CF19" s="9">
        <f t="shared" si="32"/>
        <v>0</v>
      </c>
      <c r="CG19" s="9">
        <f t="shared" si="33"/>
        <v>0</v>
      </c>
      <c r="CH19" s="8">
        <v>0</v>
      </c>
      <c r="CI19" s="9">
        <f t="shared" si="34"/>
        <v>0</v>
      </c>
      <c r="CJ19" s="9">
        <f t="shared" si="35"/>
        <v>0</v>
      </c>
      <c r="CK19" s="10">
        <v>1</v>
      </c>
    </row>
    <row r="20" spans="1:89" s="10" customFormat="1" ht="144" customHeight="1">
      <c r="A20" s="36" t="str">
        <f>_xlfn.XLOOKUP(D20,наличие!B:B,наличие!E:E,"-",0)</f>
        <v>Кепки</v>
      </c>
      <c r="B20" s="107"/>
      <c r="C20" s="106" t="str">
        <f t="shared" si="36"/>
        <v>VINSON-Black</v>
      </c>
      <c r="D20" s="99" t="s">
        <v>258</v>
      </c>
      <c r="E20" s="19" t="s">
        <v>1212</v>
      </c>
      <c r="F20" s="104" t="s">
        <v>1207</v>
      </c>
      <c r="G20" s="77"/>
      <c r="H20" s="78">
        <f t="shared" si="0"/>
        <v>16.84</v>
      </c>
      <c r="I20" s="79">
        <v>25.9</v>
      </c>
      <c r="J20" s="79">
        <v>64.900000000000006</v>
      </c>
      <c r="K20" s="143">
        <f>_xlfn.XLOOKUP(C20,наличие!A:A,наличие!J:J,"-",0)</f>
        <v>3</v>
      </c>
      <c r="L20" s="80" t="s">
        <v>1244</v>
      </c>
      <c r="M20" s="159" t="s">
        <v>1245</v>
      </c>
      <c r="N20" s="159" t="s">
        <v>1245</v>
      </c>
      <c r="O20" s="159" t="s">
        <v>1245</v>
      </c>
      <c r="P20" s="159" t="s">
        <v>1245</v>
      </c>
      <c r="Q20" s="159" t="s">
        <v>1245</v>
      </c>
      <c r="R20" s="159" t="s">
        <v>1245</v>
      </c>
      <c r="S20" s="159" t="s">
        <v>1245</v>
      </c>
      <c r="T20" s="159" t="s">
        <v>1245</v>
      </c>
      <c r="U20" s="159" t="s">
        <v>1245</v>
      </c>
      <c r="V20" s="159" t="s">
        <v>1245</v>
      </c>
      <c r="W20" s="159" t="s">
        <v>1245</v>
      </c>
      <c r="X20" s="163">
        <f t="shared" si="1"/>
        <v>0</v>
      </c>
      <c r="Y20" s="81">
        <f t="shared" si="2"/>
        <v>0</v>
      </c>
      <c r="Z20" s="82">
        <f t="shared" si="37"/>
        <v>4.0250000000000004</v>
      </c>
      <c r="AA20" s="83">
        <f t="shared" si="67"/>
        <v>0</v>
      </c>
      <c r="AB20" s="84">
        <f t="shared" si="68"/>
        <v>20.865000000000002</v>
      </c>
      <c r="AC20" s="55">
        <f t="shared" si="6"/>
        <v>73</v>
      </c>
      <c r="AD20" s="39">
        <f t="shared" si="69"/>
        <v>85.5</v>
      </c>
      <c r="AE20" s="11">
        <f t="shared" si="70"/>
        <v>6570</v>
      </c>
      <c r="AF20" s="6">
        <f t="shared" si="71"/>
        <v>2.4986820033549004</v>
      </c>
      <c r="AG20" s="25">
        <f t="shared" si="72"/>
        <v>40.1</v>
      </c>
      <c r="AH20" s="11" t="e">
        <f>ROUND(AG20*#REF!,-1)</f>
        <v>#REF!</v>
      </c>
      <c r="AI20" s="7">
        <f t="shared" si="73"/>
        <v>0.92187874430865069</v>
      </c>
      <c r="AJ20" s="26">
        <f t="shared" si="74"/>
        <v>30.1</v>
      </c>
      <c r="AK20" s="11" t="e">
        <f>ROUND(AJ20*#REF!,-1)</f>
        <v>#REF!</v>
      </c>
      <c r="AL20" s="18">
        <f t="shared" si="75"/>
        <v>0.44260723699976029</v>
      </c>
      <c r="AM20" s="42"/>
      <c r="AN20" s="67" t="s">
        <v>22</v>
      </c>
      <c r="AO20" s="68" t="e">
        <f t="shared" si="76"/>
        <v>#VALUE!</v>
      </c>
      <c r="AP20" s="68" t="e">
        <f t="shared" si="77"/>
        <v>#VALUE!</v>
      </c>
      <c r="AQ20" s="68" t="e">
        <f t="shared" si="78"/>
        <v>#VALUE!</v>
      </c>
      <c r="AR20" s="68" t="e">
        <f t="shared" si="88"/>
        <v>#VALUE!</v>
      </c>
      <c r="AS20" s="68" t="e">
        <f t="shared" si="89"/>
        <v>#VALUE!</v>
      </c>
      <c r="AT20" s="68" t="e">
        <f t="shared" si="79"/>
        <v>#VALUE!</v>
      </c>
      <c r="AU20" s="68" t="e">
        <f t="shared" si="90"/>
        <v>#VALUE!</v>
      </c>
      <c r="AV20" s="74" t="e">
        <f t="shared" si="80"/>
        <v>#VALUE!</v>
      </c>
      <c r="AW20" s="71" t="e">
        <f t="shared" si="81"/>
        <v>#VALUE!</v>
      </c>
      <c r="AX20" s="49" t="s">
        <v>22</v>
      </c>
      <c r="AY20" s="50">
        <v>0</v>
      </c>
      <c r="AZ20" s="50">
        <v>0</v>
      </c>
      <c r="BA20" s="50">
        <v>5</v>
      </c>
      <c r="BB20" s="50">
        <v>5</v>
      </c>
      <c r="BC20" s="50">
        <v>6</v>
      </c>
      <c r="BD20" s="50">
        <v>5</v>
      </c>
      <c r="BE20" s="50">
        <v>0</v>
      </c>
      <c r="BF20" s="46">
        <f t="shared" si="82"/>
        <v>21</v>
      </c>
      <c r="BG20" s="9">
        <f t="shared" si="83"/>
        <v>599.99625000000003</v>
      </c>
      <c r="BH20" s="9">
        <f t="shared" si="84"/>
        <v>353.64</v>
      </c>
      <c r="BI20" s="53" t="s">
        <v>22</v>
      </c>
      <c r="BJ20" s="54">
        <v>0</v>
      </c>
      <c r="BK20" s="54">
        <v>1</v>
      </c>
      <c r="BL20" s="54">
        <v>2</v>
      </c>
      <c r="BM20" s="54">
        <v>1</v>
      </c>
      <c r="BN20" s="54">
        <v>2</v>
      </c>
      <c r="BO20" s="54">
        <v>1</v>
      </c>
      <c r="BP20" s="54">
        <v>1</v>
      </c>
      <c r="BQ20" s="46">
        <f t="shared" si="85"/>
        <v>8</v>
      </c>
      <c r="BR20" s="9">
        <f t="shared" si="86"/>
        <v>246.85680000000002</v>
      </c>
      <c r="BS20" s="9">
        <f t="shared" si="87"/>
        <v>134.72</v>
      </c>
      <c r="BT20" s="63" t="s">
        <v>22</v>
      </c>
      <c r="BU20" s="64">
        <v>0</v>
      </c>
      <c r="BV20" s="64">
        <v>1</v>
      </c>
      <c r="BW20" s="64">
        <v>2</v>
      </c>
      <c r="BX20" s="64">
        <v>1</v>
      </c>
      <c r="BY20" s="64">
        <v>2</v>
      </c>
      <c r="BZ20" s="64">
        <v>1</v>
      </c>
      <c r="CA20" s="64">
        <v>1</v>
      </c>
      <c r="CB20" s="46">
        <f t="shared" si="62"/>
        <v>8</v>
      </c>
      <c r="CC20" s="9">
        <f t="shared" si="63"/>
        <v>362.08</v>
      </c>
      <c r="CD20" s="9">
        <f t="shared" si="64"/>
        <v>134.72</v>
      </c>
      <c r="CE20" s="8">
        <v>0</v>
      </c>
      <c r="CF20" s="9">
        <f t="shared" si="32"/>
        <v>0</v>
      </c>
      <c r="CG20" s="9">
        <f t="shared" si="33"/>
        <v>0</v>
      </c>
      <c r="CH20" s="8">
        <v>0</v>
      </c>
      <c r="CI20" s="9">
        <f t="shared" si="34"/>
        <v>0</v>
      </c>
      <c r="CJ20" s="9">
        <f t="shared" si="35"/>
        <v>0</v>
      </c>
      <c r="CK20" s="10">
        <v>1</v>
      </c>
    </row>
    <row r="21" spans="1:89" s="10" customFormat="1" ht="144" customHeight="1">
      <c r="A21" s="36" t="str">
        <f>_xlfn.XLOOKUP(D21,наличие!B:B,наличие!E:E,"-",0)</f>
        <v>Кепки</v>
      </c>
      <c r="B21" s="107"/>
      <c r="C21" s="106" t="str">
        <f t="shared" si="36"/>
        <v>VINSON-Burgundy</v>
      </c>
      <c r="D21" s="99" t="s">
        <v>258</v>
      </c>
      <c r="E21" s="19" t="s">
        <v>1205</v>
      </c>
      <c r="F21" s="104" t="s">
        <v>1207</v>
      </c>
      <c r="G21" s="77"/>
      <c r="H21" s="78">
        <f t="shared" si="0"/>
        <v>16.84</v>
      </c>
      <c r="I21" s="79">
        <v>25.9</v>
      </c>
      <c r="J21" s="79">
        <v>64.900000000000006</v>
      </c>
      <c r="K21" s="143" t="str">
        <f>_xlfn.XLOOKUP(C21,наличие!A:A,наличие!J:J,"-",0)</f>
        <v>-</v>
      </c>
      <c r="L21" s="80" t="s">
        <v>1244</v>
      </c>
      <c r="M21" s="159" t="s">
        <v>1245</v>
      </c>
      <c r="N21" s="159" t="s">
        <v>1245</v>
      </c>
      <c r="O21" s="159" t="s">
        <v>1245</v>
      </c>
      <c r="P21" s="159" t="s">
        <v>1245</v>
      </c>
      <c r="Q21" s="159" t="s">
        <v>1245</v>
      </c>
      <c r="R21" s="159" t="s">
        <v>1245</v>
      </c>
      <c r="S21" s="159" t="s">
        <v>1245</v>
      </c>
      <c r="T21" s="159" t="s">
        <v>1245</v>
      </c>
      <c r="U21" s="159" t="s">
        <v>1245</v>
      </c>
      <c r="V21" s="159" t="s">
        <v>1245</v>
      </c>
      <c r="W21" s="159" t="s">
        <v>1245</v>
      </c>
      <c r="X21" s="163">
        <f t="shared" si="1"/>
        <v>0</v>
      </c>
      <c r="Y21" s="81">
        <f t="shared" si="2"/>
        <v>0</v>
      </c>
      <c r="Z21" s="82">
        <f t="shared" si="37"/>
        <v>4.0250000000000004</v>
      </c>
      <c r="AA21" s="83">
        <f t="shared" ref="AA21:AA40" si="92">X21*Z21</f>
        <v>0</v>
      </c>
      <c r="AB21" s="84">
        <f t="shared" ref="AB21:AB38" si="93">H21+Z21</f>
        <v>20.865000000000002</v>
      </c>
      <c r="AC21" s="55">
        <f t="shared" si="6"/>
        <v>73</v>
      </c>
      <c r="AD21" s="39">
        <f t="shared" ref="AD21:AD40" si="94">ROUND(AB21*4.1,1)</f>
        <v>85.5</v>
      </c>
      <c r="AE21" s="11">
        <f t="shared" ref="AE21:AE40" si="95">ROUND(AC21*$AE$2,-1)</f>
        <v>6570</v>
      </c>
      <c r="AF21" s="6">
        <f t="shared" ref="AF21:AF40" si="96">(AC21-AB21)/AB21</f>
        <v>2.4986820033549004</v>
      </c>
      <c r="AG21" s="25">
        <f t="shared" ref="AG21:AG40" si="97">ROUND(AC21/1.82,1)</f>
        <v>40.1</v>
      </c>
      <c r="AH21" s="11" t="e">
        <f>ROUND(AG21*#REF!,-1)</f>
        <v>#REF!</v>
      </c>
      <c r="AI21" s="7">
        <f t="shared" ref="AI21:AI40" si="98">(AG21-AB21)/AB21</f>
        <v>0.92187874430865069</v>
      </c>
      <c r="AJ21" s="26">
        <f t="shared" ref="AJ21:AJ40" si="99">ROUND(AG21*0.75,1)</f>
        <v>30.1</v>
      </c>
      <c r="AK21" s="11" t="e">
        <f>ROUND(AJ21*#REF!,-1)</f>
        <v>#REF!</v>
      </c>
      <c r="AL21" s="18">
        <f t="shared" ref="AL21:AL40" si="100">(AJ21-AB21)/AB21</f>
        <v>0.44260723699976029</v>
      </c>
      <c r="AM21" s="42"/>
      <c r="AN21" s="67" t="s">
        <v>22</v>
      </c>
      <c r="AO21" s="68" t="e">
        <f>M21-AY21-BJ21-BU21</f>
        <v>#VALUE!</v>
      </c>
      <c r="AP21" s="68" t="e">
        <f>N21-AZ21-BK21-BV21</f>
        <v>#VALUE!</v>
      </c>
      <c r="AQ21" s="68" t="e">
        <f>O21-BA21-BL21-BW21</f>
        <v>#VALUE!</v>
      </c>
      <c r="AR21" s="68" t="e">
        <f>P21-BB21-BM21-BX21</f>
        <v>#VALUE!</v>
      </c>
      <c r="AS21" s="68" t="e">
        <f>Q21-BC21-BN21-BY21</f>
        <v>#VALUE!</v>
      </c>
      <c r="AT21" s="68" t="e">
        <f>S21-BD21-BO21-BZ21</f>
        <v>#VALUE!</v>
      </c>
      <c r="AU21" s="68" t="e">
        <f t="shared" ref="AU21" si="101">W21-BE21-BP21-CA21</f>
        <v>#VALUE!</v>
      </c>
      <c r="AV21" s="74" t="e">
        <f t="shared" ref="AV21:AV38" si="102">SUM(AN21:AU21)</f>
        <v>#VALUE!</v>
      </c>
      <c r="AW21" s="71" t="e">
        <f t="shared" ref="AW21:AW38" si="103">AV21*H21</f>
        <v>#VALUE!</v>
      </c>
      <c r="AX21" s="49" t="s">
        <v>22</v>
      </c>
      <c r="AY21" s="50">
        <v>0</v>
      </c>
      <c r="AZ21" s="50">
        <v>0</v>
      </c>
      <c r="BA21" s="50">
        <v>5</v>
      </c>
      <c r="BB21" s="50">
        <v>5</v>
      </c>
      <c r="BC21" s="50">
        <v>6</v>
      </c>
      <c r="BD21" s="50">
        <v>5</v>
      </c>
      <c r="BE21" s="50">
        <v>0</v>
      </c>
      <c r="BF21" s="46">
        <f t="shared" ref="BF21:BF38" si="104">SUM(AX21:BE21)</f>
        <v>21</v>
      </c>
      <c r="BG21" s="9">
        <f t="shared" ref="BG21:BG38" si="105">BF21*AG21*0.75*0.95</f>
        <v>599.99625000000003</v>
      </c>
      <c r="BH21" s="9">
        <f t="shared" ref="BH21:BH38" si="106">BF21*H21</f>
        <v>353.64</v>
      </c>
      <c r="BI21" s="53" t="s">
        <v>22</v>
      </c>
      <c r="BJ21" s="54">
        <v>0</v>
      </c>
      <c r="BK21" s="54">
        <v>1</v>
      </c>
      <c r="BL21" s="54">
        <v>2</v>
      </c>
      <c r="BM21" s="54">
        <v>1</v>
      </c>
      <c r="BN21" s="54">
        <v>2</v>
      </c>
      <c r="BO21" s="54">
        <v>1</v>
      </c>
      <c r="BP21" s="54">
        <v>1</v>
      </c>
      <c r="BQ21" s="46">
        <f t="shared" ref="BQ21:BQ38" si="107">SUM(BI21:BP21)</f>
        <v>8</v>
      </c>
      <c r="BR21" s="9">
        <f t="shared" ref="BR21:BR38" si="108">BQ21*AC21*0.4227</f>
        <v>246.85680000000002</v>
      </c>
      <c r="BS21" s="9">
        <f t="shared" ref="BS21:BS38" si="109">BQ21*H21</f>
        <v>134.72</v>
      </c>
      <c r="BT21" s="63" t="s">
        <v>22</v>
      </c>
      <c r="BU21" s="64">
        <v>0</v>
      </c>
      <c r="BV21" s="64">
        <v>1</v>
      </c>
      <c r="BW21" s="64">
        <v>2</v>
      </c>
      <c r="BX21" s="64">
        <v>1</v>
      </c>
      <c r="BY21" s="64">
        <v>2</v>
      </c>
      <c r="BZ21" s="64">
        <v>1</v>
      </c>
      <c r="CA21" s="64">
        <v>1</v>
      </c>
      <c r="CB21" s="46">
        <f t="shared" si="62"/>
        <v>8</v>
      </c>
      <c r="CC21" s="9">
        <f t="shared" si="63"/>
        <v>362.08</v>
      </c>
      <c r="CD21" s="9">
        <f t="shared" si="64"/>
        <v>134.72</v>
      </c>
      <c r="CE21" s="8">
        <v>0</v>
      </c>
      <c r="CF21" s="9">
        <f t="shared" si="32"/>
        <v>0</v>
      </c>
      <c r="CG21" s="9">
        <f t="shared" si="33"/>
        <v>0</v>
      </c>
      <c r="CH21" s="8">
        <v>0</v>
      </c>
      <c r="CI21" s="9">
        <f t="shared" si="34"/>
        <v>0</v>
      </c>
      <c r="CJ21" s="9">
        <f t="shared" si="35"/>
        <v>0</v>
      </c>
      <c r="CK21" s="10">
        <v>1</v>
      </c>
    </row>
    <row r="22" spans="1:89" s="10" customFormat="1" ht="144" customHeight="1">
      <c r="A22" s="36" t="str">
        <f>_xlfn.XLOOKUP(D22,наличие!B:B,наличие!E:E,"-",0)</f>
        <v>Кепки</v>
      </c>
      <c r="B22" s="106"/>
      <c r="C22" s="106" t="str">
        <f t="shared" si="36"/>
        <v>VINSON-Green</v>
      </c>
      <c r="D22" s="100" t="s">
        <v>258</v>
      </c>
      <c r="E22" s="19" t="s">
        <v>1209</v>
      </c>
      <c r="F22" s="103" t="s">
        <v>1207</v>
      </c>
      <c r="G22" s="19"/>
      <c r="H22" s="78">
        <f t="shared" si="0"/>
        <v>16.84</v>
      </c>
      <c r="I22" s="89">
        <v>25.9</v>
      </c>
      <c r="J22" s="79">
        <v>64.900000000000006</v>
      </c>
      <c r="K22" s="143" t="str">
        <f>_xlfn.XLOOKUP(C22,наличие!A:A,наличие!J:J,"-",0)</f>
        <v>-</v>
      </c>
      <c r="L22" s="31" t="s">
        <v>1244</v>
      </c>
      <c r="M22" s="160" t="s">
        <v>1245</v>
      </c>
      <c r="N22" s="160" t="s">
        <v>1245</v>
      </c>
      <c r="O22" s="159" t="s">
        <v>1245</v>
      </c>
      <c r="P22" s="159" t="s">
        <v>1245</v>
      </c>
      <c r="Q22" s="159" t="s">
        <v>1245</v>
      </c>
      <c r="R22" s="159" t="s">
        <v>1245</v>
      </c>
      <c r="S22" s="159" t="s">
        <v>1245</v>
      </c>
      <c r="T22" s="159" t="s">
        <v>1245</v>
      </c>
      <c r="U22" s="159" t="s">
        <v>1245</v>
      </c>
      <c r="V22" s="159" t="s">
        <v>1245</v>
      </c>
      <c r="W22" s="159" t="s">
        <v>1245</v>
      </c>
      <c r="X22" s="163">
        <f t="shared" si="1"/>
        <v>0</v>
      </c>
      <c r="Y22" s="81">
        <f t="shared" si="2"/>
        <v>0</v>
      </c>
      <c r="Z22" s="38">
        <f t="shared" si="37"/>
        <v>4.0250000000000004</v>
      </c>
      <c r="AA22" s="23">
        <f t="shared" si="92"/>
        <v>0</v>
      </c>
      <c r="AB22" s="24">
        <f t="shared" si="93"/>
        <v>20.865000000000002</v>
      </c>
      <c r="AC22" s="55">
        <f t="shared" si="6"/>
        <v>73</v>
      </c>
      <c r="AD22" s="39">
        <f t="shared" si="94"/>
        <v>85.5</v>
      </c>
      <c r="AE22" s="11">
        <f t="shared" si="95"/>
        <v>6570</v>
      </c>
      <c r="AF22" s="6">
        <f t="shared" si="96"/>
        <v>2.4986820033549004</v>
      </c>
      <c r="AG22" s="25">
        <f t="shared" si="97"/>
        <v>40.1</v>
      </c>
      <c r="AH22" s="11" t="e">
        <f>ROUND(AG22*#REF!,-1)</f>
        <v>#REF!</v>
      </c>
      <c r="AI22" s="7">
        <f t="shared" si="98"/>
        <v>0.92187874430865069</v>
      </c>
      <c r="AJ22" s="26">
        <f t="shared" si="99"/>
        <v>30.1</v>
      </c>
      <c r="AK22" s="11" t="e">
        <f>ROUND(AJ22*#REF!,-1)</f>
        <v>#REF!</v>
      </c>
      <c r="AL22" s="18">
        <f t="shared" si="100"/>
        <v>0.44260723699976029</v>
      </c>
      <c r="AM22" s="42"/>
      <c r="AN22" s="67" t="s">
        <v>22</v>
      </c>
      <c r="AO22" s="68" t="e">
        <f>M22-AY22-BJ22-BU22+1</f>
        <v>#VALUE!</v>
      </c>
      <c r="AP22" s="68" t="e">
        <f>N22-AZ22-BK22-BV22+1</f>
        <v>#VALUE!</v>
      </c>
      <c r="AQ22" s="68" t="e">
        <f>O22-BA22-BL22-BW22+2</f>
        <v>#VALUE!</v>
      </c>
      <c r="AR22" s="68" t="e">
        <f>P22-BB22-BM22-BX22+1</f>
        <v>#VALUE!</v>
      </c>
      <c r="AS22" s="68" t="e">
        <f>Q22-BC22-BN22-BY22+1</f>
        <v>#VALUE!</v>
      </c>
      <c r="AT22" s="68" t="e">
        <f>S22-BD22-BO22-BZ22+2</f>
        <v>#VALUE!</v>
      </c>
      <c r="AU22" s="68" t="e">
        <f t="shared" ref="AU22" si="110">W22-BE22-BP22-CA22+2</f>
        <v>#VALUE!</v>
      </c>
      <c r="AV22" s="74" t="e">
        <f t="shared" si="102"/>
        <v>#VALUE!</v>
      </c>
      <c r="AW22" s="71" t="e">
        <f t="shared" si="103"/>
        <v>#VALUE!</v>
      </c>
      <c r="AX22" s="49" t="s">
        <v>22</v>
      </c>
      <c r="AY22" s="50">
        <v>0</v>
      </c>
      <c r="AZ22" s="50">
        <v>0</v>
      </c>
      <c r="BA22" s="50">
        <v>4</v>
      </c>
      <c r="BB22" s="50">
        <v>0</v>
      </c>
      <c r="BC22" s="50">
        <v>5</v>
      </c>
      <c r="BD22" s="50">
        <v>0</v>
      </c>
      <c r="BE22" s="50">
        <v>3</v>
      </c>
      <c r="BF22" s="46">
        <f t="shared" si="104"/>
        <v>12</v>
      </c>
      <c r="BG22" s="9">
        <f t="shared" si="105"/>
        <v>342.85500000000002</v>
      </c>
      <c r="BH22" s="9">
        <f t="shared" si="106"/>
        <v>202.07999999999998</v>
      </c>
      <c r="BI22" s="53" t="s">
        <v>22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46">
        <f t="shared" si="107"/>
        <v>0</v>
      </c>
      <c r="BR22" s="9">
        <f t="shared" si="108"/>
        <v>0</v>
      </c>
      <c r="BS22" s="9">
        <f t="shared" si="109"/>
        <v>0</v>
      </c>
      <c r="BT22" s="63" t="s">
        <v>22</v>
      </c>
      <c r="BU22" s="64">
        <v>0</v>
      </c>
      <c r="BV22" s="64">
        <v>0</v>
      </c>
      <c r="BW22" s="64">
        <v>0</v>
      </c>
      <c r="BX22" s="64">
        <v>0</v>
      </c>
      <c r="BY22" s="64">
        <v>0</v>
      </c>
      <c r="BZ22" s="64">
        <v>0</v>
      </c>
      <c r="CA22" s="64">
        <v>0</v>
      </c>
      <c r="CB22" s="46">
        <f t="shared" si="62"/>
        <v>0</v>
      </c>
      <c r="CC22" s="9">
        <f t="shared" si="63"/>
        <v>0</v>
      </c>
      <c r="CD22" s="9">
        <f t="shared" si="64"/>
        <v>0</v>
      </c>
      <c r="CE22" s="8">
        <v>0</v>
      </c>
      <c r="CF22" s="9">
        <f t="shared" si="32"/>
        <v>0</v>
      </c>
      <c r="CG22" s="9">
        <f t="shared" si="33"/>
        <v>0</v>
      </c>
      <c r="CH22" s="8">
        <v>0</v>
      </c>
      <c r="CI22" s="9">
        <f t="shared" si="34"/>
        <v>0</v>
      </c>
      <c r="CJ22" s="9">
        <f t="shared" si="35"/>
        <v>0</v>
      </c>
      <c r="CK22" s="10">
        <v>1</v>
      </c>
    </row>
    <row r="23" spans="1:89" s="10" customFormat="1" ht="144" customHeight="1">
      <c r="A23" s="36" t="str">
        <f>_xlfn.XLOOKUP(D23,наличие!B:B,наличие!E:E,"-",0)</f>
        <v>Кепки</v>
      </c>
      <c r="B23" s="106"/>
      <c r="C23" s="106" t="str">
        <f t="shared" si="36"/>
        <v>VINSON-Navy</v>
      </c>
      <c r="D23" s="100" t="s">
        <v>258</v>
      </c>
      <c r="E23" s="19" t="s">
        <v>1208</v>
      </c>
      <c r="F23" s="103" t="s">
        <v>1207</v>
      </c>
      <c r="G23" s="19"/>
      <c r="H23" s="78">
        <f t="shared" si="0"/>
        <v>16.84</v>
      </c>
      <c r="I23" s="89">
        <v>25.9</v>
      </c>
      <c r="J23" s="79">
        <v>64.900000000000006</v>
      </c>
      <c r="K23" s="143">
        <f>_xlfn.XLOOKUP(C23,наличие!A:A,наличие!J:J,"-",0)</f>
        <v>5</v>
      </c>
      <c r="L23" s="31" t="s">
        <v>1244</v>
      </c>
      <c r="M23" s="160" t="s">
        <v>1245</v>
      </c>
      <c r="N23" s="160" t="s">
        <v>1245</v>
      </c>
      <c r="O23" s="159" t="s">
        <v>1245</v>
      </c>
      <c r="P23" s="159" t="s">
        <v>1245</v>
      </c>
      <c r="Q23" s="159" t="s">
        <v>1245</v>
      </c>
      <c r="R23" s="159" t="s">
        <v>1245</v>
      </c>
      <c r="S23" s="159" t="s">
        <v>1245</v>
      </c>
      <c r="T23" s="159" t="s">
        <v>1245</v>
      </c>
      <c r="U23" s="159" t="s">
        <v>1245</v>
      </c>
      <c r="V23" s="159" t="s">
        <v>1245</v>
      </c>
      <c r="W23" s="159" t="s">
        <v>1245</v>
      </c>
      <c r="X23" s="163">
        <f t="shared" si="1"/>
        <v>0</v>
      </c>
      <c r="Y23" s="81">
        <f t="shared" si="2"/>
        <v>0</v>
      </c>
      <c r="Z23" s="38">
        <f t="shared" si="37"/>
        <v>4.0250000000000004</v>
      </c>
      <c r="AA23" s="23">
        <f t="shared" si="92"/>
        <v>0</v>
      </c>
      <c r="AB23" s="24">
        <f t="shared" si="93"/>
        <v>20.865000000000002</v>
      </c>
      <c r="AC23" s="55">
        <f t="shared" si="6"/>
        <v>73</v>
      </c>
      <c r="AD23" s="39">
        <f t="shared" si="94"/>
        <v>85.5</v>
      </c>
      <c r="AE23" s="11">
        <f t="shared" si="95"/>
        <v>6570</v>
      </c>
      <c r="AF23" s="6">
        <f t="shared" si="96"/>
        <v>2.4986820033549004</v>
      </c>
      <c r="AG23" s="25">
        <f t="shared" si="97"/>
        <v>40.1</v>
      </c>
      <c r="AH23" s="11" t="e">
        <f>ROUND(AG23*#REF!,-1)</f>
        <v>#REF!</v>
      </c>
      <c r="AI23" s="7">
        <f t="shared" si="98"/>
        <v>0.92187874430865069</v>
      </c>
      <c r="AJ23" s="26">
        <f t="shared" si="99"/>
        <v>30.1</v>
      </c>
      <c r="AK23" s="11" t="e">
        <f>ROUND(AJ23*#REF!,-1)</f>
        <v>#REF!</v>
      </c>
      <c r="AL23" s="18">
        <f t="shared" si="100"/>
        <v>0.44260723699976029</v>
      </c>
      <c r="AM23" s="42"/>
      <c r="AN23" s="67" t="s">
        <v>22</v>
      </c>
      <c r="AO23" s="68" t="e">
        <f>M23-AY23-BJ23-BU23+1</f>
        <v>#VALUE!</v>
      </c>
      <c r="AP23" s="68" t="e">
        <f>N23-AZ23-BK23-BV23+1</f>
        <v>#VALUE!</v>
      </c>
      <c r="AQ23" s="68" t="e">
        <f>O23-BA23-BL23-BW23</f>
        <v>#VALUE!</v>
      </c>
      <c r="AR23" s="68" t="e">
        <f>P23-BB23-BM23-BX23+2</f>
        <v>#VALUE!</v>
      </c>
      <c r="AS23" s="68" t="e">
        <f>Q23-BC23-BN23-BY23</f>
        <v>#VALUE!</v>
      </c>
      <c r="AT23" s="68" t="e">
        <f>S23-BD23-BO23-BZ23+3</f>
        <v>#VALUE!</v>
      </c>
      <c r="AU23" s="68" t="e">
        <f>W23-BE23-BP23-CA23+3</f>
        <v>#VALUE!</v>
      </c>
      <c r="AV23" s="74" t="e">
        <f t="shared" si="102"/>
        <v>#VALUE!</v>
      </c>
      <c r="AW23" s="71" t="e">
        <f t="shared" si="103"/>
        <v>#VALUE!</v>
      </c>
      <c r="AX23" s="49" t="s">
        <v>22</v>
      </c>
      <c r="AY23" s="50">
        <v>0</v>
      </c>
      <c r="AZ23" s="50">
        <v>0</v>
      </c>
      <c r="BA23" s="50">
        <v>4</v>
      </c>
      <c r="BB23" s="50">
        <v>0</v>
      </c>
      <c r="BC23" s="50">
        <v>5</v>
      </c>
      <c r="BD23" s="50">
        <v>0</v>
      </c>
      <c r="BE23" s="50">
        <v>3</v>
      </c>
      <c r="BF23" s="46">
        <f t="shared" si="104"/>
        <v>12</v>
      </c>
      <c r="BG23" s="9">
        <f t="shared" si="105"/>
        <v>342.85500000000002</v>
      </c>
      <c r="BH23" s="9">
        <f t="shared" si="106"/>
        <v>202.07999999999998</v>
      </c>
      <c r="BI23" s="53" t="s">
        <v>22</v>
      </c>
      <c r="BJ23" s="54">
        <v>0</v>
      </c>
      <c r="BK23" s="54">
        <v>0</v>
      </c>
      <c r="BL23" s="54">
        <v>1</v>
      </c>
      <c r="BM23" s="54">
        <v>0</v>
      </c>
      <c r="BN23" s="54">
        <v>1</v>
      </c>
      <c r="BO23" s="54">
        <v>0</v>
      </c>
      <c r="BP23" s="54">
        <v>1</v>
      </c>
      <c r="BQ23" s="46">
        <f t="shared" si="107"/>
        <v>3</v>
      </c>
      <c r="BR23" s="9">
        <f t="shared" si="108"/>
        <v>92.571300000000008</v>
      </c>
      <c r="BS23" s="9">
        <f t="shared" si="109"/>
        <v>50.519999999999996</v>
      </c>
      <c r="BT23" s="63" t="s">
        <v>22</v>
      </c>
      <c r="BU23" s="64">
        <v>0</v>
      </c>
      <c r="BV23" s="64">
        <v>0</v>
      </c>
      <c r="BW23" s="64">
        <v>0</v>
      </c>
      <c r="BX23" s="64">
        <v>0</v>
      </c>
      <c r="BY23" s="64">
        <v>0</v>
      </c>
      <c r="BZ23" s="64">
        <v>0</v>
      </c>
      <c r="CA23" s="64">
        <v>0</v>
      </c>
      <c r="CB23" s="46">
        <f t="shared" si="62"/>
        <v>0</v>
      </c>
      <c r="CC23" s="9">
        <f t="shared" si="63"/>
        <v>0</v>
      </c>
      <c r="CD23" s="9">
        <f t="shared" si="64"/>
        <v>0</v>
      </c>
      <c r="CE23" s="8">
        <v>0</v>
      </c>
      <c r="CF23" s="9">
        <f t="shared" si="32"/>
        <v>0</v>
      </c>
      <c r="CG23" s="9">
        <f t="shared" si="33"/>
        <v>0</v>
      </c>
      <c r="CH23" s="8">
        <v>0</v>
      </c>
      <c r="CI23" s="9">
        <f t="shared" si="34"/>
        <v>0</v>
      </c>
      <c r="CJ23" s="9">
        <f t="shared" si="35"/>
        <v>0</v>
      </c>
      <c r="CK23" s="10">
        <v>1</v>
      </c>
    </row>
    <row r="24" spans="1:89" s="10" customFormat="1" ht="144" customHeight="1">
      <c r="A24" s="36" t="s">
        <v>1350</v>
      </c>
      <c r="B24" s="107"/>
      <c r="C24" s="106" t="str">
        <f t="shared" si="36"/>
        <v>EMERSON-Green</v>
      </c>
      <c r="D24" s="99" t="s">
        <v>1249</v>
      </c>
      <c r="E24" s="19" t="s">
        <v>1209</v>
      </c>
      <c r="F24" s="104" t="s">
        <v>877</v>
      </c>
      <c r="G24" s="77"/>
      <c r="H24" s="78">
        <f t="shared" si="0"/>
        <v>15.54</v>
      </c>
      <c r="I24" s="79">
        <v>23.9</v>
      </c>
      <c r="J24" s="79">
        <v>59.9</v>
      </c>
      <c r="K24" s="143" t="str">
        <f>_xlfn.XLOOKUP(C24,наличие!A:A,наличие!J:J,"-",0)</f>
        <v>-</v>
      </c>
      <c r="L24" s="80" t="s">
        <v>1244</v>
      </c>
      <c r="M24" s="159" t="s">
        <v>1245</v>
      </c>
      <c r="N24" s="159" t="s">
        <v>1245</v>
      </c>
      <c r="O24" s="159" t="s">
        <v>1245</v>
      </c>
      <c r="P24" s="159" t="s">
        <v>1245</v>
      </c>
      <c r="Q24" s="159" t="s">
        <v>1245</v>
      </c>
      <c r="R24" s="159" t="s">
        <v>1245</v>
      </c>
      <c r="S24" s="159" t="s">
        <v>1245</v>
      </c>
      <c r="T24" s="159" t="s">
        <v>1245</v>
      </c>
      <c r="U24" s="159" t="s">
        <v>1245</v>
      </c>
      <c r="V24" s="159" t="s">
        <v>1245</v>
      </c>
      <c r="W24" s="159" t="s">
        <v>1245</v>
      </c>
      <c r="X24" s="163">
        <f t="shared" si="1"/>
        <v>0</v>
      </c>
      <c r="Y24" s="81">
        <f t="shared" si="2"/>
        <v>0</v>
      </c>
      <c r="Z24" s="82">
        <f t="shared" si="37"/>
        <v>3.83</v>
      </c>
      <c r="AA24" s="83">
        <f t="shared" si="92"/>
        <v>0</v>
      </c>
      <c r="AB24" s="84">
        <f t="shared" si="93"/>
        <v>19.369999999999997</v>
      </c>
      <c r="AC24" s="55">
        <f t="shared" si="6"/>
        <v>68</v>
      </c>
      <c r="AD24" s="39">
        <f t="shared" si="94"/>
        <v>79.400000000000006</v>
      </c>
      <c r="AE24" s="11">
        <f t="shared" si="95"/>
        <v>6120</v>
      </c>
      <c r="AF24" s="6">
        <f t="shared" si="96"/>
        <v>2.5105833763551888</v>
      </c>
      <c r="AG24" s="25">
        <f t="shared" si="97"/>
        <v>37.4</v>
      </c>
      <c r="AH24" s="11" t="e">
        <f>ROUND(AG24*#REF!,-1)</f>
        <v>#REF!</v>
      </c>
      <c r="AI24" s="7">
        <f t="shared" si="98"/>
        <v>0.93082085699535377</v>
      </c>
      <c r="AJ24" s="26">
        <f t="shared" si="99"/>
        <v>28.1</v>
      </c>
      <c r="AK24" s="11" t="e">
        <f>ROUND(AJ24*#REF!,-1)</f>
        <v>#REF!</v>
      </c>
      <c r="AL24" s="18">
        <f t="shared" si="100"/>
        <v>0.45069695405265903</v>
      </c>
      <c r="AM24" s="42"/>
      <c r="AN24" s="67" t="s">
        <v>22</v>
      </c>
      <c r="AO24" s="68" t="e">
        <f>M24-AY24-BJ24-BU24+2</f>
        <v>#VALUE!</v>
      </c>
      <c r="AP24" s="68" t="e">
        <f>N24-AZ24-BK24-BV24+1</f>
        <v>#VALUE!</v>
      </c>
      <c r="AQ24" s="68" t="e">
        <f>O24-BA24-BL24-BW24+5</f>
        <v>#VALUE!</v>
      </c>
      <c r="AR24" s="68" t="e">
        <f>P24-BB24-BM24-BX24+7</f>
        <v>#VALUE!</v>
      </c>
      <c r="AS24" s="68" t="e">
        <f>Q24-BC24-BN24-BY24+3</f>
        <v>#VALUE!</v>
      </c>
      <c r="AT24" s="68" t="e">
        <f>S24-BD24-BO24-BZ24+4</f>
        <v>#VALUE!</v>
      </c>
      <c r="AU24" s="68" t="e">
        <f t="shared" ref="AU24:AU25" si="111">W24-BE24-BP24-CA24+2</f>
        <v>#VALUE!</v>
      </c>
      <c r="AV24" s="74" t="e">
        <f t="shared" si="102"/>
        <v>#VALUE!</v>
      </c>
      <c r="AW24" s="71" t="e">
        <f t="shared" si="103"/>
        <v>#VALUE!</v>
      </c>
      <c r="AX24" s="49" t="s">
        <v>22</v>
      </c>
      <c r="AY24" s="50">
        <v>0</v>
      </c>
      <c r="AZ24" s="50">
        <v>0</v>
      </c>
      <c r="BA24" s="50">
        <v>4</v>
      </c>
      <c r="BB24" s="50">
        <v>0</v>
      </c>
      <c r="BC24" s="50">
        <v>5</v>
      </c>
      <c r="BD24" s="50">
        <v>0</v>
      </c>
      <c r="BE24" s="50">
        <v>3</v>
      </c>
      <c r="BF24" s="46">
        <f t="shared" si="104"/>
        <v>12</v>
      </c>
      <c r="BG24" s="9">
        <f t="shared" si="105"/>
        <v>319.76999999999992</v>
      </c>
      <c r="BH24" s="9">
        <f t="shared" si="106"/>
        <v>186.48</v>
      </c>
      <c r="BI24" s="53" t="s">
        <v>22</v>
      </c>
      <c r="BJ24" s="54">
        <v>0</v>
      </c>
      <c r="BK24" s="54">
        <v>0</v>
      </c>
      <c r="BL24" s="54">
        <v>1</v>
      </c>
      <c r="BM24" s="54">
        <v>0</v>
      </c>
      <c r="BN24" s="54">
        <v>2</v>
      </c>
      <c r="BO24" s="54">
        <v>0</v>
      </c>
      <c r="BP24" s="54">
        <v>1</v>
      </c>
      <c r="BQ24" s="46">
        <f t="shared" si="107"/>
        <v>4</v>
      </c>
      <c r="BR24" s="9">
        <f t="shared" si="108"/>
        <v>114.9744</v>
      </c>
      <c r="BS24" s="9">
        <f t="shared" si="109"/>
        <v>62.16</v>
      </c>
      <c r="BT24" s="63" t="s">
        <v>22</v>
      </c>
      <c r="BU24" s="64">
        <v>0</v>
      </c>
      <c r="BV24" s="64">
        <v>2</v>
      </c>
      <c r="BW24" s="64">
        <v>2</v>
      </c>
      <c r="BX24" s="64">
        <v>2</v>
      </c>
      <c r="BY24" s="64">
        <v>1</v>
      </c>
      <c r="BZ24" s="64">
        <v>0</v>
      </c>
      <c r="CA24" s="64">
        <v>1</v>
      </c>
      <c r="CB24" s="46">
        <f t="shared" si="62"/>
        <v>8</v>
      </c>
      <c r="CC24" s="9">
        <f t="shared" si="63"/>
        <v>337.28</v>
      </c>
      <c r="CD24" s="9">
        <f t="shared" si="64"/>
        <v>124.32</v>
      </c>
      <c r="CE24" s="8">
        <v>0</v>
      </c>
      <c r="CF24" s="9">
        <f t="shared" si="32"/>
        <v>0</v>
      </c>
      <c r="CG24" s="9">
        <f t="shared" si="33"/>
        <v>0</v>
      </c>
      <c r="CH24" s="8">
        <v>0</v>
      </c>
      <c r="CI24" s="9">
        <f t="shared" si="34"/>
        <v>0</v>
      </c>
      <c r="CJ24" s="9">
        <f t="shared" si="35"/>
        <v>0</v>
      </c>
      <c r="CK24" s="10">
        <v>1</v>
      </c>
    </row>
    <row r="25" spans="1:89" s="10" customFormat="1" ht="144" customHeight="1">
      <c r="A25" s="36" t="s">
        <v>1350</v>
      </c>
      <c r="B25" s="107"/>
      <c r="C25" s="106" t="str">
        <f t="shared" si="36"/>
        <v>EMERSON-Brown</v>
      </c>
      <c r="D25" s="99" t="s">
        <v>1249</v>
      </c>
      <c r="E25" s="19" t="s">
        <v>1204</v>
      </c>
      <c r="F25" s="104" t="s">
        <v>877</v>
      </c>
      <c r="G25" s="77"/>
      <c r="H25" s="78">
        <f t="shared" si="0"/>
        <v>15.54</v>
      </c>
      <c r="I25" s="79">
        <v>23.9</v>
      </c>
      <c r="J25" s="79">
        <v>59.9</v>
      </c>
      <c r="K25" s="143" t="str">
        <f>_xlfn.XLOOKUP(C25,наличие!A:A,наличие!J:J,"-",0)</f>
        <v>-</v>
      </c>
      <c r="L25" s="80" t="s">
        <v>1244</v>
      </c>
      <c r="M25" s="159" t="s">
        <v>1245</v>
      </c>
      <c r="N25" s="159" t="s">
        <v>1245</v>
      </c>
      <c r="O25" s="159" t="s">
        <v>1245</v>
      </c>
      <c r="P25" s="159" t="s">
        <v>1245</v>
      </c>
      <c r="Q25" s="159" t="s">
        <v>1245</v>
      </c>
      <c r="R25" s="159" t="s">
        <v>1245</v>
      </c>
      <c r="S25" s="159" t="s">
        <v>1245</v>
      </c>
      <c r="T25" s="159" t="s">
        <v>1245</v>
      </c>
      <c r="U25" s="159" t="s">
        <v>1245</v>
      </c>
      <c r="V25" s="159" t="s">
        <v>1245</v>
      </c>
      <c r="W25" s="159" t="s">
        <v>1245</v>
      </c>
      <c r="X25" s="163">
        <f t="shared" si="1"/>
        <v>0</v>
      </c>
      <c r="Y25" s="81">
        <f t="shared" si="2"/>
        <v>0</v>
      </c>
      <c r="Z25" s="82">
        <f t="shared" si="37"/>
        <v>3.83</v>
      </c>
      <c r="AA25" s="83">
        <f t="shared" si="92"/>
        <v>0</v>
      </c>
      <c r="AB25" s="84">
        <f t="shared" si="93"/>
        <v>19.369999999999997</v>
      </c>
      <c r="AC25" s="55">
        <f t="shared" si="6"/>
        <v>68</v>
      </c>
      <c r="AD25" s="39">
        <f t="shared" si="94"/>
        <v>79.400000000000006</v>
      </c>
      <c r="AE25" s="11">
        <f t="shared" si="95"/>
        <v>6120</v>
      </c>
      <c r="AF25" s="6">
        <f t="shared" si="96"/>
        <v>2.5105833763551888</v>
      </c>
      <c r="AG25" s="25">
        <f t="shared" si="97"/>
        <v>37.4</v>
      </c>
      <c r="AH25" s="11" t="e">
        <f>ROUND(AG25*#REF!,-1)</f>
        <v>#REF!</v>
      </c>
      <c r="AI25" s="7">
        <f t="shared" si="98"/>
        <v>0.93082085699535377</v>
      </c>
      <c r="AJ25" s="26">
        <f t="shared" si="99"/>
        <v>28.1</v>
      </c>
      <c r="AK25" s="11" t="e">
        <f>ROUND(AJ25*#REF!,-1)</f>
        <v>#REF!</v>
      </c>
      <c r="AL25" s="18">
        <f t="shared" si="100"/>
        <v>0.45069695405265903</v>
      </c>
      <c r="AM25" s="42"/>
      <c r="AN25" s="67" t="s">
        <v>22</v>
      </c>
      <c r="AO25" s="68" t="e">
        <f>M25-AY25-BJ25-BU25+2</f>
        <v>#VALUE!</v>
      </c>
      <c r="AP25" s="68" t="e">
        <f>N25-AZ25-BK25-BV25+3</f>
        <v>#VALUE!</v>
      </c>
      <c r="AQ25" s="68" t="e">
        <f>O25-BA25-BL25-BW25+3</f>
        <v>#VALUE!</v>
      </c>
      <c r="AR25" s="68" t="e">
        <f>P25-BB25-BM25-BX25+3</f>
        <v>#VALUE!</v>
      </c>
      <c r="AS25" s="68" t="e">
        <f>Q25-BC25-BN25-BY25+4</f>
        <v>#VALUE!</v>
      </c>
      <c r="AT25" s="68" t="e">
        <f>S25-BD25-BO25-BZ25+2</f>
        <v>#VALUE!</v>
      </c>
      <c r="AU25" s="68" t="e">
        <f t="shared" si="111"/>
        <v>#VALUE!</v>
      </c>
      <c r="AV25" s="74" t="e">
        <f t="shared" si="102"/>
        <v>#VALUE!</v>
      </c>
      <c r="AW25" s="71" t="e">
        <f t="shared" si="103"/>
        <v>#VALUE!</v>
      </c>
      <c r="AX25" s="49" t="s">
        <v>22</v>
      </c>
      <c r="AY25" s="50">
        <v>0</v>
      </c>
      <c r="AZ25" s="50">
        <v>0</v>
      </c>
      <c r="BA25" s="50">
        <v>4</v>
      </c>
      <c r="BB25" s="50">
        <v>0</v>
      </c>
      <c r="BC25" s="50">
        <v>5</v>
      </c>
      <c r="BD25" s="50">
        <v>0</v>
      </c>
      <c r="BE25" s="50">
        <v>3</v>
      </c>
      <c r="BF25" s="46">
        <f t="shared" si="104"/>
        <v>12</v>
      </c>
      <c r="BG25" s="9">
        <f t="shared" si="105"/>
        <v>319.76999999999992</v>
      </c>
      <c r="BH25" s="9">
        <f t="shared" si="106"/>
        <v>186.48</v>
      </c>
      <c r="BI25" s="53" t="s">
        <v>22</v>
      </c>
      <c r="BJ25" s="54">
        <v>0</v>
      </c>
      <c r="BK25" s="54">
        <v>0</v>
      </c>
      <c r="BL25" s="54">
        <v>1</v>
      </c>
      <c r="BM25" s="54">
        <v>0</v>
      </c>
      <c r="BN25" s="54">
        <v>2</v>
      </c>
      <c r="BO25" s="54">
        <v>0</v>
      </c>
      <c r="BP25" s="54">
        <v>1</v>
      </c>
      <c r="BQ25" s="46">
        <f t="shared" si="107"/>
        <v>4</v>
      </c>
      <c r="BR25" s="9">
        <f t="shared" si="108"/>
        <v>114.9744</v>
      </c>
      <c r="BS25" s="9">
        <f t="shared" si="109"/>
        <v>62.16</v>
      </c>
      <c r="BT25" s="63" t="s">
        <v>22</v>
      </c>
      <c r="BU25" s="64">
        <v>0</v>
      </c>
      <c r="BV25" s="64">
        <v>0</v>
      </c>
      <c r="BW25" s="64">
        <v>0</v>
      </c>
      <c r="BX25" s="64">
        <v>0</v>
      </c>
      <c r="BY25" s="64">
        <v>0</v>
      </c>
      <c r="BZ25" s="64">
        <v>0</v>
      </c>
      <c r="CA25" s="64">
        <v>0</v>
      </c>
      <c r="CB25" s="46">
        <f t="shared" si="62"/>
        <v>0</v>
      </c>
      <c r="CC25" s="9">
        <f t="shared" si="63"/>
        <v>0</v>
      </c>
      <c r="CD25" s="9">
        <f t="shared" si="64"/>
        <v>0</v>
      </c>
      <c r="CE25" s="8">
        <v>0</v>
      </c>
      <c r="CF25" s="9">
        <f t="shared" si="32"/>
        <v>0</v>
      </c>
      <c r="CG25" s="9">
        <f t="shared" si="33"/>
        <v>0</v>
      </c>
      <c r="CH25" s="8">
        <v>0</v>
      </c>
      <c r="CI25" s="9">
        <f t="shared" si="34"/>
        <v>0</v>
      </c>
      <c r="CJ25" s="9">
        <f t="shared" si="35"/>
        <v>0</v>
      </c>
      <c r="CK25" s="10">
        <v>1</v>
      </c>
    </row>
    <row r="26" spans="1:89" s="10" customFormat="1" ht="144" customHeight="1">
      <c r="A26" s="36" t="str">
        <f>_xlfn.XLOOKUP(D26,наличие!B:B,наличие!E:E,"-",0)</f>
        <v>Кепки</v>
      </c>
      <c r="B26" s="107"/>
      <c r="C26" s="106" t="str">
        <f t="shared" si="36"/>
        <v>LIGURE-Beige</v>
      </c>
      <c r="D26" s="99" t="s">
        <v>883</v>
      </c>
      <c r="E26" s="19" t="s">
        <v>1216</v>
      </c>
      <c r="F26" s="104" t="s">
        <v>884</v>
      </c>
      <c r="G26" s="77"/>
      <c r="H26" s="78">
        <f t="shared" si="0"/>
        <v>11.64</v>
      </c>
      <c r="I26" s="79">
        <v>17.899999999999999</v>
      </c>
      <c r="J26" s="79">
        <v>44.9</v>
      </c>
      <c r="K26" s="143">
        <f>_xlfn.XLOOKUP(C26,наличие!A:A,наличие!J:J,"-",0)</f>
        <v>1</v>
      </c>
      <c r="L26" s="80" t="s">
        <v>1244</v>
      </c>
      <c r="M26" s="159" t="s">
        <v>1244</v>
      </c>
      <c r="N26" s="159" t="s">
        <v>1244</v>
      </c>
      <c r="O26" s="159" t="s">
        <v>1245</v>
      </c>
      <c r="P26" s="159" t="s">
        <v>1244</v>
      </c>
      <c r="Q26" s="159" t="s">
        <v>1245</v>
      </c>
      <c r="R26" s="159" t="s">
        <v>1244</v>
      </c>
      <c r="S26" s="159" t="s">
        <v>1245</v>
      </c>
      <c r="T26" s="159" t="s">
        <v>1244</v>
      </c>
      <c r="U26" s="159" t="s">
        <v>1244</v>
      </c>
      <c r="V26" s="159" t="s">
        <v>1244</v>
      </c>
      <c r="W26" s="159" t="s">
        <v>1244</v>
      </c>
      <c r="X26" s="163">
        <f t="shared" si="1"/>
        <v>0</v>
      </c>
      <c r="Y26" s="81">
        <f t="shared" si="2"/>
        <v>0</v>
      </c>
      <c r="Z26" s="82">
        <f t="shared" si="37"/>
        <v>3.2450000000000001</v>
      </c>
      <c r="AA26" s="83">
        <f t="shared" si="92"/>
        <v>0</v>
      </c>
      <c r="AB26" s="84">
        <f t="shared" si="93"/>
        <v>14.885000000000002</v>
      </c>
      <c r="AC26" s="55">
        <f t="shared" si="6"/>
        <v>52</v>
      </c>
      <c r="AD26" s="39">
        <f t="shared" si="94"/>
        <v>61</v>
      </c>
      <c r="AE26" s="11">
        <f t="shared" si="95"/>
        <v>4680</v>
      </c>
      <c r="AF26" s="6">
        <f t="shared" si="96"/>
        <v>2.4934497816593879</v>
      </c>
      <c r="AG26" s="25">
        <f t="shared" si="97"/>
        <v>28.6</v>
      </c>
      <c r="AH26" s="11" t="e">
        <f>ROUND(AG26*#REF!,-1)</f>
        <v>#REF!</v>
      </c>
      <c r="AI26" s="7">
        <f t="shared" si="98"/>
        <v>0.92139737991266368</v>
      </c>
      <c r="AJ26" s="26">
        <f t="shared" si="99"/>
        <v>21.5</v>
      </c>
      <c r="AK26" s="11" t="e">
        <f>ROUND(AJ26*#REF!,-1)</f>
        <v>#REF!</v>
      </c>
      <c r="AL26" s="18">
        <f t="shared" si="100"/>
        <v>0.44440712126301629</v>
      </c>
      <c r="AM26" s="42"/>
      <c r="AN26" s="67" t="s">
        <v>22</v>
      </c>
      <c r="AO26" s="68" t="e">
        <f>M26-AY26-BJ26-BU26</f>
        <v>#VALUE!</v>
      </c>
      <c r="AP26" s="68" t="e">
        <f>N26-AZ26-BK26-BV26</f>
        <v>#VALUE!</v>
      </c>
      <c r="AQ26" s="68" t="e">
        <f>O26-BA26-BL26-BW26</f>
        <v>#VALUE!</v>
      </c>
      <c r="AR26" s="68" t="e">
        <f>P26-BB26-BM26-BX26</f>
        <v>#VALUE!</v>
      </c>
      <c r="AS26" s="68" t="e">
        <f>Q26-BC26-BN26-BY26</f>
        <v>#VALUE!</v>
      </c>
      <c r="AT26" s="68" t="e">
        <f>S26-BD26-BO26-BZ26</f>
        <v>#VALUE!</v>
      </c>
      <c r="AU26" s="68" t="e">
        <f t="shared" ref="AU26" si="112">W26-BE26-BP26-CA26</f>
        <v>#VALUE!</v>
      </c>
      <c r="AV26" s="74" t="e">
        <f t="shared" si="102"/>
        <v>#VALUE!</v>
      </c>
      <c r="AW26" s="71" t="e">
        <f t="shared" si="103"/>
        <v>#VALUE!</v>
      </c>
      <c r="AX26" s="49" t="s">
        <v>22</v>
      </c>
      <c r="AY26" s="50">
        <v>0</v>
      </c>
      <c r="AZ26" s="50">
        <v>0</v>
      </c>
      <c r="BA26" s="50">
        <v>0</v>
      </c>
      <c r="BB26" s="50">
        <v>0</v>
      </c>
      <c r="BC26" s="50">
        <v>0</v>
      </c>
      <c r="BD26" s="50">
        <v>0</v>
      </c>
      <c r="BE26" s="50">
        <v>0</v>
      </c>
      <c r="BF26" s="46">
        <f t="shared" si="104"/>
        <v>0</v>
      </c>
      <c r="BG26" s="9">
        <f t="shared" si="105"/>
        <v>0</v>
      </c>
      <c r="BH26" s="9">
        <f t="shared" si="106"/>
        <v>0</v>
      </c>
      <c r="BI26" s="53" t="s">
        <v>22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46">
        <f t="shared" si="107"/>
        <v>0</v>
      </c>
      <c r="BR26" s="9">
        <f t="shared" si="108"/>
        <v>0</v>
      </c>
      <c r="BS26" s="9">
        <f t="shared" si="109"/>
        <v>0</v>
      </c>
      <c r="BT26" s="63" t="s">
        <v>22</v>
      </c>
      <c r="BU26" s="64">
        <v>0</v>
      </c>
      <c r="BV26" s="64">
        <v>0</v>
      </c>
      <c r="BW26" s="64">
        <v>0</v>
      </c>
      <c r="BX26" s="64">
        <v>0</v>
      </c>
      <c r="BY26" s="64">
        <v>0</v>
      </c>
      <c r="BZ26" s="64">
        <v>0</v>
      </c>
      <c r="CA26" s="64">
        <v>0</v>
      </c>
      <c r="CB26" s="46">
        <f t="shared" si="62"/>
        <v>0</v>
      </c>
      <c r="CC26" s="9">
        <f t="shared" si="63"/>
        <v>0</v>
      </c>
      <c r="CD26" s="9">
        <f t="shared" si="64"/>
        <v>0</v>
      </c>
      <c r="CE26" s="8">
        <v>0</v>
      </c>
      <c r="CF26" s="9">
        <f t="shared" si="32"/>
        <v>0</v>
      </c>
      <c r="CG26" s="9">
        <f t="shared" si="33"/>
        <v>0</v>
      </c>
      <c r="CH26" s="8">
        <v>0</v>
      </c>
      <c r="CI26" s="9">
        <f t="shared" si="34"/>
        <v>0</v>
      </c>
      <c r="CJ26" s="9">
        <f t="shared" si="35"/>
        <v>0</v>
      </c>
      <c r="CK26" s="10">
        <v>1</v>
      </c>
    </row>
    <row r="27" spans="1:89" s="10" customFormat="1" ht="144" customHeight="1">
      <c r="A27" s="36" t="str">
        <f>_xlfn.XLOOKUP(D27,наличие!B:B,наличие!E:E,"-",0)</f>
        <v>Кепки</v>
      </c>
      <c r="B27" s="106"/>
      <c r="C27" s="106" t="str">
        <f t="shared" si="36"/>
        <v>LIGURE-Grey</v>
      </c>
      <c r="D27" s="100" t="s">
        <v>883</v>
      </c>
      <c r="E27" s="19" t="s">
        <v>1217</v>
      </c>
      <c r="F27" s="103" t="s">
        <v>884</v>
      </c>
      <c r="G27" s="19"/>
      <c r="H27" s="78">
        <f t="shared" si="0"/>
        <v>11.64</v>
      </c>
      <c r="I27" s="89">
        <v>17.899999999999999</v>
      </c>
      <c r="J27" s="79">
        <v>44.9</v>
      </c>
      <c r="K27" s="143">
        <f>_xlfn.XLOOKUP(C27,наличие!A:A,наличие!J:J,"-",0)</f>
        <v>3</v>
      </c>
      <c r="L27" s="31" t="s">
        <v>1244</v>
      </c>
      <c r="M27" s="160" t="s">
        <v>1244</v>
      </c>
      <c r="N27" s="160" t="s">
        <v>1244</v>
      </c>
      <c r="O27" s="159" t="s">
        <v>1245</v>
      </c>
      <c r="P27" s="159" t="s">
        <v>1244</v>
      </c>
      <c r="Q27" s="159" t="s">
        <v>1245</v>
      </c>
      <c r="R27" s="159" t="s">
        <v>1244</v>
      </c>
      <c r="S27" s="159" t="s">
        <v>1245</v>
      </c>
      <c r="T27" s="159" t="s">
        <v>1244</v>
      </c>
      <c r="U27" s="159" t="s">
        <v>1244</v>
      </c>
      <c r="V27" s="159" t="s">
        <v>1244</v>
      </c>
      <c r="W27" s="159" t="s">
        <v>1244</v>
      </c>
      <c r="X27" s="163">
        <f t="shared" si="1"/>
        <v>0</v>
      </c>
      <c r="Y27" s="81">
        <f t="shared" si="2"/>
        <v>0</v>
      </c>
      <c r="Z27" s="82">
        <f t="shared" si="37"/>
        <v>3.2450000000000001</v>
      </c>
      <c r="AA27" s="83">
        <f t="shared" si="92"/>
        <v>0</v>
      </c>
      <c r="AB27" s="84">
        <f t="shared" si="93"/>
        <v>14.885000000000002</v>
      </c>
      <c r="AC27" s="55">
        <f t="shared" si="6"/>
        <v>52</v>
      </c>
      <c r="AD27" s="39">
        <f t="shared" si="94"/>
        <v>61</v>
      </c>
      <c r="AE27" s="11">
        <f t="shared" si="95"/>
        <v>4680</v>
      </c>
      <c r="AF27" s="6">
        <f t="shared" si="96"/>
        <v>2.4934497816593879</v>
      </c>
      <c r="AG27" s="25">
        <f t="shared" si="97"/>
        <v>28.6</v>
      </c>
      <c r="AH27" s="11" t="e">
        <f>ROUND(AG27*#REF!,-1)</f>
        <v>#REF!</v>
      </c>
      <c r="AI27" s="7">
        <f t="shared" si="98"/>
        <v>0.92139737991266368</v>
      </c>
      <c r="AJ27" s="26">
        <f t="shared" si="99"/>
        <v>21.5</v>
      </c>
      <c r="AK27" s="11" t="e">
        <f>ROUND(AJ27*#REF!,-1)</f>
        <v>#REF!</v>
      </c>
      <c r="AL27" s="18">
        <f t="shared" si="100"/>
        <v>0.44440712126301629</v>
      </c>
      <c r="AM27" s="42"/>
      <c r="AN27" s="67" t="s">
        <v>22</v>
      </c>
      <c r="AO27" s="68" t="e">
        <f>M27-AY27-BJ27-BU27+4</f>
        <v>#VALUE!</v>
      </c>
      <c r="AP27" s="68" t="e">
        <f>N27-AZ27-BK27-BV27+6</f>
        <v>#VALUE!</v>
      </c>
      <c r="AQ27" s="68" t="e">
        <f>O27-BA27-BL27-BW27+6</f>
        <v>#VALUE!</v>
      </c>
      <c r="AR27" s="68" t="e">
        <f>P27-BB27-BM27-BX27+10</f>
        <v>#VALUE!</v>
      </c>
      <c r="AS27" s="68" t="e">
        <f>Q27-BC27-BN27-BY27+18</f>
        <v>#VALUE!</v>
      </c>
      <c r="AT27" s="68" t="e">
        <f>S27-BD27-BO27-BZ27+7</f>
        <v>#VALUE!</v>
      </c>
      <c r="AU27" s="68" t="e">
        <f>W27-BE27-BP27-CA27+5</f>
        <v>#VALUE!</v>
      </c>
      <c r="AV27" s="74" t="e">
        <f t="shared" si="102"/>
        <v>#VALUE!</v>
      </c>
      <c r="AW27" s="71" t="e">
        <f t="shared" si="103"/>
        <v>#VALUE!</v>
      </c>
      <c r="AX27" s="49" t="s">
        <v>22</v>
      </c>
      <c r="AY27" s="50">
        <v>0</v>
      </c>
      <c r="AZ27" s="50">
        <v>0</v>
      </c>
      <c r="BA27" s="50">
        <v>2</v>
      </c>
      <c r="BB27" s="50">
        <v>0</v>
      </c>
      <c r="BC27" s="50">
        <v>2</v>
      </c>
      <c r="BD27" s="50">
        <v>0</v>
      </c>
      <c r="BE27" s="50">
        <v>0</v>
      </c>
      <c r="BF27" s="46">
        <f t="shared" si="104"/>
        <v>4</v>
      </c>
      <c r="BG27" s="9">
        <f t="shared" si="105"/>
        <v>81.510000000000005</v>
      </c>
      <c r="BH27" s="9">
        <f t="shared" si="106"/>
        <v>46.56</v>
      </c>
      <c r="BI27" s="53" t="s">
        <v>22</v>
      </c>
      <c r="BJ27" s="54">
        <v>0</v>
      </c>
      <c r="BK27" s="54">
        <v>0</v>
      </c>
      <c r="BL27" s="54">
        <v>2</v>
      </c>
      <c r="BM27" s="54">
        <v>0</v>
      </c>
      <c r="BN27" s="54">
        <v>2</v>
      </c>
      <c r="BO27" s="54">
        <v>0</v>
      </c>
      <c r="BP27" s="54">
        <v>1</v>
      </c>
      <c r="BQ27" s="46">
        <f t="shared" si="107"/>
        <v>5</v>
      </c>
      <c r="BR27" s="9">
        <f t="shared" si="108"/>
        <v>109.902</v>
      </c>
      <c r="BS27" s="9">
        <f t="shared" si="109"/>
        <v>58.2</v>
      </c>
      <c r="BT27" s="63" t="s">
        <v>22</v>
      </c>
      <c r="BU27" s="64">
        <v>0</v>
      </c>
      <c r="BV27" s="64">
        <v>0</v>
      </c>
      <c r="BW27" s="64">
        <v>3</v>
      </c>
      <c r="BX27" s="64">
        <v>2</v>
      </c>
      <c r="BY27" s="64">
        <v>3</v>
      </c>
      <c r="BZ27" s="64">
        <v>1</v>
      </c>
      <c r="CA27" s="64">
        <v>2</v>
      </c>
      <c r="CB27" s="46">
        <f t="shared" si="62"/>
        <v>11</v>
      </c>
      <c r="CC27" s="9">
        <f t="shared" si="63"/>
        <v>354.64</v>
      </c>
      <c r="CD27" s="9">
        <f t="shared" si="64"/>
        <v>128.04000000000002</v>
      </c>
      <c r="CE27" s="8">
        <v>0</v>
      </c>
      <c r="CF27" s="9">
        <f t="shared" si="32"/>
        <v>0</v>
      </c>
      <c r="CG27" s="9">
        <f t="shared" si="33"/>
        <v>0</v>
      </c>
      <c r="CH27" s="8">
        <v>0</v>
      </c>
      <c r="CI27" s="9">
        <f t="shared" si="34"/>
        <v>0</v>
      </c>
      <c r="CJ27" s="9">
        <f t="shared" si="35"/>
        <v>0</v>
      </c>
      <c r="CK27" s="10">
        <v>1</v>
      </c>
    </row>
    <row r="28" spans="1:89" s="10" customFormat="1" ht="144" customHeight="1">
      <c r="A28" s="36" t="str">
        <f>_xlfn.XLOOKUP(D28,наличие!B:B,наличие!E:E,"-",0)</f>
        <v>Кепки</v>
      </c>
      <c r="B28" s="106"/>
      <c r="C28" s="106" t="str">
        <f t="shared" si="36"/>
        <v>HILL-Grey</v>
      </c>
      <c r="D28" s="100" t="s">
        <v>244</v>
      </c>
      <c r="E28" s="19" t="s">
        <v>1217</v>
      </c>
      <c r="F28" s="103" t="s">
        <v>881</v>
      </c>
      <c r="G28" s="19"/>
      <c r="H28" s="78">
        <f t="shared" si="0"/>
        <v>19.440000000000001</v>
      </c>
      <c r="I28" s="89">
        <v>29.9</v>
      </c>
      <c r="J28" s="79">
        <v>74.900000000000006</v>
      </c>
      <c r="K28" s="143">
        <f>_xlfn.XLOOKUP(C28,наличие!A:A,наличие!J:J,"-",0)</f>
        <v>1</v>
      </c>
      <c r="L28" s="31" t="s">
        <v>1244</v>
      </c>
      <c r="M28" s="160" t="s">
        <v>1245</v>
      </c>
      <c r="N28" s="160" t="s">
        <v>1245</v>
      </c>
      <c r="O28" s="159" t="s">
        <v>1245</v>
      </c>
      <c r="P28" s="159" t="s">
        <v>1245</v>
      </c>
      <c r="Q28" s="159" t="s">
        <v>1245</v>
      </c>
      <c r="R28" s="159" t="s">
        <v>1245</v>
      </c>
      <c r="S28" s="159" t="s">
        <v>1245</v>
      </c>
      <c r="T28" s="159" t="s">
        <v>1245</v>
      </c>
      <c r="U28" s="159" t="s">
        <v>1245</v>
      </c>
      <c r="V28" s="159" t="s">
        <v>1245</v>
      </c>
      <c r="W28" s="159" t="s">
        <v>1245</v>
      </c>
      <c r="X28" s="163">
        <f t="shared" si="1"/>
        <v>0</v>
      </c>
      <c r="Y28" s="81">
        <f t="shared" si="2"/>
        <v>0</v>
      </c>
      <c r="Z28" s="82">
        <f t="shared" si="37"/>
        <v>4.415</v>
      </c>
      <c r="AA28" s="83">
        <f t="shared" si="92"/>
        <v>0</v>
      </c>
      <c r="AB28" s="84">
        <f t="shared" si="93"/>
        <v>23.855</v>
      </c>
      <c r="AC28" s="55">
        <f t="shared" si="6"/>
        <v>83</v>
      </c>
      <c r="AD28" s="39">
        <f t="shared" si="94"/>
        <v>97.8</v>
      </c>
      <c r="AE28" s="11">
        <f t="shared" si="95"/>
        <v>7470</v>
      </c>
      <c r="AF28" s="6">
        <f t="shared" si="96"/>
        <v>2.4793544330329071</v>
      </c>
      <c r="AG28" s="25">
        <f t="shared" si="97"/>
        <v>45.6</v>
      </c>
      <c r="AH28" s="11" t="e">
        <f>ROUND(AG28*#REF!,-1)</f>
        <v>#REF!</v>
      </c>
      <c r="AI28" s="7">
        <f t="shared" si="98"/>
        <v>0.91154894152169363</v>
      </c>
      <c r="AJ28" s="26">
        <f t="shared" si="99"/>
        <v>34.200000000000003</v>
      </c>
      <c r="AK28" s="11" t="e">
        <f>ROUND(AJ28*#REF!,-1)</f>
        <v>#REF!</v>
      </c>
      <c r="AL28" s="18">
        <f t="shared" si="100"/>
        <v>0.43366170614127025</v>
      </c>
      <c r="AM28" s="42"/>
      <c r="AN28" s="67" t="s">
        <v>22</v>
      </c>
      <c r="AO28" s="68" t="e">
        <f t="shared" ref="AO28:AS32" si="113">M28-AY28-BJ28-BU28</f>
        <v>#VALUE!</v>
      </c>
      <c r="AP28" s="68" t="e">
        <f t="shared" si="113"/>
        <v>#VALUE!</v>
      </c>
      <c r="AQ28" s="68" t="e">
        <f t="shared" si="113"/>
        <v>#VALUE!</v>
      </c>
      <c r="AR28" s="68" t="e">
        <f t="shared" si="113"/>
        <v>#VALUE!</v>
      </c>
      <c r="AS28" s="68" t="e">
        <f t="shared" si="113"/>
        <v>#VALUE!</v>
      </c>
      <c r="AT28" s="68" t="e">
        <f>S28-BD28-BO28-BZ28</f>
        <v>#VALUE!</v>
      </c>
      <c r="AU28" s="68" t="e">
        <f t="shared" ref="AU28:AU29" si="114">W28-BE28-BP28-CA28</f>
        <v>#VALUE!</v>
      </c>
      <c r="AV28" s="74" t="e">
        <f t="shared" si="102"/>
        <v>#VALUE!</v>
      </c>
      <c r="AW28" s="71" t="e">
        <f t="shared" si="103"/>
        <v>#VALUE!</v>
      </c>
      <c r="AX28" s="49" t="s">
        <v>22</v>
      </c>
      <c r="AY28" s="50">
        <v>0</v>
      </c>
      <c r="AZ28" s="50">
        <v>0</v>
      </c>
      <c r="BA28" s="50">
        <v>0</v>
      </c>
      <c r="BB28" s="50">
        <v>0</v>
      </c>
      <c r="BC28" s="50">
        <v>0</v>
      </c>
      <c r="BD28" s="50">
        <v>0</v>
      </c>
      <c r="BE28" s="50">
        <v>0</v>
      </c>
      <c r="BF28" s="46">
        <f t="shared" si="104"/>
        <v>0</v>
      </c>
      <c r="BG28" s="9">
        <f t="shared" si="105"/>
        <v>0</v>
      </c>
      <c r="BH28" s="9">
        <f t="shared" si="106"/>
        <v>0</v>
      </c>
      <c r="BI28" s="53" t="s">
        <v>22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0</v>
      </c>
      <c r="BP28" s="54">
        <v>0</v>
      </c>
      <c r="BQ28" s="46">
        <f t="shared" si="107"/>
        <v>0</v>
      </c>
      <c r="BR28" s="9">
        <f t="shared" si="108"/>
        <v>0</v>
      </c>
      <c r="BS28" s="9">
        <f t="shared" si="109"/>
        <v>0</v>
      </c>
      <c r="BT28" s="63" t="s">
        <v>22</v>
      </c>
      <c r="BU28" s="64">
        <v>0</v>
      </c>
      <c r="BV28" s="64">
        <v>0</v>
      </c>
      <c r="BW28" s="64">
        <v>0</v>
      </c>
      <c r="BX28" s="64">
        <v>0</v>
      </c>
      <c r="BY28" s="64">
        <v>0</v>
      </c>
      <c r="BZ28" s="64">
        <v>0</v>
      </c>
      <c r="CA28" s="64">
        <v>0</v>
      </c>
      <c r="CB28" s="46">
        <f t="shared" si="62"/>
        <v>0</v>
      </c>
      <c r="CC28" s="9">
        <f t="shared" si="63"/>
        <v>0</v>
      </c>
      <c r="CD28" s="9">
        <f t="shared" si="64"/>
        <v>0</v>
      </c>
      <c r="CE28" s="8">
        <v>0</v>
      </c>
      <c r="CF28" s="9">
        <f t="shared" si="32"/>
        <v>0</v>
      </c>
      <c r="CG28" s="9">
        <f t="shared" si="33"/>
        <v>0</v>
      </c>
      <c r="CH28" s="8">
        <v>0</v>
      </c>
      <c r="CI28" s="9">
        <f t="shared" si="34"/>
        <v>0</v>
      </c>
      <c r="CJ28" s="9">
        <f t="shared" si="35"/>
        <v>0</v>
      </c>
      <c r="CK28" s="10">
        <v>1</v>
      </c>
    </row>
    <row r="29" spans="1:89" s="10" customFormat="1" ht="144" customHeight="1">
      <c r="A29" s="36" t="str">
        <f>_xlfn.XLOOKUP(D29,наличие!B:B,наличие!E:E,"-",0)</f>
        <v>Кепки</v>
      </c>
      <c r="B29" s="106"/>
      <c r="C29" s="106" t="str">
        <f t="shared" si="36"/>
        <v>HILL-Blue</v>
      </c>
      <c r="D29" s="100" t="s">
        <v>244</v>
      </c>
      <c r="E29" s="19" t="s">
        <v>1203</v>
      </c>
      <c r="F29" s="103" t="s">
        <v>881</v>
      </c>
      <c r="G29" s="19"/>
      <c r="H29" s="78">
        <f t="shared" si="0"/>
        <v>19.440000000000001</v>
      </c>
      <c r="I29" s="89">
        <v>29.9</v>
      </c>
      <c r="J29" s="79">
        <v>74.900000000000006</v>
      </c>
      <c r="K29" s="143">
        <f>_xlfn.XLOOKUP(C29,наличие!A:A,наличие!J:J,"-",0)</f>
        <v>2</v>
      </c>
      <c r="L29" s="31" t="s">
        <v>1244</v>
      </c>
      <c r="M29" s="160" t="s">
        <v>1245</v>
      </c>
      <c r="N29" s="160" t="s">
        <v>1245</v>
      </c>
      <c r="O29" s="159" t="s">
        <v>1245</v>
      </c>
      <c r="P29" s="159" t="s">
        <v>1245</v>
      </c>
      <c r="Q29" s="159" t="s">
        <v>1245</v>
      </c>
      <c r="R29" s="159" t="s">
        <v>1245</v>
      </c>
      <c r="S29" s="159" t="s">
        <v>1245</v>
      </c>
      <c r="T29" s="159" t="s">
        <v>1245</v>
      </c>
      <c r="U29" s="159" t="s">
        <v>1245</v>
      </c>
      <c r="V29" s="159" t="s">
        <v>1245</v>
      </c>
      <c r="W29" s="159" t="s">
        <v>1245</v>
      </c>
      <c r="X29" s="163">
        <f t="shared" si="1"/>
        <v>0</v>
      </c>
      <c r="Y29" s="81">
        <f t="shared" si="2"/>
        <v>0</v>
      </c>
      <c r="Z29" s="82">
        <f t="shared" si="37"/>
        <v>4.415</v>
      </c>
      <c r="AA29" s="83">
        <f t="shared" si="92"/>
        <v>0</v>
      </c>
      <c r="AB29" s="84">
        <f t="shared" si="93"/>
        <v>23.855</v>
      </c>
      <c r="AC29" s="55">
        <f t="shared" si="6"/>
        <v>83</v>
      </c>
      <c r="AD29" s="39">
        <f t="shared" si="94"/>
        <v>97.8</v>
      </c>
      <c r="AE29" s="11">
        <f t="shared" si="95"/>
        <v>7470</v>
      </c>
      <c r="AF29" s="6">
        <f t="shared" si="96"/>
        <v>2.4793544330329071</v>
      </c>
      <c r="AG29" s="25">
        <f t="shared" si="97"/>
        <v>45.6</v>
      </c>
      <c r="AH29" s="11" t="e">
        <f>ROUND(AG29*#REF!,-1)</f>
        <v>#REF!</v>
      </c>
      <c r="AI29" s="7">
        <f t="shared" si="98"/>
        <v>0.91154894152169363</v>
      </c>
      <c r="AJ29" s="26">
        <f t="shared" si="99"/>
        <v>34.200000000000003</v>
      </c>
      <c r="AK29" s="11" t="e">
        <f>ROUND(AJ29*#REF!,-1)</f>
        <v>#REF!</v>
      </c>
      <c r="AL29" s="18">
        <f t="shared" si="100"/>
        <v>0.43366170614127025</v>
      </c>
      <c r="AM29" s="42"/>
      <c r="AN29" s="67" t="s">
        <v>22</v>
      </c>
      <c r="AO29" s="68" t="e">
        <f t="shared" si="113"/>
        <v>#VALUE!</v>
      </c>
      <c r="AP29" s="68" t="e">
        <f t="shared" si="113"/>
        <v>#VALUE!</v>
      </c>
      <c r="AQ29" s="68" t="e">
        <f t="shared" si="113"/>
        <v>#VALUE!</v>
      </c>
      <c r="AR29" s="68" t="e">
        <f t="shared" si="113"/>
        <v>#VALUE!</v>
      </c>
      <c r="AS29" s="68" t="e">
        <f t="shared" si="113"/>
        <v>#VALUE!</v>
      </c>
      <c r="AT29" s="68" t="e">
        <f>S29-BD29-BO29-BZ29</f>
        <v>#VALUE!</v>
      </c>
      <c r="AU29" s="68" t="e">
        <f t="shared" si="114"/>
        <v>#VALUE!</v>
      </c>
      <c r="AV29" s="74" t="e">
        <f t="shared" si="102"/>
        <v>#VALUE!</v>
      </c>
      <c r="AW29" s="71" t="e">
        <f t="shared" si="103"/>
        <v>#VALUE!</v>
      </c>
      <c r="AX29" s="49" t="s">
        <v>22</v>
      </c>
      <c r="AY29" s="50">
        <v>0</v>
      </c>
      <c r="AZ29" s="50">
        <v>0</v>
      </c>
      <c r="BA29" s="50">
        <v>0</v>
      </c>
      <c r="BB29" s="50">
        <v>0</v>
      </c>
      <c r="BC29" s="50">
        <v>0</v>
      </c>
      <c r="BD29" s="50">
        <v>0</v>
      </c>
      <c r="BE29" s="50">
        <v>0</v>
      </c>
      <c r="BF29" s="46">
        <f t="shared" si="104"/>
        <v>0</v>
      </c>
      <c r="BG29" s="9">
        <f t="shared" si="105"/>
        <v>0</v>
      </c>
      <c r="BH29" s="9">
        <f t="shared" si="106"/>
        <v>0</v>
      </c>
      <c r="BI29" s="53" t="s">
        <v>22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46">
        <f t="shared" si="107"/>
        <v>0</v>
      </c>
      <c r="BR29" s="9">
        <f t="shared" si="108"/>
        <v>0</v>
      </c>
      <c r="BS29" s="9">
        <f t="shared" si="109"/>
        <v>0</v>
      </c>
      <c r="BT29" s="63" t="s">
        <v>22</v>
      </c>
      <c r="BU29" s="64">
        <v>0</v>
      </c>
      <c r="BV29" s="64">
        <v>0</v>
      </c>
      <c r="BW29" s="64">
        <v>0</v>
      </c>
      <c r="BX29" s="64">
        <v>0</v>
      </c>
      <c r="BY29" s="64">
        <v>0</v>
      </c>
      <c r="BZ29" s="64">
        <v>0</v>
      </c>
      <c r="CA29" s="64">
        <v>0</v>
      </c>
      <c r="CB29" s="46">
        <f t="shared" si="62"/>
        <v>0</v>
      </c>
      <c r="CC29" s="9">
        <f t="shared" si="63"/>
        <v>0</v>
      </c>
      <c r="CD29" s="9">
        <f t="shared" si="64"/>
        <v>0</v>
      </c>
      <c r="CE29" s="8">
        <v>0</v>
      </c>
      <c r="CF29" s="9">
        <f t="shared" si="32"/>
        <v>0</v>
      </c>
      <c r="CG29" s="9">
        <f t="shared" si="33"/>
        <v>0</v>
      </c>
      <c r="CH29" s="8">
        <v>0</v>
      </c>
      <c r="CI29" s="9">
        <f t="shared" si="34"/>
        <v>0</v>
      </c>
      <c r="CJ29" s="9">
        <f t="shared" si="35"/>
        <v>0</v>
      </c>
      <c r="CK29" s="10">
        <v>1</v>
      </c>
    </row>
    <row r="30" spans="1:89" s="10" customFormat="1" ht="144" customHeight="1">
      <c r="A30" s="36" t="str">
        <f>_xlfn.XLOOKUP(D30,наличие!B:B,наличие!E:E,"-",0)</f>
        <v>Кепки</v>
      </c>
      <c r="B30" s="107"/>
      <c r="C30" s="106" t="str">
        <f t="shared" si="36"/>
        <v>HILL-Rust</v>
      </c>
      <c r="D30" s="99" t="s">
        <v>244</v>
      </c>
      <c r="E30" s="19" t="s">
        <v>1206</v>
      </c>
      <c r="F30" s="104" t="s">
        <v>881</v>
      </c>
      <c r="G30" s="77"/>
      <c r="H30" s="78">
        <f t="shared" si="0"/>
        <v>19.440000000000001</v>
      </c>
      <c r="I30" s="79">
        <v>29.9</v>
      </c>
      <c r="J30" s="79">
        <v>74.900000000000006</v>
      </c>
      <c r="K30" s="143" t="str">
        <f>_xlfn.XLOOKUP(C30,наличие!A:A,наличие!J:J,"-",0)</f>
        <v>-</v>
      </c>
      <c r="L30" s="80" t="s">
        <v>1244</v>
      </c>
      <c r="M30" s="159" t="s">
        <v>1245</v>
      </c>
      <c r="N30" s="159" t="s">
        <v>1245</v>
      </c>
      <c r="O30" s="159" t="s">
        <v>1245</v>
      </c>
      <c r="P30" s="159" t="s">
        <v>1245</v>
      </c>
      <c r="Q30" s="159" t="s">
        <v>1245</v>
      </c>
      <c r="R30" s="159" t="s">
        <v>1245</v>
      </c>
      <c r="S30" s="159" t="s">
        <v>1245</v>
      </c>
      <c r="T30" s="159" t="s">
        <v>1245</v>
      </c>
      <c r="U30" s="159" t="s">
        <v>1245</v>
      </c>
      <c r="V30" s="159" t="s">
        <v>1245</v>
      </c>
      <c r="W30" s="159" t="s">
        <v>1245</v>
      </c>
      <c r="X30" s="163">
        <f t="shared" si="1"/>
        <v>0</v>
      </c>
      <c r="Y30" s="81">
        <f t="shared" si="2"/>
        <v>0</v>
      </c>
      <c r="Z30" s="82">
        <f t="shared" si="37"/>
        <v>4.415</v>
      </c>
      <c r="AA30" s="83">
        <f t="shared" si="92"/>
        <v>0</v>
      </c>
      <c r="AB30" s="84">
        <f t="shared" si="93"/>
        <v>23.855</v>
      </c>
      <c r="AC30" s="55">
        <f t="shared" si="6"/>
        <v>83</v>
      </c>
      <c r="AD30" s="39">
        <f t="shared" si="94"/>
        <v>97.8</v>
      </c>
      <c r="AE30" s="11">
        <f t="shared" si="95"/>
        <v>7470</v>
      </c>
      <c r="AF30" s="6">
        <f t="shared" si="96"/>
        <v>2.4793544330329071</v>
      </c>
      <c r="AG30" s="25">
        <f t="shared" si="97"/>
        <v>45.6</v>
      </c>
      <c r="AH30" s="11" t="e">
        <f>ROUND(AG30*#REF!,-1)</f>
        <v>#REF!</v>
      </c>
      <c r="AI30" s="7">
        <f t="shared" si="98"/>
        <v>0.91154894152169363</v>
      </c>
      <c r="AJ30" s="26">
        <f t="shared" si="99"/>
        <v>34.200000000000003</v>
      </c>
      <c r="AK30" s="11" t="e">
        <f>ROUND(AJ30*#REF!,-1)</f>
        <v>#REF!</v>
      </c>
      <c r="AL30" s="18">
        <f t="shared" si="100"/>
        <v>0.43366170614127025</v>
      </c>
      <c r="AM30" s="42"/>
      <c r="AN30" s="67" t="s">
        <v>22</v>
      </c>
      <c r="AO30" s="68" t="e">
        <f t="shared" si="113"/>
        <v>#VALUE!</v>
      </c>
      <c r="AP30" s="68" t="e">
        <f t="shared" si="113"/>
        <v>#VALUE!</v>
      </c>
      <c r="AQ30" s="68" t="e">
        <f t="shared" si="113"/>
        <v>#VALUE!</v>
      </c>
      <c r="AR30" s="68" t="e">
        <f t="shared" si="113"/>
        <v>#VALUE!</v>
      </c>
      <c r="AS30" s="68" t="e">
        <f t="shared" si="113"/>
        <v>#VALUE!</v>
      </c>
      <c r="AT30" s="68" t="e">
        <f>S30-BD30-BO30-BZ30</f>
        <v>#VALUE!</v>
      </c>
      <c r="AU30" s="68" t="e">
        <f t="shared" ref="AU30:AU32" si="115">W30-BE30-BP30-CA30</f>
        <v>#VALUE!</v>
      </c>
      <c r="AV30" s="74" t="e">
        <f t="shared" si="102"/>
        <v>#VALUE!</v>
      </c>
      <c r="AW30" s="71" t="e">
        <f t="shared" si="103"/>
        <v>#VALUE!</v>
      </c>
      <c r="AX30" s="49" t="s">
        <v>22</v>
      </c>
      <c r="AY30" s="50">
        <v>0</v>
      </c>
      <c r="AZ30" s="50">
        <v>0</v>
      </c>
      <c r="BA30" s="50">
        <v>3</v>
      </c>
      <c r="BB30" s="50">
        <v>0</v>
      </c>
      <c r="BC30" s="50">
        <v>4</v>
      </c>
      <c r="BD30" s="50">
        <v>0</v>
      </c>
      <c r="BE30" s="50">
        <v>3</v>
      </c>
      <c r="BF30" s="46">
        <f t="shared" si="104"/>
        <v>10</v>
      </c>
      <c r="BG30" s="9">
        <f t="shared" si="105"/>
        <v>324.89999999999998</v>
      </c>
      <c r="BH30" s="9">
        <f t="shared" si="106"/>
        <v>194.4</v>
      </c>
      <c r="BI30" s="53" t="s">
        <v>22</v>
      </c>
      <c r="BJ30" s="54">
        <v>0</v>
      </c>
      <c r="BK30" s="54">
        <v>0</v>
      </c>
      <c r="BL30" s="54">
        <v>1</v>
      </c>
      <c r="BM30" s="54">
        <v>0</v>
      </c>
      <c r="BN30" s="54">
        <v>2</v>
      </c>
      <c r="BO30" s="54">
        <v>0</v>
      </c>
      <c r="BP30" s="54">
        <v>1</v>
      </c>
      <c r="BQ30" s="46">
        <f t="shared" si="107"/>
        <v>4</v>
      </c>
      <c r="BR30" s="9">
        <f t="shared" si="108"/>
        <v>140.3364</v>
      </c>
      <c r="BS30" s="9">
        <f t="shared" si="109"/>
        <v>77.760000000000005</v>
      </c>
      <c r="BT30" s="63" t="s">
        <v>22</v>
      </c>
      <c r="BU30" s="64">
        <v>0</v>
      </c>
      <c r="BV30" s="64">
        <v>0</v>
      </c>
      <c r="BW30" s="64">
        <v>1</v>
      </c>
      <c r="BX30" s="64">
        <v>0</v>
      </c>
      <c r="BY30" s="64">
        <v>2</v>
      </c>
      <c r="BZ30" s="64">
        <v>0</v>
      </c>
      <c r="CA30" s="64">
        <v>1</v>
      </c>
      <c r="CB30" s="46">
        <f t="shared" si="62"/>
        <v>4</v>
      </c>
      <c r="CC30" s="9">
        <f t="shared" si="63"/>
        <v>205.84</v>
      </c>
      <c r="CD30" s="9">
        <f t="shared" si="64"/>
        <v>77.760000000000005</v>
      </c>
      <c r="CE30" s="8">
        <v>0</v>
      </c>
      <c r="CF30" s="9">
        <f t="shared" si="32"/>
        <v>0</v>
      </c>
      <c r="CG30" s="9">
        <f t="shared" si="33"/>
        <v>0</v>
      </c>
      <c r="CH30" s="8">
        <v>0</v>
      </c>
      <c r="CI30" s="9">
        <f t="shared" si="34"/>
        <v>0</v>
      </c>
      <c r="CJ30" s="9">
        <f t="shared" si="35"/>
        <v>0</v>
      </c>
      <c r="CK30" s="10">
        <v>1</v>
      </c>
    </row>
    <row r="31" spans="1:89" s="10" customFormat="1" ht="144" customHeight="1">
      <c r="A31" s="36" t="str">
        <f>_xlfn.XLOOKUP(D31,наличие!B:B,наличие!E:E,"-",0)</f>
        <v>Кепки</v>
      </c>
      <c r="B31" s="107"/>
      <c r="C31" s="106" t="str">
        <f t="shared" si="36"/>
        <v>HILL-Burgundy</v>
      </c>
      <c r="D31" s="99" t="s">
        <v>244</v>
      </c>
      <c r="E31" s="19" t="s">
        <v>1205</v>
      </c>
      <c r="F31" s="104" t="s">
        <v>881</v>
      </c>
      <c r="G31" s="77"/>
      <c r="H31" s="78">
        <f t="shared" si="0"/>
        <v>19.440000000000001</v>
      </c>
      <c r="I31" s="79">
        <v>29.9</v>
      </c>
      <c r="J31" s="79">
        <v>74.900000000000006</v>
      </c>
      <c r="K31" s="143" t="str">
        <f>_xlfn.XLOOKUP(C31,наличие!A:A,наличие!J:J,"-",0)</f>
        <v>-</v>
      </c>
      <c r="L31" s="80" t="s">
        <v>1244</v>
      </c>
      <c r="M31" s="159" t="s">
        <v>1245</v>
      </c>
      <c r="N31" s="159" t="s">
        <v>1245</v>
      </c>
      <c r="O31" s="159" t="s">
        <v>1245</v>
      </c>
      <c r="P31" s="159" t="s">
        <v>1245</v>
      </c>
      <c r="Q31" s="159" t="s">
        <v>1245</v>
      </c>
      <c r="R31" s="159" t="s">
        <v>1245</v>
      </c>
      <c r="S31" s="159" t="s">
        <v>1245</v>
      </c>
      <c r="T31" s="159" t="s">
        <v>1245</v>
      </c>
      <c r="U31" s="159" t="s">
        <v>1245</v>
      </c>
      <c r="V31" s="159" t="s">
        <v>1245</v>
      </c>
      <c r="W31" s="159" t="s">
        <v>1245</v>
      </c>
      <c r="X31" s="163">
        <f t="shared" si="1"/>
        <v>0</v>
      </c>
      <c r="Y31" s="81">
        <f t="shared" si="2"/>
        <v>0</v>
      </c>
      <c r="Z31" s="82">
        <f t="shared" si="37"/>
        <v>4.415</v>
      </c>
      <c r="AA31" s="83">
        <f t="shared" si="92"/>
        <v>0</v>
      </c>
      <c r="AB31" s="84">
        <f t="shared" si="93"/>
        <v>23.855</v>
      </c>
      <c r="AC31" s="55">
        <f t="shared" si="6"/>
        <v>83</v>
      </c>
      <c r="AD31" s="39">
        <f t="shared" si="94"/>
        <v>97.8</v>
      </c>
      <c r="AE31" s="11">
        <f t="shared" si="95"/>
        <v>7470</v>
      </c>
      <c r="AF31" s="6">
        <f t="shared" si="96"/>
        <v>2.4793544330329071</v>
      </c>
      <c r="AG31" s="25">
        <f t="shared" si="97"/>
        <v>45.6</v>
      </c>
      <c r="AH31" s="11" t="e">
        <f>ROUND(AG31*#REF!,-1)</f>
        <v>#REF!</v>
      </c>
      <c r="AI31" s="7">
        <f t="shared" si="98"/>
        <v>0.91154894152169363</v>
      </c>
      <c r="AJ31" s="26">
        <f t="shared" si="99"/>
        <v>34.200000000000003</v>
      </c>
      <c r="AK31" s="11" t="e">
        <f>ROUND(AJ31*#REF!,-1)</f>
        <v>#REF!</v>
      </c>
      <c r="AL31" s="18">
        <f t="shared" si="100"/>
        <v>0.43366170614127025</v>
      </c>
      <c r="AM31" s="42"/>
      <c r="AN31" s="67" t="s">
        <v>22</v>
      </c>
      <c r="AO31" s="68" t="e">
        <f t="shared" si="113"/>
        <v>#VALUE!</v>
      </c>
      <c r="AP31" s="68" t="e">
        <f t="shared" si="113"/>
        <v>#VALUE!</v>
      </c>
      <c r="AQ31" s="68" t="e">
        <f t="shared" si="113"/>
        <v>#VALUE!</v>
      </c>
      <c r="AR31" s="68" t="e">
        <f t="shared" si="113"/>
        <v>#VALUE!</v>
      </c>
      <c r="AS31" s="68" t="e">
        <f t="shared" si="113"/>
        <v>#VALUE!</v>
      </c>
      <c r="AT31" s="68" t="e">
        <f>S31-BD31-BO31-BZ31</f>
        <v>#VALUE!</v>
      </c>
      <c r="AU31" s="68" t="e">
        <f t="shared" si="115"/>
        <v>#VALUE!</v>
      </c>
      <c r="AV31" s="74" t="e">
        <f t="shared" si="102"/>
        <v>#VALUE!</v>
      </c>
      <c r="AW31" s="71" t="e">
        <f t="shared" si="103"/>
        <v>#VALUE!</v>
      </c>
      <c r="AX31" s="49" t="s">
        <v>22</v>
      </c>
      <c r="AY31" s="50">
        <v>0</v>
      </c>
      <c r="AZ31" s="50">
        <v>0</v>
      </c>
      <c r="BA31" s="50">
        <v>3</v>
      </c>
      <c r="BB31" s="50">
        <v>0</v>
      </c>
      <c r="BC31" s="50">
        <v>4</v>
      </c>
      <c r="BD31" s="50">
        <v>0</v>
      </c>
      <c r="BE31" s="50">
        <v>3</v>
      </c>
      <c r="BF31" s="46">
        <f t="shared" ref="BF31:BF32" si="116">SUM(AX31:BE31)</f>
        <v>10</v>
      </c>
      <c r="BG31" s="9">
        <f t="shared" ref="BG31:BG32" si="117">BF31*AG31*0.75*0.95</f>
        <v>324.89999999999998</v>
      </c>
      <c r="BH31" s="9">
        <f t="shared" ref="BH31:BH32" si="118">BF31*H31</f>
        <v>194.4</v>
      </c>
      <c r="BI31" s="53" t="s">
        <v>22</v>
      </c>
      <c r="BJ31" s="54">
        <v>0</v>
      </c>
      <c r="BK31" s="54">
        <v>0</v>
      </c>
      <c r="BL31" s="54">
        <v>1</v>
      </c>
      <c r="BM31" s="54">
        <v>0</v>
      </c>
      <c r="BN31" s="54">
        <v>2</v>
      </c>
      <c r="BO31" s="54">
        <v>0</v>
      </c>
      <c r="BP31" s="54">
        <v>1</v>
      </c>
      <c r="BQ31" s="46">
        <f t="shared" ref="BQ31:BQ32" si="119">SUM(BI31:BP31)</f>
        <v>4</v>
      </c>
      <c r="BR31" s="9">
        <f t="shared" ref="BR31:BR32" si="120">BQ31*AC31*0.4227</f>
        <v>140.3364</v>
      </c>
      <c r="BS31" s="9">
        <f t="shared" ref="BS31:BS32" si="121">BQ31*H31</f>
        <v>77.760000000000005</v>
      </c>
      <c r="BT31" s="63" t="s">
        <v>22</v>
      </c>
      <c r="BU31" s="64">
        <v>0</v>
      </c>
      <c r="BV31" s="64">
        <v>0</v>
      </c>
      <c r="BW31" s="64">
        <v>1</v>
      </c>
      <c r="BX31" s="64">
        <v>0</v>
      </c>
      <c r="BY31" s="64">
        <v>2</v>
      </c>
      <c r="BZ31" s="64">
        <v>0</v>
      </c>
      <c r="CA31" s="64">
        <v>1</v>
      </c>
      <c r="CB31" s="46">
        <f t="shared" si="62"/>
        <v>4</v>
      </c>
      <c r="CC31" s="9">
        <f t="shared" si="63"/>
        <v>205.84</v>
      </c>
      <c r="CD31" s="9">
        <f t="shared" si="64"/>
        <v>77.760000000000005</v>
      </c>
      <c r="CE31" s="8">
        <v>0</v>
      </c>
      <c r="CF31" s="9">
        <f t="shared" si="32"/>
        <v>0</v>
      </c>
      <c r="CG31" s="9">
        <f t="shared" si="33"/>
        <v>0</v>
      </c>
      <c r="CH31" s="8">
        <v>0</v>
      </c>
      <c r="CI31" s="9">
        <f t="shared" si="34"/>
        <v>0</v>
      </c>
      <c r="CJ31" s="9">
        <f t="shared" si="35"/>
        <v>0</v>
      </c>
      <c r="CK31" s="10">
        <v>1</v>
      </c>
    </row>
    <row r="32" spans="1:89" s="10" customFormat="1" ht="144" customHeight="1">
      <c r="A32" s="36" t="s">
        <v>1350</v>
      </c>
      <c r="B32" s="107"/>
      <c r="C32" s="106" t="str">
        <f t="shared" si="36"/>
        <v>BEVERLY HILL-Taupe</v>
      </c>
      <c r="D32" s="99" t="s">
        <v>1250</v>
      </c>
      <c r="E32" s="19" t="s">
        <v>1211</v>
      </c>
      <c r="F32" s="104" t="s">
        <v>881</v>
      </c>
      <c r="G32" s="77"/>
      <c r="H32" s="78">
        <f t="shared" si="0"/>
        <v>22.04</v>
      </c>
      <c r="I32" s="79">
        <v>33.9</v>
      </c>
      <c r="J32" s="79">
        <v>84.9</v>
      </c>
      <c r="K32" s="143" t="str">
        <f>_xlfn.XLOOKUP(C32,наличие!A:A,наличие!J:J,"-",0)</f>
        <v>-</v>
      </c>
      <c r="L32" s="80" t="s">
        <v>1244</v>
      </c>
      <c r="M32" s="159" t="s">
        <v>1245</v>
      </c>
      <c r="N32" s="159" t="s">
        <v>1245</v>
      </c>
      <c r="O32" s="159" t="s">
        <v>1245</v>
      </c>
      <c r="P32" s="159" t="s">
        <v>1245</v>
      </c>
      <c r="Q32" s="159" t="s">
        <v>1245</v>
      </c>
      <c r="R32" s="159" t="s">
        <v>1245</v>
      </c>
      <c r="S32" s="159" t="s">
        <v>1245</v>
      </c>
      <c r="T32" s="159" t="s">
        <v>1245</v>
      </c>
      <c r="U32" s="159" t="s">
        <v>1245</v>
      </c>
      <c r="V32" s="159" t="s">
        <v>1245</v>
      </c>
      <c r="W32" s="159" t="s">
        <v>1245</v>
      </c>
      <c r="X32" s="163">
        <f t="shared" si="1"/>
        <v>0</v>
      </c>
      <c r="Y32" s="81">
        <f t="shared" si="2"/>
        <v>0</v>
      </c>
      <c r="Z32" s="82">
        <f t="shared" si="37"/>
        <v>4.8049999999999997</v>
      </c>
      <c r="AA32" s="83">
        <f t="shared" si="92"/>
        <v>0</v>
      </c>
      <c r="AB32" s="84">
        <f t="shared" si="93"/>
        <v>26.844999999999999</v>
      </c>
      <c r="AC32" s="55">
        <f t="shared" si="6"/>
        <v>94</v>
      </c>
      <c r="AD32" s="39">
        <f t="shared" si="94"/>
        <v>110.1</v>
      </c>
      <c r="AE32" s="11">
        <f t="shared" si="95"/>
        <v>8460</v>
      </c>
      <c r="AF32" s="6">
        <f t="shared" si="96"/>
        <v>2.5015831626001117</v>
      </c>
      <c r="AG32" s="25">
        <f t="shared" si="97"/>
        <v>51.6</v>
      </c>
      <c r="AH32" s="11" t="e">
        <f>ROUND(AG32*#REF!,-1)</f>
        <v>#REF!</v>
      </c>
      <c r="AI32" s="7">
        <f t="shared" si="98"/>
        <v>0.92214565095921042</v>
      </c>
      <c r="AJ32" s="26">
        <f t="shared" si="99"/>
        <v>38.700000000000003</v>
      </c>
      <c r="AK32" s="11" t="e">
        <f>ROUND(AJ32*#REF!,-1)</f>
        <v>#REF!</v>
      </c>
      <c r="AL32" s="18">
        <f t="shared" si="100"/>
        <v>0.4416092382194079</v>
      </c>
      <c r="AM32" s="42"/>
      <c r="AN32" s="67" t="s">
        <v>22</v>
      </c>
      <c r="AO32" s="68" t="e">
        <f t="shared" si="113"/>
        <v>#VALUE!</v>
      </c>
      <c r="AP32" s="68" t="e">
        <f t="shared" si="113"/>
        <v>#VALUE!</v>
      </c>
      <c r="AQ32" s="68" t="e">
        <f t="shared" si="113"/>
        <v>#VALUE!</v>
      </c>
      <c r="AR32" s="68" t="e">
        <f t="shared" si="113"/>
        <v>#VALUE!</v>
      </c>
      <c r="AS32" s="68" t="e">
        <f t="shared" si="113"/>
        <v>#VALUE!</v>
      </c>
      <c r="AT32" s="68" t="e">
        <f>S32-BD32-BO32-BZ32</f>
        <v>#VALUE!</v>
      </c>
      <c r="AU32" s="68" t="e">
        <f t="shared" si="115"/>
        <v>#VALUE!</v>
      </c>
      <c r="AV32" s="74" t="e">
        <f t="shared" si="102"/>
        <v>#VALUE!</v>
      </c>
      <c r="AW32" s="71" t="e">
        <f t="shared" si="103"/>
        <v>#VALUE!</v>
      </c>
      <c r="AX32" s="49" t="s">
        <v>22</v>
      </c>
      <c r="AY32" s="50">
        <v>0</v>
      </c>
      <c r="AZ32" s="50">
        <v>0</v>
      </c>
      <c r="BA32" s="50">
        <v>0</v>
      </c>
      <c r="BB32" s="50">
        <v>0</v>
      </c>
      <c r="BC32" s="50">
        <v>0</v>
      </c>
      <c r="BD32" s="50">
        <v>0</v>
      </c>
      <c r="BE32" s="50">
        <v>0</v>
      </c>
      <c r="BF32" s="46">
        <f t="shared" si="116"/>
        <v>0</v>
      </c>
      <c r="BG32" s="9">
        <f t="shared" si="117"/>
        <v>0</v>
      </c>
      <c r="BH32" s="9">
        <f t="shared" si="118"/>
        <v>0</v>
      </c>
      <c r="BI32" s="53" t="s">
        <v>22</v>
      </c>
      <c r="BJ32" s="54">
        <v>0</v>
      </c>
      <c r="BK32" s="54">
        <v>0</v>
      </c>
      <c r="BL32" s="54">
        <v>1</v>
      </c>
      <c r="BM32" s="54">
        <v>0</v>
      </c>
      <c r="BN32" s="54">
        <v>2</v>
      </c>
      <c r="BO32" s="54">
        <v>0</v>
      </c>
      <c r="BP32" s="54">
        <v>1</v>
      </c>
      <c r="BQ32" s="46">
        <f t="shared" si="119"/>
        <v>4</v>
      </c>
      <c r="BR32" s="9">
        <f t="shared" si="120"/>
        <v>158.93520000000001</v>
      </c>
      <c r="BS32" s="9">
        <f t="shared" si="121"/>
        <v>88.16</v>
      </c>
      <c r="BT32" s="63" t="s">
        <v>22</v>
      </c>
      <c r="BU32" s="64">
        <v>0</v>
      </c>
      <c r="BV32" s="64">
        <v>0</v>
      </c>
      <c r="BW32" s="64">
        <v>1</v>
      </c>
      <c r="BX32" s="64">
        <v>0</v>
      </c>
      <c r="BY32" s="64">
        <v>2</v>
      </c>
      <c r="BZ32" s="64">
        <v>0</v>
      </c>
      <c r="CA32" s="64">
        <v>1</v>
      </c>
      <c r="CB32" s="46">
        <f t="shared" si="62"/>
        <v>4</v>
      </c>
      <c r="CC32" s="9">
        <f t="shared" si="63"/>
        <v>233.12</v>
      </c>
      <c r="CD32" s="9">
        <f t="shared" si="64"/>
        <v>88.16</v>
      </c>
      <c r="CE32" s="8">
        <v>0</v>
      </c>
      <c r="CF32" s="9">
        <f t="shared" si="32"/>
        <v>0</v>
      </c>
      <c r="CG32" s="9">
        <f t="shared" si="33"/>
        <v>0</v>
      </c>
      <c r="CH32" s="8">
        <v>0</v>
      </c>
      <c r="CI32" s="9">
        <f t="shared" si="34"/>
        <v>0</v>
      </c>
      <c r="CJ32" s="9">
        <f t="shared" si="35"/>
        <v>0</v>
      </c>
      <c r="CK32" s="10">
        <v>1</v>
      </c>
    </row>
    <row r="33" spans="1:89" s="10" customFormat="1" ht="144" customHeight="1">
      <c r="A33" s="36" t="s">
        <v>1350</v>
      </c>
      <c r="B33" s="106"/>
      <c r="C33" s="106" t="str">
        <f t="shared" si="36"/>
        <v>BEVERLY HILL-Charcoal</v>
      </c>
      <c r="D33" s="100" t="s">
        <v>1250</v>
      </c>
      <c r="E33" s="19" t="s">
        <v>1210</v>
      </c>
      <c r="F33" s="103" t="s">
        <v>881</v>
      </c>
      <c r="G33" s="19"/>
      <c r="H33" s="78">
        <f t="shared" si="0"/>
        <v>22.04</v>
      </c>
      <c r="I33" s="89">
        <v>33.9</v>
      </c>
      <c r="J33" s="79">
        <v>84.9</v>
      </c>
      <c r="K33" s="143" t="str">
        <f>_xlfn.XLOOKUP(C33,наличие!A:A,наличие!J:J,"-",0)</f>
        <v>-</v>
      </c>
      <c r="L33" s="31" t="s">
        <v>1244</v>
      </c>
      <c r="M33" s="160" t="s">
        <v>1245</v>
      </c>
      <c r="N33" s="160" t="s">
        <v>1245</v>
      </c>
      <c r="O33" s="159" t="s">
        <v>1245</v>
      </c>
      <c r="P33" s="159" t="s">
        <v>1245</v>
      </c>
      <c r="Q33" s="159" t="s">
        <v>1245</v>
      </c>
      <c r="R33" s="159" t="s">
        <v>1245</v>
      </c>
      <c r="S33" s="159" t="s">
        <v>1245</v>
      </c>
      <c r="T33" s="159" t="s">
        <v>1245</v>
      </c>
      <c r="U33" s="159" t="s">
        <v>1245</v>
      </c>
      <c r="V33" s="159" t="s">
        <v>1245</v>
      </c>
      <c r="W33" s="159" t="s">
        <v>1245</v>
      </c>
      <c r="X33" s="163">
        <f t="shared" si="1"/>
        <v>0</v>
      </c>
      <c r="Y33" s="81">
        <f t="shared" si="2"/>
        <v>0</v>
      </c>
      <c r="Z33" s="82">
        <f t="shared" si="37"/>
        <v>4.8049999999999997</v>
      </c>
      <c r="AA33" s="83">
        <f t="shared" si="92"/>
        <v>0</v>
      </c>
      <c r="AB33" s="84">
        <f t="shared" si="93"/>
        <v>26.844999999999999</v>
      </c>
      <c r="AC33" s="55">
        <f t="shared" si="6"/>
        <v>94</v>
      </c>
      <c r="AD33" s="39">
        <f t="shared" si="94"/>
        <v>110.1</v>
      </c>
      <c r="AE33" s="11">
        <f t="shared" si="95"/>
        <v>8460</v>
      </c>
      <c r="AF33" s="6">
        <f t="shared" si="96"/>
        <v>2.5015831626001117</v>
      </c>
      <c r="AG33" s="25">
        <f t="shared" si="97"/>
        <v>51.6</v>
      </c>
      <c r="AH33" s="11" t="e">
        <f>ROUND(AG33*#REF!,-1)</f>
        <v>#REF!</v>
      </c>
      <c r="AI33" s="7">
        <f t="shared" si="98"/>
        <v>0.92214565095921042</v>
      </c>
      <c r="AJ33" s="26">
        <f t="shared" si="99"/>
        <v>38.700000000000003</v>
      </c>
      <c r="AK33" s="11" t="e">
        <f>ROUND(AJ33*#REF!,-1)</f>
        <v>#REF!</v>
      </c>
      <c r="AL33" s="18">
        <f t="shared" si="100"/>
        <v>0.4416092382194079</v>
      </c>
      <c r="AM33" s="42"/>
      <c r="AN33" s="67" t="s">
        <v>22</v>
      </c>
      <c r="AO33" s="68" t="e">
        <f>M33-AY33-BJ33-BU33+2</f>
        <v>#VALUE!</v>
      </c>
      <c r="AP33" s="68" t="e">
        <f>N33-AZ33-BK33-BV33+1</f>
        <v>#VALUE!</v>
      </c>
      <c r="AQ33" s="68" t="e">
        <f>O33-BA33-BL33-BW33+6</f>
        <v>#VALUE!</v>
      </c>
      <c r="AR33" s="68" t="e">
        <f>P33-BB33-BM33-BX33+3</f>
        <v>#VALUE!</v>
      </c>
      <c r="AS33" s="68" t="e">
        <f>Q33-BC33-BN33-BY33+10</f>
        <v>#VALUE!</v>
      </c>
      <c r="AT33" s="68" t="e">
        <f>S33-BD33-BO33-BZ33+3</f>
        <v>#VALUE!</v>
      </c>
      <c r="AU33" s="68" t="e">
        <f t="shared" ref="AU33" si="122">W33-BE33-BP33-CA33+3</f>
        <v>#VALUE!</v>
      </c>
      <c r="AV33" s="74" t="e">
        <f t="shared" si="102"/>
        <v>#VALUE!</v>
      </c>
      <c r="AW33" s="71" t="e">
        <f t="shared" si="103"/>
        <v>#VALUE!</v>
      </c>
      <c r="AX33" s="49" t="s">
        <v>22</v>
      </c>
      <c r="AY33" s="50">
        <v>0</v>
      </c>
      <c r="AZ33" s="50">
        <v>0</v>
      </c>
      <c r="BA33" s="50">
        <v>7</v>
      </c>
      <c r="BB33" s="50">
        <v>0</v>
      </c>
      <c r="BC33" s="50">
        <v>12</v>
      </c>
      <c r="BD33" s="50">
        <v>0</v>
      </c>
      <c r="BE33" s="50">
        <v>5</v>
      </c>
      <c r="BF33" s="46">
        <f t="shared" si="104"/>
        <v>24</v>
      </c>
      <c r="BG33" s="9">
        <f t="shared" si="105"/>
        <v>882.36</v>
      </c>
      <c r="BH33" s="9">
        <f t="shared" si="106"/>
        <v>528.96</v>
      </c>
      <c r="BI33" s="53" t="s">
        <v>22</v>
      </c>
      <c r="BJ33" s="54">
        <v>0</v>
      </c>
      <c r="BK33" s="54">
        <v>1</v>
      </c>
      <c r="BL33" s="54">
        <v>2</v>
      </c>
      <c r="BM33" s="54">
        <v>2</v>
      </c>
      <c r="BN33" s="54">
        <v>2</v>
      </c>
      <c r="BO33" s="54">
        <v>1</v>
      </c>
      <c r="BP33" s="54">
        <v>2</v>
      </c>
      <c r="BQ33" s="46">
        <f t="shared" si="107"/>
        <v>10</v>
      </c>
      <c r="BR33" s="9">
        <f t="shared" si="108"/>
        <v>397.33800000000002</v>
      </c>
      <c r="BS33" s="9">
        <f t="shared" si="109"/>
        <v>220.39999999999998</v>
      </c>
      <c r="BT33" s="63" t="s">
        <v>22</v>
      </c>
      <c r="BU33" s="64">
        <v>0</v>
      </c>
      <c r="BV33" s="64">
        <v>0</v>
      </c>
      <c r="BW33" s="64">
        <v>0</v>
      </c>
      <c r="BX33" s="64">
        <v>0</v>
      </c>
      <c r="BY33" s="64">
        <v>0</v>
      </c>
      <c r="BZ33" s="64">
        <v>0</v>
      </c>
      <c r="CA33" s="64">
        <v>0</v>
      </c>
      <c r="CB33" s="46">
        <f t="shared" si="62"/>
        <v>0</v>
      </c>
      <c r="CC33" s="9">
        <f t="shared" si="63"/>
        <v>0</v>
      </c>
      <c r="CD33" s="9">
        <f t="shared" si="64"/>
        <v>0</v>
      </c>
      <c r="CE33" s="8">
        <v>0</v>
      </c>
      <c r="CF33" s="9">
        <f t="shared" si="32"/>
        <v>0</v>
      </c>
      <c r="CG33" s="9">
        <f t="shared" si="33"/>
        <v>0</v>
      </c>
      <c r="CH33" s="8">
        <v>0</v>
      </c>
      <c r="CI33" s="9">
        <f t="shared" si="34"/>
        <v>0</v>
      </c>
      <c r="CJ33" s="9">
        <f t="shared" si="35"/>
        <v>0</v>
      </c>
      <c r="CK33" s="10">
        <v>1</v>
      </c>
    </row>
    <row r="34" spans="1:89" s="10" customFormat="1" ht="144" customHeight="1">
      <c r="A34" s="36" t="s">
        <v>1350</v>
      </c>
      <c r="B34" s="107"/>
      <c r="C34" s="106" t="str">
        <f t="shared" si="36"/>
        <v>CHARLES-Type</v>
      </c>
      <c r="D34" s="99" t="s">
        <v>1251</v>
      </c>
      <c r="E34" s="19" t="s">
        <v>1215</v>
      </c>
      <c r="F34" s="104" t="s">
        <v>877</v>
      </c>
      <c r="G34" s="77"/>
      <c r="H34" s="78">
        <f t="shared" si="0"/>
        <v>19.440000000000001</v>
      </c>
      <c r="I34" s="79">
        <v>29.9</v>
      </c>
      <c r="J34" s="79">
        <v>74.900000000000006</v>
      </c>
      <c r="K34" s="143" t="str">
        <f>_xlfn.XLOOKUP(C34,наличие!A:A,наличие!J:J,"-",0)</f>
        <v>-</v>
      </c>
      <c r="L34" s="80" t="s">
        <v>1244</v>
      </c>
      <c r="M34" s="159" t="s">
        <v>1245</v>
      </c>
      <c r="N34" s="159" t="s">
        <v>1245</v>
      </c>
      <c r="O34" s="159" t="s">
        <v>1245</v>
      </c>
      <c r="P34" s="159" t="s">
        <v>1245</v>
      </c>
      <c r="Q34" s="159" t="s">
        <v>1245</v>
      </c>
      <c r="R34" s="159" t="s">
        <v>1245</v>
      </c>
      <c r="S34" s="159" t="s">
        <v>1245</v>
      </c>
      <c r="T34" s="159" t="s">
        <v>1245</v>
      </c>
      <c r="U34" s="159" t="s">
        <v>1245</v>
      </c>
      <c r="V34" s="159" t="s">
        <v>1245</v>
      </c>
      <c r="W34" s="159" t="s">
        <v>1245</v>
      </c>
      <c r="X34" s="163">
        <f t="shared" si="1"/>
        <v>0</v>
      </c>
      <c r="Y34" s="81">
        <f t="shared" si="2"/>
        <v>0</v>
      </c>
      <c r="Z34" s="82">
        <f t="shared" si="37"/>
        <v>4.415</v>
      </c>
      <c r="AA34" s="83">
        <f t="shared" si="92"/>
        <v>0</v>
      </c>
      <c r="AB34" s="84">
        <f t="shared" si="93"/>
        <v>23.855</v>
      </c>
      <c r="AC34" s="55">
        <f t="shared" si="6"/>
        <v>83</v>
      </c>
      <c r="AD34" s="39">
        <f t="shared" si="94"/>
        <v>97.8</v>
      </c>
      <c r="AE34" s="11">
        <f t="shared" si="95"/>
        <v>7470</v>
      </c>
      <c r="AF34" s="6">
        <f t="shared" si="96"/>
        <v>2.4793544330329071</v>
      </c>
      <c r="AG34" s="25">
        <f t="shared" si="97"/>
        <v>45.6</v>
      </c>
      <c r="AH34" s="11" t="e">
        <f>ROUND(AG34*#REF!,-1)</f>
        <v>#REF!</v>
      </c>
      <c r="AI34" s="7">
        <f t="shared" si="98"/>
        <v>0.91154894152169363</v>
      </c>
      <c r="AJ34" s="26">
        <f t="shared" si="99"/>
        <v>34.200000000000003</v>
      </c>
      <c r="AK34" s="11" t="e">
        <f>ROUND(AJ34*#REF!,-1)</f>
        <v>#REF!</v>
      </c>
      <c r="AL34" s="18">
        <f t="shared" si="100"/>
        <v>0.43366170614127025</v>
      </c>
      <c r="AM34" s="42"/>
      <c r="AN34" s="67" t="s">
        <v>22</v>
      </c>
      <c r="AO34" s="68" t="e">
        <f t="shared" ref="AO34:AS36" si="123">M34-AY34-BJ34-BU34</f>
        <v>#VALUE!</v>
      </c>
      <c r="AP34" s="68" t="e">
        <f t="shared" si="123"/>
        <v>#VALUE!</v>
      </c>
      <c r="AQ34" s="68" t="e">
        <f t="shared" si="123"/>
        <v>#VALUE!</v>
      </c>
      <c r="AR34" s="68" t="e">
        <f t="shared" si="123"/>
        <v>#VALUE!</v>
      </c>
      <c r="AS34" s="68" t="e">
        <f t="shared" si="123"/>
        <v>#VALUE!</v>
      </c>
      <c r="AT34" s="68" t="e">
        <f>S34-BD34-BO34-BZ34</f>
        <v>#VALUE!</v>
      </c>
      <c r="AU34" s="68" t="e">
        <f t="shared" ref="AU34:AU36" si="124">W34-BE34-BP34-CA34</f>
        <v>#VALUE!</v>
      </c>
      <c r="AV34" s="74" t="e">
        <f t="shared" si="102"/>
        <v>#VALUE!</v>
      </c>
      <c r="AW34" s="71" t="e">
        <f t="shared" si="103"/>
        <v>#VALUE!</v>
      </c>
      <c r="AX34" s="49" t="s">
        <v>22</v>
      </c>
      <c r="AY34" s="50">
        <v>0</v>
      </c>
      <c r="AZ34" s="50">
        <v>0</v>
      </c>
      <c r="BA34" s="50">
        <v>0</v>
      </c>
      <c r="BB34" s="50">
        <v>0</v>
      </c>
      <c r="BC34" s="50">
        <v>0</v>
      </c>
      <c r="BD34" s="50">
        <v>0</v>
      </c>
      <c r="BE34" s="50">
        <v>0</v>
      </c>
      <c r="BF34" s="46">
        <f t="shared" si="104"/>
        <v>0</v>
      </c>
      <c r="BG34" s="9">
        <f t="shared" si="105"/>
        <v>0</v>
      </c>
      <c r="BH34" s="9">
        <f t="shared" si="106"/>
        <v>0</v>
      </c>
      <c r="BI34" s="53" t="s">
        <v>22</v>
      </c>
      <c r="BJ34" s="54">
        <v>0</v>
      </c>
      <c r="BK34" s="54">
        <v>0</v>
      </c>
      <c r="BL34" s="54">
        <v>1</v>
      </c>
      <c r="BM34" s="54">
        <v>0</v>
      </c>
      <c r="BN34" s="54">
        <v>2</v>
      </c>
      <c r="BO34" s="54">
        <v>0</v>
      </c>
      <c r="BP34" s="54">
        <v>1</v>
      </c>
      <c r="BQ34" s="46">
        <f t="shared" si="107"/>
        <v>4</v>
      </c>
      <c r="BR34" s="9">
        <f t="shared" si="108"/>
        <v>140.3364</v>
      </c>
      <c r="BS34" s="9">
        <f t="shared" si="109"/>
        <v>77.760000000000005</v>
      </c>
      <c r="BT34" s="63" t="s">
        <v>22</v>
      </c>
      <c r="BU34" s="64">
        <v>0</v>
      </c>
      <c r="BV34" s="64">
        <v>0</v>
      </c>
      <c r="BW34" s="64">
        <v>1</v>
      </c>
      <c r="BX34" s="64">
        <v>0</v>
      </c>
      <c r="BY34" s="64">
        <v>2</v>
      </c>
      <c r="BZ34" s="64">
        <v>0</v>
      </c>
      <c r="CA34" s="64">
        <v>1</v>
      </c>
      <c r="CB34" s="46">
        <f t="shared" si="62"/>
        <v>4</v>
      </c>
      <c r="CC34" s="9">
        <f t="shared" si="63"/>
        <v>205.84</v>
      </c>
      <c r="CD34" s="9">
        <f t="shared" si="64"/>
        <v>77.760000000000005</v>
      </c>
      <c r="CE34" s="8">
        <v>0</v>
      </c>
      <c r="CF34" s="9">
        <f t="shared" si="32"/>
        <v>0</v>
      </c>
      <c r="CG34" s="9">
        <f t="shared" si="33"/>
        <v>0</v>
      </c>
      <c r="CH34" s="8">
        <v>0</v>
      </c>
      <c r="CI34" s="9">
        <f t="shared" si="34"/>
        <v>0</v>
      </c>
      <c r="CJ34" s="9">
        <f t="shared" si="35"/>
        <v>0</v>
      </c>
      <c r="CK34" s="10">
        <v>1</v>
      </c>
    </row>
    <row r="35" spans="1:89" s="10" customFormat="1" ht="144" customHeight="1">
      <c r="A35" s="36" t="s">
        <v>1350</v>
      </c>
      <c r="B35" s="107"/>
      <c r="C35" s="106" t="str">
        <f t="shared" si="36"/>
        <v>EDWARDS-Type</v>
      </c>
      <c r="D35" s="99" t="s">
        <v>1252</v>
      </c>
      <c r="E35" s="19" t="s">
        <v>1215</v>
      </c>
      <c r="F35" s="104" t="s">
        <v>877</v>
      </c>
      <c r="G35" s="77"/>
      <c r="H35" s="78">
        <f t="shared" si="0"/>
        <v>18.14</v>
      </c>
      <c r="I35" s="79">
        <v>27.9</v>
      </c>
      <c r="J35" s="79">
        <v>69.900000000000006</v>
      </c>
      <c r="K35" s="143" t="str">
        <f>_xlfn.XLOOKUP(C35,наличие!A:A,наличие!J:J,"-",0)</f>
        <v>-</v>
      </c>
      <c r="L35" s="80" t="s">
        <v>1244</v>
      </c>
      <c r="M35" s="159" t="s">
        <v>1245</v>
      </c>
      <c r="N35" s="159" t="s">
        <v>1245</v>
      </c>
      <c r="O35" s="159" t="s">
        <v>1245</v>
      </c>
      <c r="P35" s="159" t="s">
        <v>1245</v>
      </c>
      <c r="Q35" s="159" t="s">
        <v>1245</v>
      </c>
      <c r="R35" s="159" t="s">
        <v>1245</v>
      </c>
      <c r="S35" s="159" t="s">
        <v>1245</v>
      </c>
      <c r="T35" s="159" t="s">
        <v>1245</v>
      </c>
      <c r="U35" s="159" t="s">
        <v>1245</v>
      </c>
      <c r="V35" s="159" t="s">
        <v>1245</v>
      </c>
      <c r="W35" s="159" t="s">
        <v>1245</v>
      </c>
      <c r="X35" s="163">
        <f t="shared" si="1"/>
        <v>0</v>
      </c>
      <c r="Y35" s="81">
        <f t="shared" si="2"/>
        <v>0</v>
      </c>
      <c r="Z35" s="82">
        <f t="shared" si="37"/>
        <v>4.2200000000000006</v>
      </c>
      <c r="AA35" s="83">
        <f t="shared" si="92"/>
        <v>0</v>
      </c>
      <c r="AB35" s="84">
        <f t="shared" si="93"/>
        <v>22.36</v>
      </c>
      <c r="AC35" s="55">
        <f t="shared" si="6"/>
        <v>78</v>
      </c>
      <c r="AD35" s="39">
        <f t="shared" si="94"/>
        <v>91.7</v>
      </c>
      <c r="AE35" s="11">
        <f t="shared" si="95"/>
        <v>7020</v>
      </c>
      <c r="AF35" s="6">
        <f t="shared" si="96"/>
        <v>2.4883720930232558</v>
      </c>
      <c r="AG35" s="25">
        <f t="shared" si="97"/>
        <v>42.9</v>
      </c>
      <c r="AH35" s="11" t="e">
        <f>ROUND(AG35*#REF!,-1)</f>
        <v>#REF!</v>
      </c>
      <c r="AI35" s="7">
        <f t="shared" si="98"/>
        <v>0.91860465116279066</v>
      </c>
      <c r="AJ35" s="26">
        <f t="shared" si="99"/>
        <v>32.200000000000003</v>
      </c>
      <c r="AK35" s="11" t="e">
        <f>ROUND(AJ35*#REF!,-1)</f>
        <v>#REF!</v>
      </c>
      <c r="AL35" s="18">
        <f t="shared" si="100"/>
        <v>0.44007155635062628</v>
      </c>
      <c r="AM35" s="42"/>
      <c r="AN35" s="67" t="s">
        <v>22</v>
      </c>
      <c r="AO35" s="68" t="e">
        <f t="shared" si="123"/>
        <v>#VALUE!</v>
      </c>
      <c r="AP35" s="68" t="e">
        <f t="shared" si="123"/>
        <v>#VALUE!</v>
      </c>
      <c r="AQ35" s="68" t="e">
        <f t="shared" si="123"/>
        <v>#VALUE!</v>
      </c>
      <c r="AR35" s="68" t="e">
        <f t="shared" si="123"/>
        <v>#VALUE!</v>
      </c>
      <c r="AS35" s="68" t="e">
        <f t="shared" si="123"/>
        <v>#VALUE!</v>
      </c>
      <c r="AT35" s="68" t="e">
        <f>S35-BD35-BO35-BZ35</f>
        <v>#VALUE!</v>
      </c>
      <c r="AU35" s="68" t="e">
        <f t="shared" si="124"/>
        <v>#VALUE!</v>
      </c>
      <c r="AV35" s="74" t="e">
        <f t="shared" si="102"/>
        <v>#VALUE!</v>
      </c>
      <c r="AW35" s="71" t="e">
        <f t="shared" si="103"/>
        <v>#VALUE!</v>
      </c>
      <c r="AX35" s="49" t="s">
        <v>22</v>
      </c>
      <c r="AY35" s="50">
        <v>0</v>
      </c>
      <c r="AZ35" s="50">
        <v>0</v>
      </c>
      <c r="BA35" s="50">
        <v>0</v>
      </c>
      <c r="BB35" s="50">
        <v>0</v>
      </c>
      <c r="BC35" s="50">
        <v>0</v>
      </c>
      <c r="BD35" s="50">
        <v>0</v>
      </c>
      <c r="BE35" s="50">
        <v>0</v>
      </c>
      <c r="BF35" s="46">
        <f t="shared" si="104"/>
        <v>0</v>
      </c>
      <c r="BG35" s="9">
        <f t="shared" si="105"/>
        <v>0</v>
      </c>
      <c r="BH35" s="9">
        <f t="shared" si="106"/>
        <v>0</v>
      </c>
      <c r="BI35" s="53" t="s">
        <v>22</v>
      </c>
      <c r="BJ35" s="54">
        <v>0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46">
        <f t="shared" si="107"/>
        <v>0</v>
      </c>
      <c r="BR35" s="9">
        <f t="shared" si="108"/>
        <v>0</v>
      </c>
      <c r="BS35" s="9">
        <f t="shared" si="109"/>
        <v>0</v>
      </c>
      <c r="BT35" s="63" t="s">
        <v>22</v>
      </c>
      <c r="BU35" s="64">
        <v>0</v>
      </c>
      <c r="BV35" s="64">
        <v>0</v>
      </c>
      <c r="BW35" s="64">
        <v>0</v>
      </c>
      <c r="BX35" s="64">
        <v>0</v>
      </c>
      <c r="BY35" s="64">
        <v>0</v>
      </c>
      <c r="BZ35" s="64">
        <v>0</v>
      </c>
      <c r="CA35" s="64">
        <v>0</v>
      </c>
      <c r="CB35" s="46">
        <f t="shared" si="62"/>
        <v>0</v>
      </c>
      <c r="CC35" s="9">
        <f t="shared" si="63"/>
        <v>0</v>
      </c>
      <c r="CD35" s="9">
        <f t="shared" si="64"/>
        <v>0</v>
      </c>
      <c r="CE35" s="8">
        <v>0</v>
      </c>
      <c r="CF35" s="9">
        <f t="shared" si="32"/>
        <v>0</v>
      </c>
      <c r="CG35" s="9">
        <f t="shared" si="33"/>
        <v>0</v>
      </c>
      <c r="CH35" s="8">
        <v>0</v>
      </c>
      <c r="CI35" s="9">
        <f t="shared" si="34"/>
        <v>0</v>
      </c>
      <c r="CJ35" s="9">
        <f t="shared" si="35"/>
        <v>0</v>
      </c>
      <c r="CK35" s="10">
        <v>1</v>
      </c>
    </row>
    <row r="36" spans="1:89" s="10" customFormat="1" ht="144" customHeight="1">
      <c r="A36" s="36" t="s">
        <v>1350</v>
      </c>
      <c r="B36" s="107"/>
      <c r="C36" s="106" t="str">
        <f t="shared" si="36"/>
        <v>WILLIAM-Type</v>
      </c>
      <c r="D36" s="99" t="s">
        <v>1253</v>
      </c>
      <c r="E36" s="19" t="s">
        <v>1215</v>
      </c>
      <c r="F36" s="104" t="s">
        <v>877</v>
      </c>
      <c r="G36" s="77"/>
      <c r="H36" s="78">
        <f t="shared" si="0"/>
        <v>16.190000000000001</v>
      </c>
      <c r="I36" s="79">
        <v>24.9</v>
      </c>
      <c r="J36" s="79">
        <v>64.900000000000006</v>
      </c>
      <c r="K36" s="143" t="str">
        <f>_xlfn.XLOOKUP(C36,наличие!A:A,наличие!J:J,"-",0)</f>
        <v>-</v>
      </c>
      <c r="L36" s="80" t="s">
        <v>1244</v>
      </c>
      <c r="M36" s="159" t="s">
        <v>1245</v>
      </c>
      <c r="N36" s="159" t="s">
        <v>1245</v>
      </c>
      <c r="O36" s="159" t="s">
        <v>1245</v>
      </c>
      <c r="P36" s="159" t="s">
        <v>1245</v>
      </c>
      <c r="Q36" s="159" t="s">
        <v>1245</v>
      </c>
      <c r="R36" s="159" t="s">
        <v>1245</v>
      </c>
      <c r="S36" s="159" t="s">
        <v>1245</v>
      </c>
      <c r="T36" s="159" t="s">
        <v>1245</v>
      </c>
      <c r="U36" s="159" t="s">
        <v>1245</v>
      </c>
      <c r="V36" s="159" t="s">
        <v>1245</v>
      </c>
      <c r="W36" s="159" t="s">
        <v>1245</v>
      </c>
      <c r="X36" s="163">
        <f t="shared" si="1"/>
        <v>0</v>
      </c>
      <c r="Y36" s="81">
        <f t="shared" si="2"/>
        <v>0</v>
      </c>
      <c r="Z36" s="82">
        <f t="shared" si="37"/>
        <v>3.93</v>
      </c>
      <c r="AA36" s="83">
        <f t="shared" si="92"/>
        <v>0</v>
      </c>
      <c r="AB36" s="84">
        <f t="shared" si="93"/>
        <v>20.12</v>
      </c>
      <c r="AC36" s="55">
        <f t="shared" si="6"/>
        <v>70</v>
      </c>
      <c r="AD36" s="39">
        <f t="shared" si="94"/>
        <v>82.5</v>
      </c>
      <c r="AE36" s="11">
        <f t="shared" si="95"/>
        <v>6300</v>
      </c>
      <c r="AF36" s="6">
        <f t="shared" si="96"/>
        <v>2.4791252485089461</v>
      </c>
      <c r="AG36" s="25">
        <f t="shared" si="97"/>
        <v>38.5</v>
      </c>
      <c r="AH36" s="11" t="e">
        <f>ROUND(AG36*#REF!,-1)</f>
        <v>#REF!</v>
      </c>
      <c r="AI36" s="7">
        <f t="shared" si="98"/>
        <v>0.91351888667992043</v>
      </c>
      <c r="AJ36" s="26">
        <f t="shared" si="99"/>
        <v>28.9</v>
      </c>
      <c r="AK36" s="11" t="e">
        <f>ROUND(AJ36*#REF!,-1)</f>
        <v>#REF!</v>
      </c>
      <c r="AL36" s="18">
        <f t="shared" si="100"/>
        <v>0.43638170974155055</v>
      </c>
      <c r="AM36" s="42"/>
      <c r="AN36" s="67" t="s">
        <v>22</v>
      </c>
      <c r="AO36" s="101" t="e">
        <f t="shared" si="123"/>
        <v>#VALUE!</v>
      </c>
      <c r="AP36" s="68" t="e">
        <f t="shared" si="123"/>
        <v>#VALUE!</v>
      </c>
      <c r="AQ36" s="68" t="e">
        <f t="shared" si="123"/>
        <v>#VALUE!</v>
      </c>
      <c r="AR36" s="68" t="e">
        <f t="shared" si="123"/>
        <v>#VALUE!</v>
      </c>
      <c r="AS36" s="68" t="e">
        <f t="shared" si="123"/>
        <v>#VALUE!</v>
      </c>
      <c r="AT36" s="68" t="e">
        <f>S36-BD36-BO36-BZ36</f>
        <v>#VALUE!</v>
      </c>
      <c r="AU36" s="68" t="e">
        <f t="shared" si="124"/>
        <v>#VALUE!</v>
      </c>
      <c r="AV36" s="74" t="e">
        <f t="shared" si="102"/>
        <v>#VALUE!</v>
      </c>
      <c r="AW36" s="71" t="e">
        <f t="shared" si="103"/>
        <v>#VALUE!</v>
      </c>
      <c r="AX36" s="49" t="s">
        <v>22</v>
      </c>
      <c r="AY36" s="50">
        <v>0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0</v>
      </c>
      <c r="BF36" s="46">
        <f t="shared" si="104"/>
        <v>0</v>
      </c>
      <c r="BG36" s="9">
        <f t="shared" si="105"/>
        <v>0</v>
      </c>
      <c r="BH36" s="9">
        <f t="shared" si="106"/>
        <v>0</v>
      </c>
      <c r="BI36" s="53" t="s">
        <v>22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46">
        <f t="shared" si="107"/>
        <v>0</v>
      </c>
      <c r="BR36" s="9">
        <f t="shared" si="108"/>
        <v>0</v>
      </c>
      <c r="BS36" s="9">
        <f t="shared" si="109"/>
        <v>0</v>
      </c>
      <c r="BT36" s="63" t="s">
        <v>22</v>
      </c>
      <c r="BU36" s="64">
        <v>0</v>
      </c>
      <c r="BV36" s="64">
        <v>0</v>
      </c>
      <c r="BW36" s="64">
        <v>0</v>
      </c>
      <c r="BX36" s="64">
        <v>0</v>
      </c>
      <c r="BY36" s="64">
        <v>0</v>
      </c>
      <c r="BZ36" s="64">
        <v>0</v>
      </c>
      <c r="CA36" s="64">
        <v>0</v>
      </c>
      <c r="CB36" s="46">
        <f t="shared" si="62"/>
        <v>0</v>
      </c>
      <c r="CC36" s="9">
        <f t="shared" si="63"/>
        <v>0</v>
      </c>
      <c r="CD36" s="9">
        <f t="shared" si="64"/>
        <v>0</v>
      </c>
      <c r="CE36" s="8">
        <v>0</v>
      </c>
      <c r="CF36" s="9">
        <f t="shared" si="32"/>
        <v>0</v>
      </c>
      <c r="CG36" s="9">
        <f t="shared" si="33"/>
        <v>0</v>
      </c>
      <c r="CH36" s="8">
        <v>0</v>
      </c>
      <c r="CI36" s="9">
        <f t="shared" si="34"/>
        <v>0</v>
      </c>
      <c r="CJ36" s="9">
        <f t="shared" si="35"/>
        <v>0</v>
      </c>
      <c r="CK36" s="10">
        <v>1</v>
      </c>
    </row>
    <row r="37" spans="1:89" s="10" customFormat="1" ht="144" customHeight="1">
      <c r="A37" s="36" t="s">
        <v>1350</v>
      </c>
      <c r="B37" s="106"/>
      <c r="C37" s="106" t="str">
        <f t="shared" si="36"/>
        <v>LEDGER-Blue</v>
      </c>
      <c r="D37" s="100" t="s">
        <v>1254</v>
      </c>
      <c r="E37" s="19" t="s">
        <v>1203</v>
      </c>
      <c r="F37" s="103" t="s">
        <v>877</v>
      </c>
      <c r="G37" s="19"/>
      <c r="H37" s="78">
        <f t="shared" si="0"/>
        <v>20.74</v>
      </c>
      <c r="I37" s="89">
        <v>31.9</v>
      </c>
      <c r="J37" s="79">
        <v>79.900000000000006</v>
      </c>
      <c r="K37" s="143" t="str">
        <f>_xlfn.XLOOKUP(C37,наличие!A:A,наличие!J:J,"-",0)</f>
        <v>-</v>
      </c>
      <c r="L37" s="31" t="s">
        <v>1244</v>
      </c>
      <c r="M37" s="160" t="s">
        <v>1245</v>
      </c>
      <c r="N37" s="31" t="s">
        <v>1245</v>
      </c>
      <c r="O37" s="160" t="s">
        <v>1245</v>
      </c>
      <c r="P37" s="31" t="s">
        <v>1245</v>
      </c>
      <c r="Q37" s="160" t="s">
        <v>1245</v>
      </c>
      <c r="R37" s="160" t="s">
        <v>1245</v>
      </c>
      <c r="S37" s="31" t="s">
        <v>1245</v>
      </c>
      <c r="T37" s="31" t="s">
        <v>1245</v>
      </c>
      <c r="U37" s="31" t="s">
        <v>1245</v>
      </c>
      <c r="V37" s="31" t="s">
        <v>1245</v>
      </c>
      <c r="W37" s="160" t="s">
        <v>1245</v>
      </c>
      <c r="X37" s="163">
        <f t="shared" si="1"/>
        <v>0</v>
      </c>
      <c r="Y37" s="81">
        <f t="shared" si="2"/>
        <v>0</v>
      </c>
      <c r="Z37" s="38">
        <f t="shared" si="37"/>
        <v>4.6099999999999994</v>
      </c>
      <c r="AA37" s="23">
        <f t="shared" si="92"/>
        <v>0</v>
      </c>
      <c r="AB37" s="24">
        <f t="shared" si="93"/>
        <v>25.349999999999998</v>
      </c>
      <c r="AC37" s="55">
        <f t="shared" si="6"/>
        <v>89</v>
      </c>
      <c r="AD37" s="39">
        <f t="shared" si="94"/>
        <v>103.9</v>
      </c>
      <c r="AE37" s="11">
        <f t="shared" si="95"/>
        <v>8010</v>
      </c>
      <c r="AF37" s="6">
        <f t="shared" si="96"/>
        <v>2.5108481262327422</v>
      </c>
      <c r="AG37" s="25">
        <f t="shared" si="97"/>
        <v>48.9</v>
      </c>
      <c r="AH37" s="11" t="e">
        <f>ROUND(AG37*#REF!,-1)</f>
        <v>#REF!</v>
      </c>
      <c r="AI37" s="7">
        <f t="shared" si="98"/>
        <v>0.92899408284023677</v>
      </c>
      <c r="AJ37" s="26">
        <f t="shared" si="99"/>
        <v>36.700000000000003</v>
      </c>
      <c r="AK37" s="11" t="e">
        <f>ROUND(AJ37*#REF!,-1)</f>
        <v>#REF!</v>
      </c>
      <c r="AL37" s="18">
        <f t="shared" si="100"/>
        <v>0.44773175542406335</v>
      </c>
      <c r="AM37" s="42"/>
      <c r="AN37" s="67" t="s">
        <v>22</v>
      </c>
      <c r="AO37" s="101" t="e">
        <f>M37-AY37-BJ37-BU37</f>
        <v>#VALUE!</v>
      </c>
      <c r="AP37" s="68" t="s">
        <v>22</v>
      </c>
      <c r="AQ37" s="68" t="e">
        <f>O37-BA37-BL37-BW37</f>
        <v>#VALUE!</v>
      </c>
      <c r="AR37" s="68" t="s">
        <v>22</v>
      </c>
      <c r="AS37" s="68" t="e">
        <f>Q37-BC37-BN37-BY37</f>
        <v>#VALUE!</v>
      </c>
      <c r="AT37" s="68" t="s">
        <v>22</v>
      </c>
      <c r="AU37" s="68" t="e">
        <f>W37-BE37-BP37-CA37</f>
        <v>#VALUE!</v>
      </c>
      <c r="AV37" s="74" t="e">
        <f t="shared" si="102"/>
        <v>#VALUE!</v>
      </c>
      <c r="AW37" s="71" t="e">
        <f t="shared" si="103"/>
        <v>#VALUE!</v>
      </c>
      <c r="AX37" s="49" t="s">
        <v>22</v>
      </c>
      <c r="AY37" s="50">
        <v>0</v>
      </c>
      <c r="AZ37" s="50" t="s">
        <v>22</v>
      </c>
      <c r="BA37" s="50">
        <v>0</v>
      </c>
      <c r="BB37" s="50" t="s">
        <v>22</v>
      </c>
      <c r="BC37" s="50">
        <v>0</v>
      </c>
      <c r="BD37" s="50" t="s">
        <v>22</v>
      </c>
      <c r="BE37" s="50">
        <v>0</v>
      </c>
      <c r="BF37" s="46">
        <f t="shared" si="104"/>
        <v>0</v>
      </c>
      <c r="BG37" s="9">
        <f t="shared" si="105"/>
        <v>0</v>
      </c>
      <c r="BH37" s="9">
        <f t="shared" si="106"/>
        <v>0</v>
      </c>
      <c r="BI37" s="53" t="s">
        <v>22</v>
      </c>
      <c r="BJ37" s="54">
        <v>0</v>
      </c>
      <c r="BK37" s="54" t="s">
        <v>22</v>
      </c>
      <c r="BL37" s="54">
        <v>0</v>
      </c>
      <c r="BM37" s="54" t="s">
        <v>22</v>
      </c>
      <c r="BN37" s="54">
        <v>0</v>
      </c>
      <c r="BO37" s="54" t="s">
        <v>22</v>
      </c>
      <c r="BP37" s="54">
        <v>0</v>
      </c>
      <c r="BQ37" s="46">
        <f t="shared" si="107"/>
        <v>0</v>
      </c>
      <c r="BR37" s="9">
        <f t="shared" si="108"/>
        <v>0</v>
      </c>
      <c r="BS37" s="9">
        <f t="shared" si="109"/>
        <v>0</v>
      </c>
      <c r="BT37" s="63" t="s">
        <v>22</v>
      </c>
      <c r="BU37" s="64">
        <v>0</v>
      </c>
      <c r="BV37" s="64" t="s">
        <v>22</v>
      </c>
      <c r="BW37" s="64">
        <v>0</v>
      </c>
      <c r="BX37" s="64" t="s">
        <v>22</v>
      </c>
      <c r="BY37" s="64">
        <v>0</v>
      </c>
      <c r="BZ37" s="64" t="s">
        <v>22</v>
      </c>
      <c r="CA37" s="64">
        <v>0</v>
      </c>
      <c r="CB37" s="46">
        <f t="shared" si="62"/>
        <v>0</v>
      </c>
      <c r="CC37" s="9">
        <f t="shared" si="63"/>
        <v>0</v>
      </c>
      <c r="CD37" s="9">
        <f t="shared" si="64"/>
        <v>0</v>
      </c>
      <c r="CE37" s="8">
        <v>0</v>
      </c>
      <c r="CF37" s="9">
        <f t="shared" si="32"/>
        <v>0</v>
      </c>
      <c r="CG37" s="9">
        <f t="shared" si="33"/>
        <v>0</v>
      </c>
      <c r="CH37" s="8">
        <v>0</v>
      </c>
      <c r="CI37" s="9">
        <f t="shared" si="34"/>
        <v>0</v>
      </c>
      <c r="CJ37" s="9">
        <f t="shared" si="35"/>
        <v>0</v>
      </c>
      <c r="CK37" s="10">
        <v>1</v>
      </c>
    </row>
    <row r="38" spans="1:89" s="10" customFormat="1" ht="144" customHeight="1">
      <c r="A38" s="36" t="s">
        <v>1350</v>
      </c>
      <c r="B38" s="106"/>
      <c r="C38" s="106" t="str">
        <f t="shared" si="36"/>
        <v>LEDGER-Brown</v>
      </c>
      <c r="D38" s="100" t="s">
        <v>1254</v>
      </c>
      <c r="E38" s="19" t="s">
        <v>1204</v>
      </c>
      <c r="F38" s="103" t="s">
        <v>877</v>
      </c>
      <c r="G38" s="19"/>
      <c r="H38" s="78">
        <f t="shared" si="0"/>
        <v>20.74</v>
      </c>
      <c r="I38" s="89">
        <v>31.9</v>
      </c>
      <c r="J38" s="79">
        <v>79.900000000000006</v>
      </c>
      <c r="K38" s="143" t="str">
        <f>_xlfn.XLOOKUP(C38,наличие!A:A,наличие!J:J,"-",0)</f>
        <v>-</v>
      </c>
      <c r="L38" s="31" t="s">
        <v>1244</v>
      </c>
      <c r="M38" s="160" t="s">
        <v>1245</v>
      </c>
      <c r="N38" s="31" t="s">
        <v>1245</v>
      </c>
      <c r="O38" s="160" t="s">
        <v>1245</v>
      </c>
      <c r="P38" s="31" t="s">
        <v>1245</v>
      </c>
      <c r="Q38" s="160" t="s">
        <v>1245</v>
      </c>
      <c r="R38" s="160" t="s">
        <v>1245</v>
      </c>
      <c r="S38" s="31" t="s">
        <v>1245</v>
      </c>
      <c r="T38" s="31" t="s">
        <v>1245</v>
      </c>
      <c r="U38" s="31" t="s">
        <v>1245</v>
      </c>
      <c r="V38" s="31" t="s">
        <v>1245</v>
      </c>
      <c r="W38" s="160" t="s">
        <v>1245</v>
      </c>
      <c r="X38" s="163">
        <f t="shared" si="1"/>
        <v>0</v>
      </c>
      <c r="Y38" s="81">
        <f t="shared" si="2"/>
        <v>0</v>
      </c>
      <c r="Z38" s="38">
        <f t="shared" si="37"/>
        <v>4.6099999999999994</v>
      </c>
      <c r="AA38" s="23">
        <f t="shared" si="92"/>
        <v>0</v>
      </c>
      <c r="AB38" s="24">
        <f t="shared" si="93"/>
        <v>25.349999999999998</v>
      </c>
      <c r="AC38" s="55">
        <f t="shared" si="6"/>
        <v>89</v>
      </c>
      <c r="AD38" s="39">
        <f t="shared" si="94"/>
        <v>103.9</v>
      </c>
      <c r="AE38" s="11">
        <f t="shared" si="95"/>
        <v>8010</v>
      </c>
      <c r="AF38" s="6">
        <f t="shared" si="96"/>
        <v>2.5108481262327422</v>
      </c>
      <c r="AG38" s="25">
        <f t="shared" si="97"/>
        <v>48.9</v>
      </c>
      <c r="AH38" s="11" t="e">
        <f>ROUND(AG38*#REF!,-1)</f>
        <v>#REF!</v>
      </c>
      <c r="AI38" s="7">
        <f t="shared" si="98"/>
        <v>0.92899408284023677</v>
      </c>
      <c r="AJ38" s="26">
        <f t="shared" si="99"/>
        <v>36.700000000000003</v>
      </c>
      <c r="AK38" s="11" t="e">
        <f>ROUND(AJ38*#REF!,-1)</f>
        <v>#REF!</v>
      </c>
      <c r="AL38" s="18">
        <f t="shared" si="100"/>
        <v>0.44773175542406335</v>
      </c>
      <c r="AM38" s="42"/>
      <c r="AN38" s="67" t="s">
        <v>22</v>
      </c>
      <c r="AO38" s="101" t="e">
        <f>M38-AY38-BJ38-BU38</f>
        <v>#VALUE!</v>
      </c>
      <c r="AP38" s="68" t="s">
        <v>22</v>
      </c>
      <c r="AQ38" s="68" t="e">
        <f>O38-BA38-BL38-BW38</f>
        <v>#VALUE!</v>
      </c>
      <c r="AR38" s="68" t="s">
        <v>22</v>
      </c>
      <c r="AS38" s="68" t="e">
        <f>Q38-BC38-BN38-BY38</f>
        <v>#VALUE!</v>
      </c>
      <c r="AT38" s="68" t="s">
        <v>22</v>
      </c>
      <c r="AU38" s="68" t="e">
        <f>W38-BE38-BP38-CA38</f>
        <v>#VALUE!</v>
      </c>
      <c r="AV38" s="74" t="e">
        <f t="shared" si="102"/>
        <v>#VALUE!</v>
      </c>
      <c r="AW38" s="71" t="e">
        <f t="shared" si="103"/>
        <v>#VALUE!</v>
      </c>
      <c r="AX38" s="49" t="s">
        <v>22</v>
      </c>
      <c r="AY38" s="50">
        <v>0</v>
      </c>
      <c r="AZ38" s="50" t="s">
        <v>22</v>
      </c>
      <c r="BA38" s="50">
        <v>0</v>
      </c>
      <c r="BB38" s="50" t="s">
        <v>22</v>
      </c>
      <c r="BC38" s="50">
        <v>0</v>
      </c>
      <c r="BD38" s="50" t="s">
        <v>22</v>
      </c>
      <c r="BE38" s="50">
        <v>0</v>
      </c>
      <c r="BF38" s="46">
        <f t="shared" si="104"/>
        <v>0</v>
      </c>
      <c r="BG38" s="9">
        <f t="shared" si="105"/>
        <v>0</v>
      </c>
      <c r="BH38" s="9">
        <f t="shared" si="106"/>
        <v>0</v>
      </c>
      <c r="BI38" s="53" t="s">
        <v>22</v>
      </c>
      <c r="BJ38" s="54">
        <v>0</v>
      </c>
      <c r="BK38" s="54" t="s">
        <v>22</v>
      </c>
      <c r="BL38" s="54">
        <v>0</v>
      </c>
      <c r="BM38" s="54" t="s">
        <v>22</v>
      </c>
      <c r="BN38" s="54">
        <v>0</v>
      </c>
      <c r="BO38" s="54" t="s">
        <v>22</v>
      </c>
      <c r="BP38" s="54">
        <v>0</v>
      </c>
      <c r="BQ38" s="46">
        <f t="shared" si="107"/>
        <v>0</v>
      </c>
      <c r="BR38" s="9">
        <f t="shared" si="108"/>
        <v>0</v>
      </c>
      <c r="BS38" s="9">
        <f t="shared" si="109"/>
        <v>0</v>
      </c>
      <c r="BT38" s="63" t="s">
        <v>22</v>
      </c>
      <c r="BU38" s="64">
        <v>0</v>
      </c>
      <c r="BV38" s="64" t="s">
        <v>22</v>
      </c>
      <c r="BW38" s="64">
        <v>0</v>
      </c>
      <c r="BX38" s="64" t="s">
        <v>22</v>
      </c>
      <c r="BY38" s="64">
        <v>0</v>
      </c>
      <c r="BZ38" s="64" t="s">
        <v>22</v>
      </c>
      <c r="CA38" s="64">
        <v>0</v>
      </c>
      <c r="CB38" s="46">
        <f t="shared" si="62"/>
        <v>0</v>
      </c>
      <c r="CC38" s="9">
        <f t="shared" si="63"/>
        <v>0</v>
      </c>
      <c r="CD38" s="9">
        <f t="shared" si="64"/>
        <v>0</v>
      </c>
      <c r="CE38" s="8">
        <v>0</v>
      </c>
      <c r="CF38" s="9">
        <f t="shared" si="32"/>
        <v>0</v>
      </c>
      <c r="CG38" s="9">
        <f t="shared" si="33"/>
        <v>0</v>
      </c>
      <c r="CH38" s="8">
        <v>0</v>
      </c>
      <c r="CI38" s="9">
        <f t="shared" si="34"/>
        <v>0</v>
      </c>
      <c r="CJ38" s="9">
        <f t="shared" si="35"/>
        <v>0</v>
      </c>
      <c r="CK38" s="10">
        <v>1</v>
      </c>
    </row>
    <row r="39" spans="1:89" s="10" customFormat="1" ht="144" customHeight="1">
      <c r="A39" s="36" t="s">
        <v>1350</v>
      </c>
      <c r="B39" s="106"/>
      <c r="C39" s="106" t="str">
        <f t="shared" si="36"/>
        <v>CRISP-Charcoal</v>
      </c>
      <c r="D39" s="100" t="s">
        <v>1255</v>
      </c>
      <c r="E39" s="19" t="s">
        <v>1210</v>
      </c>
      <c r="F39" s="103" t="s">
        <v>877</v>
      </c>
      <c r="G39" s="19"/>
      <c r="H39" s="78">
        <f t="shared" si="0"/>
        <v>22.04</v>
      </c>
      <c r="I39" s="89">
        <v>33.9</v>
      </c>
      <c r="J39" s="79">
        <v>84.9</v>
      </c>
      <c r="K39" s="143" t="str">
        <f>_xlfn.XLOOKUP(C39,наличие!A:A,наличие!J:J,"-",0)</f>
        <v>-</v>
      </c>
      <c r="L39" s="31" t="s">
        <v>1244</v>
      </c>
      <c r="M39" s="160" t="s">
        <v>1245</v>
      </c>
      <c r="N39" s="31" t="s">
        <v>1245</v>
      </c>
      <c r="O39" s="160" t="s">
        <v>1245</v>
      </c>
      <c r="P39" s="31" t="s">
        <v>1245</v>
      </c>
      <c r="Q39" s="160" t="s">
        <v>1245</v>
      </c>
      <c r="R39" s="160" t="s">
        <v>1245</v>
      </c>
      <c r="S39" s="31" t="s">
        <v>1245</v>
      </c>
      <c r="T39" s="31" t="s">
        <v>1245</v>
      </c>
      <c r="U39" s="31" t="s">
        <v>1245</v>
      </c>
      <c r="V39" s="31" t="s">
        <v>1245</v>
      </c>
      <c r="W39" s="160" t="s">
        <v>1245</v>
      </c>
      <c r="X39" s="163">
        <f t="shared" si="1"/>
        <v>0</v>
      </c>
      <c r="Y39" s="81">
        <f t="shared" si="2"/>
        <v>0</v>
      </c>
      <c r="Z39" s="38">
        <f t="shared" si="37"/>
        <v>4.8049999999999997</v>
      </c>
      <c r="AA39" s="23">
        <f t="shared" si="92"/>
        <v>0</v>
      </c>
      <c r="AB39" s="24">
        <f t="shared" ref="AB39:AB57" si="125">H39+Z39</f>
        <v>26.844999999999999</v>
      </c>
      <c r="AC39" s="55">
        <f t="shared" si="6"/>
        <v>94</v>
      </c>
      <c r="AD39" s="39">
        <f t="shared" si="94"/>
        <v>110.1</v>
      </c>
      <c r="AE39" s="11">
        <f t="shared" si="95"/>
        <v>8460</v>
      </c>
      <c r="AF39" s="6">
        <f t="shared" si="96"/>
        <v>2.5015831626001117</v>
      </c>
      <c r="AG39" s="25">
        <f t="shared" si="97"/>
        <v>51.6</v>
      </c>
      <c r="AH39" s="11" t="e">
        <f>ROUND(AG39*#REF!,-1)</f>
        <v>#REF!</v>
      </c>
      <c r="AI39" s="7">
        <f t="shared" si="98"/>
        <v>0.92214565095921042</v>
      </c>
      <c r="AJ39" s="26">
        <f t="shared" si="99"/>
        <v>38.700000000000003</v>
      </c>
      <c r="AK39" s="11" t="e">
        <f>ROUND(AJ39*#REF!,-1)</f>
        <v>#REF!</v>
      </c>
      <c r="AL39" s="18">
        <f t="shared" si="100"/>
        <v>0.4416092382194079</v>
      </c>
      <c r="AM39" s="42"/>
      <c r="AN39" s="67" t="s">
        <v>22</v>
      </c>
      <c r="AO39" s="101" t="e">
        <f t="shared" ref="AO39:AO57" si="126">M39-AY39-BJ39-BU39</f>
        <v>#VALUE!</v>
      </c>
      <c r="AP39" s="68" t="s">
        <v>22</v>
      </c>
      <c r="AQ39" s="68" t="e">
        <f t="shared" ref="AQ39:AQ57" si="127">O39-BA39-BL39-BW39</f>
        <v>#VALUE!</v>
      </c>
      <c r="AR39" s="68" t="s">
        <v>22</v>
      </c>
      <c r="AS39" s="68" t="e">
        <f t="shared" ref="AS39:AS57" si="128">Q39-BC39-BN39-BY39</f>
        <v>#VALUE!</v>
      </c>
      <c r="AT39" s="68" t="s">
        <v>22</v>
      </c>
      <c r="AU39" s="68" t="e">
        <f t="shared" ref="AU39:AU57" si="129">W39-BE39-BP39-CA39</f>
        <v>#VALUE!</v>
      </c>
      <c r="AV39" s="74" t="e">
        <f t="shared" ref="AV39:AV57" si="130">SUM(AN39:AU39)</f>
        <v>#VALUE!</v>
      </c>
      <c r="AW39" s="71" t="e">
        <f t="shared" ref="AW39:AW57" si="131">AV39*H39</f>
        <v>#VALUE!</v>
      </c>
      <c r="AX39" s="49" t="s">
        <v>22</v>
      </c>
      <c r="AY39" s="50">
        <v>0</v>
      </c>
      <c r="AZ39" s="50" t="s">
        <v>22</v>
      </c>
      <c r="BA39" s="50">
        <v>0</v>
      </c>
      <c r="BB39" s="50" t="s">
        <v>22</v>
      </c>
      <c r="BC39" s="50">
        <v>0</v>
      </c>
      <c r="BD39" s="50" t="s">
        <v>22</v>
      </c>
      <c r="BE39" s="50">
        <v>0</v>
      </c>
      <c r="BF39" s="46">
        <f t="shared" ref="BF39:BF57" si="132">SUM(AX39:BE39)</f>
        <v>0</v>
      </c>
      <c r="BG39" s="9">
        <f t="shared" ref="BG39:BG57" si="133">BF39*AG39*0.75*0.95</f>
        <v>0</v>
      </c>
      <c r="BH39" s="9">
        <f t="shared" ref="BH39:BH57" si="134">BF39*H39</f>
        <v>0</v>
      </c>
      <c r="BI39" s="53" t="s">
        <v>22</v>
      </c>
      <c r="BJ39" s="54">
        <v>0</v>
      </c>
      <c r="BK39" s="54" t="s">
        <v>22</v>
      </c>
      <c r="BL39" s="54">
        <v>0</v>
      </c>
      <c r="BM39" s="54" t="s">
        <v>22</v>
      </c>
      <c r="BN39" s="54">
        <v>0</v>
      </c>
      <c r="BO39" s="54" t="s">
        <v>22</v>
      </c>
      <c r="BP39" s="54">
        <v>0</v>
      </c>
      <c r="BQ39" s="46">
        <f t="shared" ref="BQ39:BQ57" si="135">SUM(BI39:BP39)</f>
        <v>0</v>
      </c>
      <c r="BR39" s="9">
        <f t="shared" ref="BR39:BR57" si="136">BQ39*AC39*0.4227</f>
        <v>0</v>
      </c>
      <c r="BS39" s="9">
        <f t="shared" ref="BS39:BS57" si="137">BQ39*H39</f>
        <v>0</v>
      </c>
      <c r="BT39" s="63" t="s">
        <v>22</v>
      </c>
      <c r="BU39" s="64">
        <v>0</v>
      </c>
      <c r="BV39" s="64" t="s">
        <v>22</v>
      </c>
      <c r="BW39" s="64">
        <v>0</v>
      </c>
      <c r="BX39" s="64" t="s">
        <v>22</v>
      </c>
      <c r="BY39" s="64">
        <v>0</v>
      </c>
      <c r="BZ39" s="64" t="s">
        <v>22</v>
      </c>
      <c r="CA39" s="64">
        <v>0</v>
      </c>
      <c r="CB39" s="46">
        <f t="shared" si="62"/>
        <v>0</v>
      </c>
      <c r="CC39" s="9">
        <f t="shared" si="63"/>
        <v>0</v>
      </c>
      <c r="CD39" s="9">
        <f t="shared" si="64"/>
        <v>0</v>
      </c>
      <c r="CE39" s="8">
        <v>0</v>
      </c>
      <c r="CF39" s="9">
        <f t="shared" si="32"/>
        <v>0</v>
      </c>
      <c r="CG39" s="9">
        <f t="shared" si="33"/>
        <v>0</v>
      </c>
      <c r="CH39" s="8">
        <v>0</v>
      </c>
      <c r="CI39" s="9">
        <f t="shared" si="34"/>
        <v>0</v>
      </c>
      <c r="CJ39" s="9">
        <f t="shared" si="35"/>
        <v>0</v>
      </c>
      <c r="CK39" s="10">
        <v>1</v>
      </c>
    </row>
    <row r="40" spans="1:89" s="10" customFormat="1" ht="144" customHeight="1">
      <c r="A40" s="36" t="s">
        <v>1350</v>
      </c>
      <c r="B40" s="106"/>
      <c r="C40" s="106" t="str">
        <f t="shared" si="36"/>
        <v>CRISP-Navy</v>
      </c>
      <c r="D40" s="100" t="s">
        <v>1255</v>
      </c>
      <c r="E40" s="19" t="s">
        <v>1208</v>
      </c>
      <c r="F40" s="103" t="s">
        <v>877</v>
      </c>
      <c r="G40" s="19"/>
      <c r="H40" s="78">
        <f t="shared" si="0"/>
        <v>22.04</v>
      </c>
      <c r="I40" s="89">
        <v>33.9</v>
      </c>
      <c r="J40" s="79">
        <v>84.9</v>
      </c>
      <c r="K40" s="143" t="str">
        <f>_xlfn.XLOOKUP(C40,наличие!A:A,наличие!J:J,"-",0)</f>
        <v>-</v>
      </c>
      <c r="L40" s="31" t="s">
        <v>1244</v>
      </c>
      <c r="M40" s="160" t="s">
        <v>1245</v>
      </c>
      <c r="N40" s="31" t="s">
        <v>1245</v>
      </c>
      <c r="O40" s="160" t="s">
        <v>1245</v>
      </c>
      <c r="P40" s="31" t="s">
        <v>1245</v>
      </c>
      <c r="Q40" s="160" t="s">
        <v>1245</v>
      </c>
      <c r="R40" s="160" t="s">
        <v>1245</v>
      </c>
      <c r="S40" s="31" t="s">
        <v>1245</v>
      </c>
      <c r="T40" s="31" t="s">
        <v>1245</v>
      </c>
      <c r="U40" s="31" t="s">
        <v>1245</v>
      </c>
      <c r="V40" s="31" t="s">
        <v>1245</v>
      </c>
      <c r="W40" s="160" t="s">
        <v>1245</v>
      </c>
      <c r="X40" s="163">
        <f t="shared" si="1"/>
        <v>0</v>
      </c>
      <c r="Y40" s="81">
        <f t="shared" si="2"/>
        <v>0</v>
      </c>
      <c r="Z40" s="38">
        <f t="shared" si="37"/>
        <v>4.8049999999999997</v>
      </c>
      <c r="AA40" s="23">
        <f t="shared" si="92"/>
        <v>0</v>
      </c>
      <c r="AB40" s="24">
        <f t="shared" si="125"/>
        <v>26.844999999999999</v>
      </c>
      <c r="AC40" s="55">
        <f t="shared" si="6"/>
        <v>94</v>
      </c>
      <c r="AD40" s="39">
        <f t="shared" si="94"/>
        <v>110.1</v>
      </c>
      <c r="AE40" s="11">
        <f t="shared" si="95"/>
        <v>8460</v>
      </c>
      <c r="AF40" s="6">
        <f t="shared" si="96"/>
        <v>2.5015831626001117</v>
      </c>
      <c r="AG40" s="25">
        <f t="shared" si="97"/>
        <v>51.6</v>
      </c>
      <c r="AH40" s="11" t="e">
        <f>ROUND(AG40*#REF!,-1)</f>
        <v>#REF!</v>
      </c>
      <c r="AI40" s="7">
        <f t="shared" si="98"/>
        <v>0.92214565095921042</v>
      </c>
      <c r="AJ40" s="26">
        <f t="shared" si="99"/>
        <v>38.700000000000003</v>
      </c>
      <c r="AK40" s="11" t="e">
        <f>ROUND(AJ40*#REF!,-1)</f>
        <v>#REF!</v>
      </c>
      <c r="AL40" s="18">
        <f t="shared" si="100"/>
        <v>0.4416092382194079</v>
      </c>
      <c r="AM40" s="42"/>
      <c r="AN40" s="67" t="s">
        <v>22</v>
      </c>
      <c r="AO40" s="101" t="e">
        <f t="shared" si="126"/>
        <v>#VALUE!</v>
      </c>
      <c r="AP40" s="68" t="s">
        <v>22</v>
      </c>
      <c r="AQ40" s="68" t="e">
        <f t="shared" si="127"/>
        <v>#VALUE!</v>
      </c>
      <c r="AR40" s="68" t="s">
        <v>22</v>
      </c>
      <c r="AS40" s="68" t="e">
        <f t="shared" si="128"/>
        <v>#VALUE!</v>
      </c>
      <c r="AT40" s="68" t="s">
        <v>22</v>
      </c>
      <c r="AU40" s="68" t="e">
        <f t="shared" si="129"/>
        <v>#VALUE!</v>
      </c>
      <c r="AV40" s="74" t="e">
        <f t="shared" si="130"/>
        <v>#VALUE!</v>
      </c>
      <c r="AW40" s="71" t="e">
        <f t="shared" si="131"/>
        <v>#VALUE!</v>
      </c>
      <c r="AX40" s="49" t="s">
        <v>22</v>
      </c>
      <c r="AY40" s="50">
        <v>0</v>
      </c>
      <c r="AZ40" s="50" t="s">
        <v>22</v>
      </c>
      <c r="BA40" s="50">
        <v>0</v>
      </c>
      <c r="BB40" s="50" t="s">
        <v>22</v>
      </c>
      <c r="BC40" s="50">
        <v>0</v>
      </c>
      <c r="BD40" s="50" t="s">
        <v>22</v>
      </c>
      <c r="BE40" s="50">
        <v>0</v>
      </c>
      <c r="BF40" s="46">
        <f t="shared" si="132"/>
        <v>0</v>
      </c>
      <c r="BG40" s="9">
        <f t="shared" si="133"/>
        <v>0</v>
      </c>
      <c r="BH40" s="9">
        <f t="shared" si="134"/>
        <v>0</v>
      </c>
      <c r="BI40" s="53" t="s">
        <v>22</v>
      </c>
      <c r="BJ40" s="54">
        <v>0</v>
      </c>
      <c r="BK40" s="54" t="s">
        <v>22</v>
      </c>
      <c r="BL40" s="54">
        <v>0</v>
      </c>
      <c r="BM40" s="54" t="s">
        <v>22</v>
      </c>
      <c r="BN40" s="54">
        <v>0</v>
      </c>
      <c r="BO40" s="54" t="s">
        <v>22</v>
      </c>
      <c r="BP40" s="54">
        <v>0</v>
      </c>
      <c r="BQ40" s="46">
        <f t="shared" si="135"/>
        <v>0</v>
      </c>
      <c r="BR40" s="9">
        <f t="shared" si="136"/>
        <v>0</v>
      </c>
      <c r="BS40" s="9">
        <f t="shared" si="137"/>
        <v>0</v>
      </c>
      <c r="BT40" s="63" t="s">
        <v>22</v>
      </c>
      <c r="BU40" s="64">
        <v>0</v>
      </c>
      <c r="BV40" s="64" t="s">
        <v>22</v>
      </c>
      <c r="BW40" s="64">
        <v>0</v>
      </c>
      <c r="BX40" s="64" t="s">
        <v>22</v>
      </c>
      <c r="BY40" s="64">
        <v>0</v>
      </c>
      <c r="BZ40" s="64" t="s">
        <v>22</v>
      </c>
      <c r="CA40" s="64">
        <v>0</v>
      </c>
      <c r="CB40" s="46">
        <f t="shared" si="62"/>
        <v>0</v>
      </c>
      <c r="CC40" s="9">
        <f t="shared" si="63"/>
        <v>0</v>
      </c>
      <c r="CD40" s="9">
        <f t="shared" si="64"/>
        <v>0</v>
      </c>
      <c r="CE40" s="8">
        <v>0</v>
      </c>
      <c r="CF40" s="9">
        <f t="shared" si="32"/>
        <v>0</v>
      </c>
      <c r="CG40" s="9">
        <f t="shared" si="33"/>
        <v>0</v>
      </c>
      <c r="CH40" s="8">
        <v>0</v>
      </c>
      <c r="CI40" s="9">
        <f t="shared" si="34"/>
        <v>0</v>
      </c>
      <c r="CJ40" s="9">
        <f t="shared" si="35"/>
        <v>0</v>
      </c>
      <c r="CK40" s="10">
        <v>1</v>
      </c>
    </row>
    <row r="41" spans="1:89" s="10" customFormat="1" ht="144" customHeight="1">
      <c r="A41" s="36" t="str">
        <f>_xlfn.XLOOKUP(D41,наличие!B:B,наличие!E:E,"-",0)</f>
        <v>Кепки</v>
      </c>
      <c r="B41" s="107"/>
      <c r="C41" s="106" t="str">
        <f t="shared" si="36"/>
        <v>JANSSON-Black</v>
      </c>
      <c r="D41" s="99" t="s">
        <v>868</v>
      </c>
      <c r="E41" s="19" t="s">
        <v>1212</v>
      </c>
      <c r="F41" s="104" t="s">
        <v>876</v>
      </c>
      <c r="G41" s="77"/>
      <c r="H41" s="78">
        <f t="shared" ref="H41:H56" si="138">ROUND(I41*0.65,2)</f>
        <v>17.489999999999998</v>
      </c>
      <c r="I41" s="79">
        <v>26.9</v>
      </c>
      <c r="J41" s="79">
        <v>69.900000000000006</v>
      </c>
      <c r="K41" s="143">
        <f>_xlfn.XLOOKUP(C41,наличие!A:A,наличие!J:J,"-",0)</f>
        <v>1</v>
      </c>
      <c r="L41" s="80" t="s">
        <v>1244</v>
      </c>
      <c r="M41" s="159" t="s">
        <v>1245</v>
      </c>
      <c r="N41" s="159" t="s">
        <v>1245</v>
      </c>
      <c r="O41" s="159" t="s">
        <v>1245</v>
      </c>
      <c r="P41" s="159" t="s">
        <v>1245</v>
      </c>
      <c r="Q41" s="159" t="s">
        <v>1245</v>
      </c>
      <c r="R41" s="159" t="s">
        <v>1245</v>
      </c>
      <c r="S41" s="159" t="s">
        <v>1245</v>
      </c>
      <c r="T41" s="159" t="s">
        <v>1245</v>
      </c>
      <c r="U41" s="159" t="s">
        <v>1245</v>
      </c>
      <c r="V41" s="159" t="s">
        <v>1245</v>
      </c>
      <c r="W41" s="159" t="s">
        <v>1245</v>
      </c>
      <c r="X41" s="163">
        <f t="shared" si="1"/>
        <v>0</v>
      </c>
      <c r="Y41" s="81">
        <f t="shared" si="2"/>
        <v>0</v>
      </c>
      <c r="Z41" s="82">
        <f t="shared" si="37"/>
        <v>4.125</v>
      </c>
      <c r="AA41" s="83">
        <f t="shared" ref="AA41:AA57" si="139">X41*Z41</f>
        <v>0</v>
      </c>
      <c r="AB41" s="84">
        <f t="shared" si="125"/>
        <v>21.614999999999998</v>
      </c>
      <c r="AC41" s="55">
        <f t="shared" ref="AC41:AC55" si="140">ROUND(AB41*3.5,0)</f>
        <v>76</v>
      </c>
      <c r="AD41" s="39">
        <f t="shared" ref="AD41:AD57" si="141">ROUND(AB41*4.1,1)</f>
        <v>88.6</v>
      </c>
      <c r="AE41" s="11">
        <f t="shared" ref="AE41:AE57" si="142">ROUND(AC41*$AE$2,-1)</f>
        <v>6840</v>
      </c>
      <c r="AF41" s="6">
        <f t="shared" ref="AF41:AF57" si="143">(AC41-AB41)/AB41</f>
        <v>2.5160767985195469</v>
      </c>
      <c r="AG41" s="25">
        <f t="shared" ref="AG41:AG57" si="144">ROUND(AC41/1.82,1)</f>
        <v>41.8</v>
      </c>
      <c r="AH41" s="11" t="e">
        <f>ROUND(AG41*#REF!,-1)</f>
        <v>#REF!</v>
      </c>
      <c r="AI41" s="7">
        <f t="shared" ref="AI41:AI57" si="145">(AG41-AB41)/AB41</f>
        <v>0.9338422391857506</v>
      </c>
      <c r="AJ41" s="26">
        <f t="shared" ref="AJ41:AJ57" si="146">ROUND(AG41*0.75,1)</f>
        <v>31.4</v>
      </c>
      <c r="AK41" s="11" t="e">
        <f>ROUND(AJ41*#REF!,-1)</f>
        <v>#REF!</v>
      </c>
      <c r="AL41" s="18">
        <f t="shared" ref="AL41:AL57" si="147">(AJ41-AB41)/AB41</f>
        <v>0.45269488780939166</v>
      </c>
      <c r="AM41" s="42"/>
      <c r="AN41" s="67" t="s">
        <v>22</v>
      </c>
      <c r="AO41" s="68" t="e">
        <f t="shared" si="126"/>
        <v>#VALUE!</v>
      </c>
      <c r="AP41" s="68" t="e">
        <f t="shared" ref="AP41:AP57" si="148">N41-AZ41-BK41-BV41</f>
        <v>#VALUE!</v>
      </c>
      <c r="AQ41" s="68" t="e">
        <f t="shared" si="127"/>
        <v>#VALUE!</v>
      </c>
      <c r="AR41" s="68" t="e">
        <f t="shared" ref="AR41:AR57" si="149">P41-BB41-BM41-BX41</f>
        <v>#VALUE!</v>
      </c>
      <c r="AS41" s="68" t="e">
        <f t="shared" si="128"/>
        <v>#VALUE!</v>
      </c>
      <c r="AT41" s="68" t="e">
        <f t="shared" ref="AT41:AT57" si="150">S41-BD41-BO41-BZ41</f>
        <v>#VALUE!</v>
      </c>
      <c r="AU41" s="68" t="e">
        <f t="shared" si="129"/>
        <v>#VALUE!</v>
      </c>
      <c r="AV41" s="74" t="e">
        <f t="shared" si="130"/>
        <v>#VALUE!</v>
      </c>
      <c r="AW41" s="71" t="e">
        <f t="shared" si="131"/>
        <v>#VALUE!</v>
      </c>
      <c r="AX41" s="49" t="s">
        <v>22</v>
      </c>
      <c r="AY41" s="50">
        <v>0</v>
      </c>
      <c r="AZ41" s="50">
        <v>0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46">
        <f t="shared" si="132"/>
        <v>0</v>
      </c>
      <c r="BG41" s="9">
        <f t="shared" si="133"/>
        <v>0</v>
      </c>
      <c r="BH41" s="9">
        <f t="shared" si="134"/>
        <v>0</v>
      </c>
      <c r="BI41" s="53" t="s">
        <v>22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46">
        <f t="shared" si="135"/>
        <v>0</v>
      </c>
      <c r="BR41" s="9">
        <f t="shared" si="136"/>
        <v>0</v>
      </c>
      <c r="BS41" s="9">
        <f t="shared" si="137"/>
        <v>0</v>
      </c>
      <c r="BT41" s="63" t="s">
        <v>22</v>
      </c>
      <c r="BU41" s="64">
        <v>0</v>
      </c>
      <c r="BV41" s="64">
        <v>0</v>
      </c>
      <c r="BW41" s="64">
        <v>0</v>
      </c>
      <c r="BX41" s="64">
        <v>0</v>
      </c>
      <c r="BY41" s="64">
        <v>0</v>
      </c>
      <c r="BZ41" s="64">
        <v>0</v>
      </c>
      <c r="CA41" s="64">
        <v>0</v>
      </c>
      <c r="CB41" s="46">
        <f t="shared" ref="CB41:CB55" si="151">SUM(BT41:CA41)</f>
        <v>0</v>
      </c>
      <c r="CC41" s="9">
        <f t="shared" ref="CC41:CC55" si="152">CB41*AC41*0.62</f>
        <v>0</v>
      </c>
      <c r="CD41" s="9">
        <f t="shared" ref="CD41:CD55" si="153">CB41*H41</f>
        <v>0</v>
      </c>
      <c r="CE41" s="8">
        <v>0</v>
      </c>
      <c r="CF41" s="9">
        <f t="shared" ref="CF41:CF56" si="154">CE41*AG41*0.9*0.95</f>
        <v>0</v>
      </c>
      <c r="CG41" s="9">
        <f t="shared" ref="CG41:CG56" si="155">CE41*H41</f>
        <v>0</v>
      </c>
      <c r="CH41" s="8">
        <v>0</v>
      </c>
      <c r="CI41" s="9">
        <f t="shared" ref="CI41:CI56" si="156">CH41*AG41*0.9*0.9</f>
        <v>0</v>
      </c>
      <c r="CJ41" s="9">
        <f t="shared" ref="CJ41:CJ56" si="157">CH41*H41</f>
        <v>0</v>
      </c>
      <c r="CK41" s="10">
        <v>1</v>
      </c>
    </row>
    <row r="42" spans="1:89" s="10" customFormat="1" ht="144" customHeight="1">
      <c r="A42" s="36" t="str">
        <f>_xlfn.XLOOKUP(D42,наличие!B:B,наличие!E:E,"-",0)</f>
        <v>Кепки</v>
      </c>
      <c r="B42" s="107"/>
      <c r="C42" s="106" t="str">
        <f t="shared" si="36"/>
        <v>JANSSON-Navy</v>
      </c>
      <c r="D42" s="99" t="s">
        <v>868</v>
      </c>
      <c r="E42" s="19" t="s">
        <v>1208</v>
      </c>
      <c r="F42" s="104" t="s">
        <v>876</v>
      </c>
      <c r="G42" s="77"/>
      <c r="H42" s="78">
        <f t="shared" si="138"/>
        <v>17.489999999999998</v>
      </c>
      <c r="I42" s="79">
        <v>26.9</v>
      </c>
      <c r="J42" s="79">
        <v>69.900000000000006</v>
      </c>
      <c r="K42" s="143" t="str">
        <f>_xlfn.XLOOKUP(C42,наличие!A:A,наличие!J:J,"-",0)</f>
        <v>-</v>
      </c>
      <c r="L42" s="80" t="s">
        <v>1244</v>
      </c>
      <c r="M42" s="159" t="s">
        <v>1245</v>
      </c>
      <c r="N42" s="159" t="s">
        <v>1245</v>
      </c>
      <c r="O42" s="159" t="s">
        <v>1245</v>
      </c>
      <c r="P42" s="159" t="s">
        <v>1245</v>
      </c>
      <c r="Q42" s="159" t="s">
        <v>1245</v>
      </c>
      <c r="R42" s="159" t="s">
        <v>1245</v>
      </c>
      <c r="S42" s="159" t="s">
        <v>1245</v>
      </c>
      <c r="T42" s="159" t="s">
        <v>1245</v>
      </c>
      <c r="U42" s="159" t="s">
        <v>1245</v>
      </c>
      <c r="V42" s="159" t="s">
        <v>1245</v>
      </c>
      <c r="W42" s="159" t="s">
        <v>1245</v>
      </c>
      <c r="X42" s="163">
        <f t="shared" si="1"/>
        <v>0</v>
      </c>
      <c r="Y42" s="81">
        <f t="shared" si="2"/>
        <v>0</v>
      </c>
      <c r="Z42" s="82">
        <f t="shared" si="37"/>
        <v>4.125</v>
      </c>
      <c r="AA42" s="83">
        <f t="shared" si="139"/>
        <v>0</v>
      </c>
      <c r="AB42" s="84">
        <f t="shared" si="125"/>
        <v>21.614999999999998</v>
      </c>
      <c r="AC42" s="55">
        <f t="shared" si="140"/>
        <v>76</v>
      </c>
      <c r="AD42" s="39">
        <f t="shared" si="141"/>
        <v>88.6</v>
      </c>
      <c r="AE42" s="11">
        <f t="shared" si="142"/>
        <v>6840</v>
      </c>
      <c r="AF42" s="6">
        <f t="shared" si="143"/>
        <v>2.5160767985195469</v>
      </c>
      <c r="AG42" s="25">
        <f t="shared" si="144"/>
        <v>41.8</v>
      </c>
      <c r="AH42" s="11" t="e">
        <f>ROUND(AG42*#REF!,-1)</f>
        <v>#REF!</v>
      </c>
      <c r="AI42" s="7">
        <f t="shared" si="145"/>
        <v>0.9338422391857506</v>
      </c>
      <c r="AJ42" s="26">
        <f t="shared" si="146"/>
        <v>31.4</v>
      </c>
      <c r="AK42" s="11" t="e">
        <f>ROUND(AJ42*#REF!,-1)</f>
        <v>#REF!</v>
      </c>
      <c r="AL42" s="18">
        <f t="shared" si="147"/>
        <v>0.45269488780939166</v>
      </c>
      <c r="AM42" s="42"/>
      <c r="AN42" s="67" t="s">
        <v>22</v>
      </c>
      <c r="AO42" s="68" t="e">
        <f t="shared" si="126"/>
        <v>#VALUE!</v>
      </c>
      <c r="AP42" s="68" t="e">
        <f t="shared" si="148"/>
        <v>#VALUE!</v>
      </c>
      <c r="AQ42" s="68" t="e">
        <f t="shared" si="127"/>
        <v>#VALUE!</v>
      </c>
      <c r="AR42" s="68" t="e">
        <f t="shared" si="149"/>
        <v>#VALUE!</v>
      </c>
      <c r="AS42" s="68" t="e">
        <f t="shared" si="128"/>
        <v>#VALUE!</v>
      </c>
      <c r="AT42" s="68" t="e">
        <f t="shared" si="150"/>
        <v>#VALUE!</v>
      </c>
      <c r="AU42" s="68" t="e">
        <f t="shared" si="129"/>
        <v>#VALUE!</v>
      </c>
      <c r="AV42" s="74" t="e">
        <f t="shared" si="130"/>
        <v>#VALUE!</v>
      </c>
      <c r="AW42" s="71" t="e">
        <f t="shared" si="131"/>
        <v>#VALUE!</v>
      </c>
      <c r="AX42" s="49" t="s">
        <v>22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46">
        <f t="shared" si="132"/>
        <v>0</v>
      </c>
      <c r="BG42" s="9">
        <f t="shared" si="133"/>
        <v>0</v>
      </c>
      <c r="BH42" s="9">
        <f t="shared" si="134"/>
        <v>0</v>
      </c>
      <c r="BI42" s="53" t="s">
        <v>22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46">
        <f t="shared" si="135"/>
        <v>0</v>
      </c>
      <c r="BR42" s="9">
        <f t="shared" si="136"/>
        <v>0</v>
      </c>
      <c r="BS42" s="9">
        <f t="shared" si="137"/>
        <v>0</v>
      </c>
      <c r="BT42" s="63" t="s">
        <v>22</v>
      </c>
      <c r="BU42" s="64">
        <v>0</v>
      </c>
      <c r="BV42" s="64">
        <v>0</v>
      </c>
      <c r="BW42" s="64">
        <v>0</v>
      </c>
      <c r="BX42" s="64">
        <v>0</v>
      </c>
      <c r="BY42" s="64">
        <v>0</v>
      </c>
      <c r="BZ42" s="64">
        <v>0</v>
      </c>
      <c r="CA42" s="64">
        <v>0</v>
      </c>
      <c r="CB42" s="46">
        <f t="shared" si="151"/>
        <v>0</v>
      </c>
      <c r="CC42" s="9">
        <f t="shared" si="152"/>
        <v>0</v>
      </c>
      <c r="CD42" s="9">
        <f t="shared" si="153"/>
        <v>0</v>
      </c>
      <c r="CE42" s="8">
        <v>0</v>
      </c>
      <c r="CF42" s="9">
        <f t="shared" si="154"/>
        <v>0</v>
      </c>
      <c r="CG42" s="9">
        <f t="shared" si="155"/>
        <v>0</v>
      </c>
      <c r="CH42" s="8">
        <v>0</v>
      </c>
      <c r="CI42" s="9">
        <f t="shared" si="156"/>
        <v>0</v>
      </c>
      <c r="CJ42" s="9">
        <f t="shared" si="157"/>
        <v>0</v>
      </c>
      <c r="CK42" s="10">
        <v>1</v>
      </c>
    </row>
    <row r="43" spans="1:89" s="10" customFormat="1" ht="144" customHeight="1">
      <c r="A43" s="36" t="str">
        <f>_xlfn.XLOOKUP(D43,наличие!B:B,наличие!E:E,"-",0)</f>
        <v>Кепки</v>
      </c>
      <c r="B43" s="107"/>
      <c r="C43" s="106" t="str">
        <f t="shared" si="36"/>
        <v>JANSSON-Taupe</v>
      </c>
      <c r="D43" s="99" t="s">
        <v>868</v>
      </c>
      <c r="E43" s="19" t="s">
        <v>1211</v>
      </c>
      <c r="F43" s="104" t="s">
        <v>876</v>
      </c>
      <c r="G43" s="77"/>
      <c r="H43" s="78">
        <f t="shared" si="138"/>
        <v>17.489999999999998</v>
      </c>
      <c r="I43" s="79">
        <v>26.9</v>
      </c>
      <c r="J43" s="79">
        <v>69.900000000000006</v>
      </c>
      <c r="K43" s="143" t="str">
        <f>_xlfn.XLOOKUP(C43,наличие!A:A,наличие!J:J,"-",0)</f>
        <v>-</v>
      </c>
      <c r="L43" s="80" t="s">
        <v>1244</v>
      </c>
      <c r="M43" s="159" t="s">
        <v>1245</v>
      </c>
      <c r="N43" s="159" t="s">
        <v>1245</v>
      </c>
      <c r="O43" s="159" t="s">
        <v>1245</v>
      </c>
      <c r="P43" s="159" t="s">
        <v>1245</v>
      </c>
      <c r="Q43" s="159" t="s">
        <v>1245</v>
      </c>
      <c r="R43" s="159" t="s">
        <v>1245</v>
      </c>
      <c r="S43" s="159" t="s">
        <v>1245</v>
      </c>
      <c r="T43" s="159" t="s">
        <v>1245</v>
      </c>
      <c r="U43" s="159" t="s">
        <v>1245</v>
      </c>
      <c r="V43" s="159" t="s">
        <v>1245</v>
      </c>
      <c r="W43" s="159" t="s">
        <v>1245</v>
      </c>
      <c r="X43" s="163">
        <f t="shared" si="1"/>
        <v>0</v>
      </c>
      <c r="Y43" s="81">
        <f t="shared" si="2"/>
        <v>0</v>
      </c>
      <c r="Z43" s="82">
        <f t="shared" si="37"/>
        <v>4.125</v>
      </c>
      <c r="AA43" s="83">
        <f t="shared" si="139"/>
        <v>0</v>
      </c>
      <c r="AB43" s="84">
        <f t="shared" si="125"/>
        <v>21.614999999999998</v>
      </c>
      <c r="AC43" s="55">
        <f t="shared" si="140"/>
        <v>76</v>
      </c>
      <c r="AD43" s="39">
        <f t="shared" si="141"/>
        <v>88.6</v>
      </c>
      <c r="AE43" s="11">
        <f t="shared" si="142"/>
        <v>6840</v>
      </c>
      <c r="AF43" s="6">
        <f t="shared" si="143"/>
        <v>2.5160767985195469</v>
      </c>
      <c r="AG43" s="25">
        <f t="shared" si="144"/>
        <v>41.8</v>
      </c>
      <c r="AH43" s="11" t="e">
        <f>ROUND(AG43*#REF!,-1)</f>
        <v>#REF!</v>
      </c>
      <c r="AI43" s="7">
        <f t="shared" si="145"/>
        <v>0.9338422391857506</v>
      </c>
      <c r="AJ43" s="26">
        <f t="shared" si="146"/>
        <v>31.4</v>
      </c>
      <c r="AK43" s="11" t="e">
        <f>ROUND(AJ43*#REF!,-1)</f>
        <v>#REF!</v>
      </c>
      <c r="AL43" s="18">
        <f t="shared" si="147"/>
        <v>0.45269488780939166</v>
      </c>
      <c r="AM43" s="42"/>
      <c r="AN43" s="67" t="s">
        <v>22</v>
      </c>
      <c r="AO43" s="68" t="e">
        <f t="shared" si="126"/>
        <v>#VALUE!</v>
      </c>
      <c r="AP43" s="68" t="e">
        <f t="shared" si="148"/>
        <v>#VALUE!</v>
      </c>
      <c r="AQ43" s="68" t="e">
        <f t="shared" si="127"/>
        <v>#VALUE!</v>
      </c>
      <c r="AR43" s="68" t="e">
        <f t="shared" si="149"/>
        <v>#VALUE!</v>
      </c>
      <c r="AS43" s="68" t="e">
        <f t="shared" si="128"/>
        <v>#VALUE!</v>
      </c>
      <c r="AT43" s="68" t="e">
        <f t="shared" si="150"/>
        <v>#VALUE!</v>
      </c>
      <c r="AU43" s="68" t="e">
        <f t="shared" si="129"/>
        <v>#VALUE!</v>
      </c>
      <c r="AV43" s="74" t="e">
        <f t="shared" si="130"/>
        <v>#VALUE!</v>
      </c>
      <c r="AW43" s="71" t="e">
        <f t="shared" si="131"/>
        <v>#VALUE!</v>
      </c>
      <c r="AX43" s="49" t="s">
        <v>22</v>
      </c>
      <c r="AY43" s="50">
        <v>0</v>
      </c>
      <c r="AZ43" s="50">
        <v>0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46">
        <f t="shared" si="132"/>
        <v>0</v>
      </c>
      <c r="BG43" s="9">
        <f t="shared" si="133"/>
        <v>0</v>
      </c>
      <c r="BH43" s="9">
        <f t="shared" si="134"/>
        <v>0</v>
      </c>
      <c r="BI43" s="53" t="s">
        <v>22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46">
        <f t="shared" si="135"/>
        <v>0</v>
      </c>
      <c r="BR43" s="9">
        <f t="shared" si="136"/>
        <v>0</v>
      </c>
      <c r="BS43" s="9">
        <f t="shared" si="137"/>
        <v>0</v>
      </c>
      <c r="BT43" s="63" t="s">
        <v>22</v>
      </c>
      <c r="BU43" s="64">
        <v>0</v>
      </c>
      <c r="BV43" s="64">
        <v>0</v>
      </c>
      <c r="BW43" s="64">
        <v>0</v>
      </c>
      <c r="BX43" s="64">
        <v>0</v>
      </c>
      <c r="BY43" s="64">
        <v>0</v>
      </c>
      <c r="BZ43" s="64">
        <v>0</v>
      </c>
      <c r="CA43" s="64">
        <v>0</v>
      </c>
      <c r="CB43" s="46">
        <f t="shared" si="151"/>
        <v>0</v>
      </c>
      <c r="CC43" s="9">
        <f t="shared" si="152"/>
        <v>0</v>
      </c>
      <c r="CD43" s="9">
        <f t="shared" si="153"/>
        <v>0</v>
      </c>
      <c r="CE43" s="8">
        <v>0</v>
      </c>
      <c r="CF43" s="9">
        <f t="shared" si="154"/>
        <v>0</v>
      </c>
      <c r="CG43" s="9">
        <f t="shared" si="155"/>
        <v>0</v>
      </c>
      <c r="CH43" s="8">
        <v>0</v>
      </c>
      <c r="CI43" s="9">
        <f t="shared" si="156"/>
        <v>0</v>
      </c>
      <c r="CJ43" s="9">
        <f t="shared" si="157"/>
        <v>0</v>
      </c>
      <c r="CK43" s="10">
        <v>1</v>
      </c>
    </row>
    <row r="44" spans="1:89" s="10" customFormat="1" ht="144" customHeight="1">
      <c r="A44" s="36" t="str">
        <f>_xlfn.XLOOKUP(D44,наличие!B:B,наличие!E:E,"-",0)</f>
        <v>Кепки</v>
      </c>
      <c r="B44" s="107"/>
      <c r="C44" s="106" t="str">
        <f t="shared" si="36"/>
        <v>KUBOR-Blue</v>
      </c>
      <c r="D44" s="99" t="s">
        <v>241</v>
      </c>
      <c r="E44" s="19" t="s">
        <v>1203</v>
      </c>
      <c r="F44" s="104" t="s">
        <v>1317</v>
      </c>
      <c r="G44" s="77"/>
      <c r="H44" s="78">
        <f t="shared" si="138"/>
        <v>16.84</v>
      </c>
      <c r="I44" s="79">
        <v>25.9</v>
      </c>
      <c r="J44" s="79">
        <v>64.900000000000006</v>
      </c>
      <c r="K44" s="143">
        <f>_xlfn.XLOOKUP(C44,наличие!A:A,наличие!J:J,"-",0)</f>
        <v>2</v>
      </c>
      <c r="L44" s="80" t="s">
        <v>1244</v>
      </c>
      <c r="M44" s="159" t="s">
        <v>1245</v>
      </c>
      <c r="N44" s="159" t="s">
        <v>1245</v>
      </c>
      <c r="O44" s="159" t="s">
        <v>1245</v>
      </c>
      <c r="P44" s="159" t="s">
        <v>1245</v>
      </c>
      <c r="Q44" s="159" t="s">
        <v>1245</v>
      </c>
      <c r="R44" s="159" t="s">
        <v>1245</v>
      </c>
      <c r="S44" s="159" t="s">
        <v>1245</v>
      </c>
      <c r="T44" s="159" t="s">
        <v>1245</v>
      </c>
      <c r="U44" s="159" t="s">
        <v>1245</v>
      </c>
      <c r="V44" s="159" t="s">
        <v>1245</v>
      </c>
      <c r="W44" s="159" t="s">
        <v>1245</v>
      </c>
      <c r="X44" s="163">
        <f t="shared" si="1"/>
        <v>0</v>
      </c>
      <c r="Y44" s="81">
        <f t="shared" si="2"/>
        <v>0</v>
      </c>
      <c r="Z44" s="82">
        <f t="shared" si="37"/>
        <v>4.0250000000000004</v>
      </c>
      <c r="AA44" s="83">
        <f t="shared" si="139"/>
        <v>0</v>
      </c>
      <c r="AB44" s="84">
        <f t="shared" si="125"/>
        <v>20.865000000000002</v>
      </c>
      <c r="AC44" s="55">
        <f t="shared" si="140"/>
        <v>73</v>
      </c>
      <c r="AD44" s="39">
        <f t="shared" si="141"/>
        <v>85.5</v>
      </c>
      <c r="AE44" s="11">
        <f t="shared" si="142"/>
        <v>6570</v>
      </c>
      <c r="AF44" s="6">
        <f t="shared" si="143"/>
        <v>2.4986820033549004</v>
      </c>
      <c r="AG44" s="25">
        <f t="shared" si="144"/>
        <v>40.1</v>
      </c>
      <c r="AH44" s="11" t="e">
        <f>ROUND(AG44*#REF!,-1)</f>
        <v>#REF!</v>
      </c>
      <c r="AI44" s="7">
        <f t="shared" si="145"/>
        <v>0.92187874430865069</v>
      </c>
      <c r="AJ44" s="26">
        <f t="shared" si="146"/>
        <v>30.1</v>
      </c>
      <c r="AK44" s="11" t="e">
        <f>ROUND(AJ44*#REF!,-1)</f>
        <v>#REF!</v>
      </c>
      <c r="AL44" s="18">
        <f t="shared" si="147"/>
        <v>0.44260723699976029</v>
      </c>
      <c r="AM44" s="42"/>
      <c r="AN44" s="67" t="s">
        <v>22</v>
      </c>
      <c r="AO44" s="68" t="e">
        <f t="shared" si="126"/>
        <v>#VALUE!</v>
      </c>
      <c r="AP44" s="68" t="e">
        <f t="shared" si="148"/>
        <v>#VALUE!</v>
      </c>
      <c r="AQ44" s="68" t="e">
        <f t="shared" si="127"/>
        <v>#VALUE!</v>
      </c>
      <c r="AR44" s="68" t="e">
        <f t="shared" si="149"/>
        <v>#VALUE!</v>
      </c>
      <c r="AS44" s="68" t="e">
        <f t="shared" si="128"/>
        <v>#VALUE!</v>
      </c>
      <c r="AT44" s="68" t="e">
        <f t="shared" si="150"/>
        <v>#VALUE!</v>
      </c>
      <c r="AU44" s="68" t="e">
        <f t="shared" si="129"/>
        <v>#VALUE!</v>
      </c>
      <c r="AV44" s="74" t="e">
        <f t="shared" si="130"/>
        <v>#VALUE!</v>
      </c>
      <c r="AW44" s="71" t="e">
        <f t="shared" si="131"/>
        <v>#VALUE!</v>
      </c>
      <c r="AX44" s="49" t="s">
        <v>22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46">
        <f t="shared" si="132"/>
        <v>0</v>
      </c>
      <c r="BG44" s="9">
        <f t="shared" si="133"/>
        <v>0</v>
      </c>
      <c r="BH44" s="9">
        <f t="shared" si="134"/>
        <v>0</v>
      </c>
      <c r="BI44" s="53" t="s">
        <v>22</v>
      </c>
      <c r="BJ44" s="54">
        <v>0</v>
      </c>
      <c r="BK44" s="54">
        <v>0</v>
      </c>
      <c r="BL44" s="54">
        <v>0</v>
      </c>
      <c r="BM44" s="54">
        <v>0</v>
      </c>
      <c r="BN44" s="54">
        <v>0</v>
      </c>
      <c r="BO44" s="54">
        <v>0</v>
      </c>
      <c r="BP44" s="54">
        <v>0</v>
      </c>
      <c r="BQ44" s="46">
        <f t="shared" si="135"/>
        <v>0</v>
      </c>
      <c r="BR44" s="9">
        <f t="shared" si="136"/>
        <v>0</v>
      </c>
      <c r="BS44" s="9">
        <f t="shared" si="137"/>
        <v>0</v>
      </c>
      <c r="BT44" s="63" t="s">
        <v>22</v>
      </c>
      <c r="BU44" s="64">
        <v>0</v>
      </c>
      <c r="BV44" s="64">
        <v>0</v>
      </c>
      <c r="BW44" s="64">
        <v>0</v>
      </c>
      <c r="BX44" s="64">
        <v>0</v>
      </c>
      <c r="BY44" s="64">
        <v>0</v>
      </c>
      <c r="BZ44" s="64">
        <v>0</v>
      </c>
      <c r="CA44" s="64">
        <v>0</v>
      </c>
      <c r="CB44" s="46">
        <f t="shared" si="151"/>
        <v>0</v>
      </c>
      <c r="CC44" s="9">
        <f t="shared" si="152"/>
        <v>0</v>
      </c>
      <c r="CD44" s="9">
        <f t="shared" si="153"/>
        <v>0</v>
      </c>
      <c r="CE44" s="8">
        <v>0</v>
      </c>
      <c r="CF44" s="9">
        <f t="shared" si="154"/>
        <v>0</v>
      </c>
      <c r="CG44" s="9">
        <f t="shared" si="155"/>
        <v>0</v>
      </c>
      <c r="CH44" s="8">
        <v>0</v>
      </c>
      <c r="CI44" s="9">
        <f t="shared" si="156"/>
        <v>0</v>
      </c>
      <c r="CJ44" s="9">
        <f t="shared" si="157"/>
        <v>0</v>
      </c>
      <c r="CK44" s="10">
        <v>1</v>
      </c>
    </row>
    <row r="45" spans="1:89" s="10" customFormat="1" ht="144" customHeight="1">
      <c r="A45" s="36" t="str">
        <f>_xlfn.XLOOKUP(D45,наличие!B:B,наличие!E:E,"-",0)</f>
        <v>Кепки</v>
      </c>
      <c r="B45" s="107"/>
      <c r="C45" s="106" t="str">
        <f t="shared" si="36"/>
        <v>KUBOR-Patchwork</v>
      </c>
      <c r="D45" s="99" t="s">
        <v>241</v>
      </c>
      <c r="E45" s="19" t="s">
        <v>1213</v>
      </c>
      <c r="F45" s="104" t="s">
        <v>1317</v>
      </c>
      <c r="G45" s="77"/>
      <c r="H45" s="78">
        <f t="shared" si="138"/>
        <v>16.84</v>
      </c>
      <c r="I45" s="79">
        <v>25.9</v>
      </c>
      <c r="J45" s="79">
        <v>64.900000000000006</v>
      </c>
      <c r="K45" s="143">
        <f>_xlfn.XLOOKUP(C45,наличие!A:A,наличие!J:J,"-",0)</f>
        <v>3</v>
      </c>
      <c r="L45" s="80" t="s">
        <v>1244</v>
      </c>
      <c r="M45" s="159" t="s">
        <v>1245</v>
      </c>
      <c r="N45" s="159" t="s">
        <v>1245</v>
      </c>
      <c r="O45" s="159" t="s">
        <v>1245</v>
      </c>
      <c r="P45" s="159" t="s">
        <v>1245</v>
      </c>
      <c r="Q45" s="159" t="s">
        <v>1245</v>
      </c>
      <c r="R45" s="159" t="s">
        <v>1245</v>
      </c>
      <c r="S45" s="159" t="s">
        <v>1245</v>
      </c>
      <c r="T45" s="159" t="s">
        <v>1245</v>
      </c>
      <c r="U45" s="159" t="s">
        <v>1245</v>
      </c>
      <c r="V45" s="159" t="s">
        <v>1245</v>
      </c>
      <c r="W45" s="159" t="s">
        <v>1245</v>
      </c>
      <c r="X45" s="163">
        <f t="shared" si="1"/>
        <v>0</v>
      </c>
      <c r="Y45" s="81">
        <f t="shared" si="2"/>
        <v>0</v>
      </c>
      <c r="Z45" s="82">
        <f t="shared" si="37"/>
        <v>4.0250000000000004</v>
      </c>
      <c r="AA45" s="83">
        <f t="shared" si="139"/>
        <v>0</v>
      </c>
      <c r="AB45" s="84">
        <f t="shared" si="125"/>
        <v>20.865000000000002</v>
      </c>
      <c r="AC45" s="55">
        <f t="shared" si="140"/>
        <v>73</v>
      </c>
      <c r="AD45" s="39">
        <f t="shared" si="141"/>
        <v>85.5</v>
      </c>
      <c r="AE45" s="11">
        <f t="shared" si="142"/>
        <v>6570</v>
      </c>
      <c r="AF45" s="6">
        <f t="shared" si="143"/>
        <v>2.4986820033549004</v>
      </c>
      <c r="AG45" s="25">
        <f t="shared" si="144"/>
        <v>40.1</v>
      </c>
      <c r="AH45" s="11" t="e">
        <f>ROUND(AG45*#REF!,-1)</f>
        <v>#REF!</v>
      </c>
      <c r="AI45" s="7">
        <f t="shared" si="145"/>
        <v>0.92187874430865069</v>
      </c>
      <c r="AJ45" s="26">
        <f t="shared" si="146"/>
        <v>30.1</v>
      </c>
      <c r="AK45" s="11" t="e">
        <f>ROUND(AJ45*#REF!,-1)</f>
        <v>#REF!</v>
      </c>
      <c r="AL45" s="18">
        <f t="shared" si="147"/>
        <v>0.44260723699976029</v>
      </c>
      <c r="AM45" s="42"/>
      <c r="AN45" s="67" t="s">
        <v>22</v>
      </c>
      <c r="AO45" s="68" t="e">
        <f t="shared" si="126"/>
        <v>#VALUE!</v>
      </c>
      <c r="AP45" s="68" t="e">
        <f t="shared" si="148"/>
        <v>#VALUE!</v>
      </c>
      <c r="AQ45" s="68" t="e">
        <f t="shared" si="127"/>
        <v>#VALUE!</v>
      </c>
      <c r="AR45" s="68" t="e">
        <f t="shared" si="149"/>
        <v>#VALUE!</v>
      </c>
      <c r="AS45" s="68" t="e">
        <f t="shared" si="128"/>
        <v>#VALUE!</v>
      </c>
      <c r="AT45" s="68" t="e">
        <f t="shared" si="150"/>
        <v>#VALUE!</v>
      </c>
      <c r="AU45" s="68" t="e">
        <f t="shared" si="129"/>
        <v>#VALUE!</v>
      </c>
      <c r="AV45" s="74" t="e">
        <f t="shared" si="130"/>
        <v>#VALUE!</v>
      </c>
      <c r="AW45" s="71" t="e">
        <f t="shared" si="131"/>
        <v>#VALUE!</v>
      </c>
      <c r="AX45" s="49" t="s">
        <v>22</v>
      </c>
      <c r="AY45" s="50">
        <v>0</v>
      </c>
      <c r="AZ45" s="50">
        <v>0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46">
        <f t="shared" si="132"/>
        <v>0</v>
      </c>
      <c r="BG45" s="9">
        <f t="shared" si="133"/>
        <v>0</v>
      </c>
      <c r="BH45" s="9">
        <f t="shared" si="134"/>
        <v>0</v>
      </c>
      <c r="BI45" s="53" t="s">
        <v>22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46">
        <f t="shared" si="135"/>
        <v>0</v>
      </c>
      <c r="BR45" s="9">
        <f t="shared" si="136"/>
        <v>0</v>
      </c>
      <c r="BS45" s="9">
        <f t="shared" si="137"/>
        <v>0</v>
      </c>
      <c r="BT45" s="63" t="s">
        <v>22</v>
      </c>
      <c r="BU45" s="64">
        <v>0</v>
      </c>
      <c r="BV45" s="64">
        <v>0</v>
      </c>
      <c r="BW45" s="64">
        <v>0</v>
      </c>
      <c r="BX45" s="64">
        <v>0</v>
      </c>
      <c r="BY45" s="64">
        <v>0</v>
      </c>
      <c r="BZ45" s="64">
        <v>0</v>
      </c>
      <c r="CA45" s="64">
        <v>0</v>
      </c>
      <c r="CB45" s="46">
        <f t="shared" si="151"/>
        <v>0</v>
      </c>
      <c r="CC45" s="9">
        <f t="shared" si="152"/>
        <v>0</v>
      </c>
      <c r="CD45" s="9">
        <f t="shared" si="153"/>
        <v>0</v>
      </c>
      <c r="CE45" s="8">
        <v>0</v>
      </c>
      <c r="CF45" s="9">
        <f t="shared" si="154"/>
        <v>0</v>
      </c>
      <c r="CG45" s="9">
        <f t="shared" si="155"/>
        <v>0</v>
      </c>
      <c r="CH45" s="8">
        <v>0</v>
      </c>
      <c r="CI45" s="9">
        <f t="shared" si="156"/>
        <v>0</v>
      </c>
      <c r="CJ45" s="9">
        <f t="shared" si="157"/>
        <v>0</v>
      </c>
      <c r="CK45" s="10">
        <v>1</v>
      </c>
    </row>
    <row r="46" spans="1:89" s="10" customFormat="1" ht="144" customHeight="1">
      <c r="A46" s="36" t="str">
        <f>_xlfn.XLOOKUP(D46,наличие!B:B,наличие!E:E,"-",0)</f>
        <v>Кепки</v>
      </c>
      <c r="B46" s="107"/>
      <c r="C46" s="106" t="str">
        <f t="shared" si="36"/>
        <v>KUBOR-Black</v>
      </c>
      <c r="D46" s="99" t="s">
        <v>241</v>
      </c>
      <c r="E46" s="19" t="s">
        <v>1212</v>
      </c>
      <c r="F46" s="104" t="s">
        <v>1317</v>
      </c>
      <c r="G46" s="77"/>
      <c r="H46" s="78">
        <f t="shared" si="138"/>
        <v>16.84</v>
      </c>
      <c r="I46" s="79">
        <v>25.9</v>
      </c>
      <c r="J46" s="79">
        <v>64.900000000000006</v>
      </c>
      <c r="K46" s="143" t="str">
        <f>_xlfn.XLOOKUP(C46,наличие!A:A,наличие!J:J,"-",0)</f>
        <v>-</v>
      </c>
      <c r="L46" s="80" t="s">
        <v>1244</v>
      </c>
      <c r="M46" s="159" t="s">
        <v>1245</v>
      </c>
      <c r="N46" s="159" t="s">
        <v>1245</v>
      </c>
      <c r="O46" s="159" t="s">
        <v>1245</v>
      </c>
      <c r="P46" s="159" t="s">
        <v>1245</v>
      </c>
      <c r="Q46" s="159" t="s">
        <v>1245</v>
      </c>
      <c r="R46" s="159" t="s">
        <v>1245</v>
      </c>
      <c r="S46" s="159" t="s">
        <v>1245</v>
      </c>
      <c r="T46" s="159" t="s">
        <v>1245</v>
      </c>
      <c r="U46" s="159" t="s">
        <v>1245</v>
      </c>
      <c r="V46" s="159" t="s">
        <v>1245</v>
      </c>
      <c r="W46" s="159" t="s">
        <v>1245</v>
      </c>
      <c r="X46" s="163">
        <f t="shared" si="1"/>
        <v>0</v>
      </c>
      <c r="Y46" s="81">
        <f t="shared" si="2"/>
        <v>0</v>
      </c>
      <c r="Z46" s="82">
        <f t="shared" si="37"/>
        <v>4.0250000000000004</v>
      </c>
      <c r="AA46" s="83">
        <f t="shared" si="139"/>
        <v>0</v>
      </c>
      <c r="AB46" s="84">
        <f t="shared" si="125"/>
        <v>20.865000000000002</v>
      </c>
      <c r="AC46" s="55">
        <f t="shared" si="140"/>
        <v>73</v>
      </c>
      <c r="AD46" s="39">
        <f t="shared" si="141"/>
        <v>85.5</v>
      </c>
      <c r="AE46" s="11">
        <f t="shared" si="142"/>
        <v>6570</v>
      </c>
      <c r="AF46" s="6">
        <f t="shared" si="143"/>
        <v>2.4986820033549004</v>
      </c>
      <c r="AG46" s="25">
        <f t="shared" si="144"/>
        <v>40.1</v>
      </c>
      <c r="AH46" s="11" t="e">
        <f>ROUND(AG46*#REF!,-1)</f>
        <v>#REF!</v>
      </c>
      <c r="AI46" s="7">
        <f t="shared" si="145"/>
        <v>0.92187874430865069</v>
      </c>
      <c r="AJ46" s="26">
        <f t="shared" si="146"/>
        <v>30.1</v>
      </c>
      <c r="AK46" s="11" t="e">
        <f>ROUND(AJ46*#REF!,-1)</f>
        <v>#REF!</v>
      </c>
      <c r="AL46" s="18">
        <f t="shared" si="147"/>
        <v>0.44260723699976029</v>
      </c>
      <c r="AM46" s="42"/>
      <c r="AN46" s="67" t="s">
        <v>22</v>
      </c>
      <c r="AO46" s="68" t="e">
        <f t="shared" si="126"/>
        <v>#VALUE!</v>
      </c>
      <c r="AP46" s="68" t="e">
        <f t="shared" si="148"/>
        <v>#VALUE!</v>
      </c>
      <c r="AQ46" s="68" t="e">
        <f t="shared" si="127"/>
        <v>#VALUE!</v>
      </c>
      <c r="AR46" s="68" t="e">
        <f t="shared" si="149"/>
        <v>#VALUE!</v>
      </c>
      <c r="AS46" s="68" t="e">
        <f t="shared" si="128"/>
        <v>#VALUE!</v>
      </c>
      <c r="AT46" s="68" t="e">
        <f t="shared" si="150"/>
        <v>#VALUE!</v>
      </c>
      <c r="AU46" s="68" t="e">
        <f t="shared" si="129"/>
        <v>#VALUE!</v>
      </c>
      <c r="AV46" s="74" t="e">
        <f t="shared" si="130"/>
        <v>#VALUE!</v>
      </c>
      <c r="AW46" s="71" t="e">
        <f t="shared" si="131"/>
        <v>#VALUE!</v>
      </c>
      <c r="AX46" s="49" t="s">
        <v>22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0</v>
      </c>
      <c r="BF46" s="46">
        <f t="shared" si="132"/>
        <v>0</v>
      </c>
      <c r="BG46" s="9">
        <f t="shared" si="133"/>
        <v>0</v>
      </c>
      <c r="BH46" s="9">
        <f t="shared" si="134"/>
        <v>0</v>
      </c>
      <c r="BI46" s="53" t="s">
        <v>22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46">
        <f t="shared" si="135"/>
        <v>0</v>
      </c>
      <c r="BR46" s="9">
        <f t="shared" si="136"/>
        <v>0</v>
      </c>
      <c r="BS46" s="9">
        <f t="shared" si="137"/>
        <v>0</v>
      </c>
      <c r="BT46" s="63" t="s">
        <v>22</v>
      </c>
      <c r="BU46" s="64">
        <v>0</v>
      </c>
      <c r="BV46" s="64">
        <v>0</v>
      </c>
      <c r="BW46" s="64">
        <v>0</v>
      </c>
      <c r="BX46" s="64">
        <v>0</v>
      </c>
      <c r="BY46" s="64">
        <v>0</v>
      </c>
      <c r="BZ46" s="64">
        <v>0</v>
      </c>
      <c r="CA46" s="64">
        <v>0</v>
      </c>
      <c r="CB46" s="46">
        <f t="shared" si="151"/>
        <v>0</v>
      </c>
      <c r="CC46" s="9">
        <f t="shared" si="152"/>
        <v>0</v>
      </c>
      <c r="CD46" s="9">
        <f t="shared" si="153"/>
        <v>0</v>
      </c>
      <c r="CE46" s="8">
        <v>0</v>
      </c>
      <c r="CF46" s="9">
        <f t="shared" si="154"/>
        <v>0</v>
      </c>
      <c r="CG46" s="9">
        <f t="shared" si="155"/>
        <v>0</v>
      </c>
      <c r="CH46" s="8">
        <v>0</v>
      </c>
      <c r="CI46" s="9">
        <f t="shared" si="156"/>
        <v>0</v>
      </c>
      <c r="CJ46" s="9">
        <f t="shared" si="157"/>
        <v>0</v>
      </c>
      <c r="CK46" s="10">
        <v>1</v>
      </c>
    </row>
    <row r="47" spans="1:89" s="10" customFormat="1" ht="144" customHeight="1">
      <c r="A47" s="36" t="str">
        <f>_xlfn.XLOOKUP(D47,наличие!B:B,наличие!E:E,"-",0)</f>
        <v>Кепки</v>
      </c>
      <c r="B47" s="107"/>
      <c r="C47" s="106" t="str">
        <f t="shared" si="36"/>
        <v>SPITZ-Blue</v>
      </c>
      <c r="D47" s="99" t="s">
        <v>246</v>
      </c>
      <c r="E47" s="19" t="s">
        <v>1203</v>
      </c>
      <c r="F47" s="104" t="s">
        <v>882</v>
      </c>
      <c r="G47" s="77"/>
      <c r="H47" s="78">
        <f t="shared" si="138"/>
        <v>15.54</v>
      </c>
      <c r="I47" s="79">
        <v>23.9</v>
      </c>
      <c r="J47" s="79">
        <v>59.9</v>
      </c>
      <c r="K47" s="143">
        <f>_xlfn.XLOOKUP(C47,наличие!A:A,наличие!J:J,"-",0)</f>
        <v>3</v>
      </c>
      <c r="L47" s="80" t="s">
        <v>1244</v>
      </c>
      <c r="M47" s="159" t="s">
        <v>1245</v>
      </c>
      <c r="N47" s="159" t="s">
        <v>1245</v>
      </c>
      <c r="O47" s="159" t="s">
        <v>1245</v>
      </c>
      <c r="P47" s="159" t="s">
        <v>1245</v>
      </c>
      <c r="Q47" s="159" t="s">
        <v>1245</v>
      </c>
      <c r="R47" s="159" t="s">
        <v>1245</v>
      </c>
      <c r="S47" s="159" t="s">
        <v>1245</v>
      </c>
      <c r="T47" s="159" t="s">
        <v>1245</v>
      </c>
      <c r="U47" s="159" t="s">
        <v>1245</v>
      </c>
      <c r="V47" s="159" t="s">
        <v>1245</v>
      </c>
      <c r="W47" s="159" t="s">
        <v>1245</v>
      </c>
      <c r="X47" s="163">
        <f t="shared" si="1"/>
        <v>0</v>
      </c>
      <c r="Y47" s="81">
        <f t="shared" si="2"/>
        <v>0</v>
      </c>
      <c r="Z47" s="82">
        <f t="shared" si="37"/>
        <v>3.83</v>
      </c>
      <c r="AA47" s="83">
        <f t="shared" si="139"/>
        <v>0</v>
      </c>
      <c r="AB47" s="84">
        <f t="shared" si="125"/>
        <v>19.369999999999997</v>
      </c>
      <c r="AC47" s="55">
        <f t="shared" si="140"/>
        <v>68</v>
      </c>
      <c r="AD47" s="39">
        <f t="shared" si="141"/>
        <v>79.400000000000006</v>
      </c>
      <c r="AE47" s="11">
        <f t="shared" si="142"/>
        <v>6120</v>
      </c>
      <c r="AF47" s="6">
        <f t="shared" si="143"/>
        <v>2.5105833763551888</v>
      </c>
      <c r="AG47" s="25">
        <f t="shared" si="144"/>
        <v>37.4</v>
      </c>
      <c r="AH47" s="11" t="e">
        <f>ROUND(AG47*#REF!,-1)</f>
        <v>#REF!</v>
      </c>
      <c r="AI47" s="7">
        <f t="shared" si="145"/>
        <v>0.93082085699535377</v>
      </c>
      <c r="AJ47" s="26">
        <f t="shared" si="146"/>
        <v>28.1</v>
      </c>
      <c r="AK47" s="11" t="e">
        <f>ROUND(AJ47*#REF!,-1)</f>
        <v>#REF!</v>
      </c>
      <c r="AL47" s="18">
        <f t="shared" si="147"/>
        <v>0.45069695405265903</v>
      </c>
      <c r="AM47" s="42"/>
      <c r="AN47" s="67" t="s">
        <v>22</v>
      </c>
      <c r="AO47" s="68" t="e">
        <f t="shared" si="126"/>
        <v>#VALUE!</v>
      </c>
      <c r="AP47" s="68" t="e">
        <f t="shared" si="148"/>
        <v>#VALUE!</v>
      </c>
      <c r="AQ47" s="68" t="e">
        <f t="shared" si="127"/>
        <v>#VALUE!</v>
      </c>
      <c r="AR47" s="68" t="e">
        <f t="shared" si="149"/>
        <v>#VALUE!</v>
      </c>
      <c r="AS47" s="68" t="e">
        <f t="shared" si="128"/>
        <v>#VALUE!</v>
      </c>
      <c r="AT47" s="68" t="e">
        <f t="shared" si="150"/>
        <v>#VALUE!</v>
      </c>
      <c r="AU47" s="68" t="e">
        <f t="shared" si="129"/>
        <v>#VALUE!</v>
      </c>
      <c r="AV47" s="74" t="e">
        <f t="shared" si="130"/>
        <v>#VALUE!</v>
      </c>
      <c r="AW47" s="71" t="e">
        <f t="shared" si="131"/>
        <v>#VALUE!</v>
      </c>
      <c r="AX47" s="49" t="s">
        <v>22</v>
      </c>
      <c r="AY47" s="50">
        <v>0</v>
      </c>
      <c r="AZ47" s="50">
        <v>0</v>
      </c>
      <c r="BA47" s="50">
        <v>0</v>
      </c>
      <c r="BB47" s="50">
        <v>0</v>
      </c>
      <c r="BC47" s="50">
        <v>0</v>
      </c>
      <c r="BD47" s="50">
        <v>0</v>
      </c>
      <c r="BE47" s="50">
        <v>0</v>
      </c>
      <c r="BF47" s="46">
        <f t="shared" si="132"/>
        <v>0</v>
      </c>
      <c r="BG47" s="9">
        <f t="shared" si="133"/>
        <v>0</v>
      </c>
      <c r="BH47" s="9">
        <f t="shared" si="134"/>
        <v>0</v>
      </c>
      <c r="BI47" s="53" t="s">
        <v>22</v>
      </c>
      <c r="BJ47" s="54">
        <v>0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0</v>
      </c>
      <c r="BQ47" s="46">
        <f t="shared" si="135"/>
        <v>0</v>
      </c>
      <c r="BR47" s="9">
        <f t="shared" si="136"/>
        <v>0</v>
      </c>
      <c r="BS47" s="9">
        <f t="shared" si="137"/>
        <v>0</v>
      </c>
      <c r="BT47" s="63" t="s">
        <v>22</v>
      </c>
      <c r="BU47" s="64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0</v>
      </c>
      <c r="CA47" s="64">
        <v>0</v>
      </c>
      <c r="CB47" s="46">
        <f t="shared" si="151"/>
        <v>0</v>
      </c>
      <c r="CC47" s="9">
        <f t="shared" si="152"/>
        <v>0</v>
      </c>
      <c r="CD47" s="9">
        <f t="shared" si="153"/>
        <v>0</v>
      </c>
      <c r="CE47" s="8">
        <v>0</v>
      </c>
      <c r="CF47" s="9">
        <f t="shared" si="154"/>
        <v>0</v>
      </c>
      <c r="CG47" s="9">
        <f t="shared" si="155"/>
        <v>0</v>
      </c>
      <c r="CH47" s="8">
        <v>0</v>
      </c>
      <c r="CI47" s="9">
        <f t="shared" si="156"/>
        <v>0</v>
      </c>
      <c r="CJ47" s="9">
        <f t="shared" si="157"/>
        <v>0</v>
      </c>
      <c r="CK47" s="10">
        <v>1</v>
      </c>
    </row>
    <row r="48" spans="1:89" s="10" customFormat="1" ht="144" customHeight="1">
      <c r="A48" s="36" t="str">
        <f>_xlfn.XLOOKUP(D48,наличие!B:B,наличие!E:E,"-",0)</f>
        <v>Кепки</v>
      </c>
      <c r="B48" s="107"/>
      <c r="C48" s="106" t="str">
        <f t="shared" si="36"/>
        <v>SPITZ-Brown</v>
      </c>
      <c r="D48" s="99" t="s">
        <v>246</v>
      </c>
      <c r="E48" s="19" t="s">
        <v>1204</v>
      </c>
      <c r="F48" s="104" t="s">
        <v>882</v>
      </c>
      <c r="G48" s="77"/>
      <c r="H48" s="78">
        <f t="shared" si="138"/>
        <v>15.54</v>
      </c>
      <c r="I48" s="79">
        <v>23.9</v>
      </c>
      <c r="J48" s="79">
        <v>59.9</v>
      </c>
      <c r="K48" s="143">
        <f>_xlfn.XLOOKUP(C48,наличие!A:A,наличие!J:J,"-",0)</f>
        <v>4</v>
      </c>
      <c r="L48" s="80" t="s">
        <v>1244</v>
      </c>
      <c r="M48" s="159" t="s">
        <v>1245</v>
      </c>
      <c r="N48" s="159" t="s">
        <v>1245</v>
      </c>
      <c r="O48" s="159" t="s">
        <v>1245</v>
      </c>
      <c r="P48" s="159" t="s">
        <v>1245</v>
      </c>
      <c r="Q48" s="159" t="s">
        <v>1245</v>
      </c>
      <c r="R48" s="159" t="s">
        <v>1245</v>
      </c>
      <c r="S48" s="159" t="s">
        <v>1245</v>
      </c>
      <c r="T48" s="159" t="s">
        <v>1245</v>
      </c>
      <c r="U48" s="159" t="s">
        <v>1245</v>
      </c>
      <c r="V48" s="159" t="s">
        <v>1245</v>
      </c>
      <c r="W48" s="159" t="s">
        <v>1245</v>
      </c>
      <c r="X48" s="163">
        <f t="shared" si="1"/>
        <v>0</v>
      </c>
      <c r="Y48" s="81">
        <f t="shared" si="2"/>
        <v>0</v>
      </c>
      <c r="Z48" s="82">
        <f t="shared" si="37"/>
        <v>3.83</v>
      </c>
      <c r="AA48" s="83">
        <f t="shared" si="139"/>
        <v>0</v>
      </c>
      <c r="AB48" s="84">
        <f t="shared" si="125"/>
        <v>19.369999999999997</v>
      </c>
      <c r="AC48" s="55">
        <f t="shared" si="140"/>
        <v>68</v>
      </c>
      <c r="AD48" s="39">
        <f t="shared" si="141"/>
        <v>79.400000000000006</v>
      </c>
      <c r="AE48" s="11">
        <f t="shared" si="142"/>
        <v>6120</v>
      </c>
      <c r="AF48" s="6">
        <f t="shared" si="143"/>
        <v>2.5105833763551888</v>
      </c>
      <c r="AG48" s="25">
        <f t="shared" si="144"/>
        <v>37.4</v>
      </c>
      <c r="AH48" s="11" t="e">
        <f>ROUND(AG48*#REF!,-1)</f>
        <v>#REF!</v>
      </c>
      <c r="AI48" s="7">
        <f t="shared" si="145"/>
        <v>0.93082085699535377</v>
      </c>
      <c r="AJ48" s="26">
        <f t="shared" si="146"/>
        <v>28.1</v>
      </c>
      <c r="AK48" s="11" t="e">
        <f>ROUND(AJ48*#REF!,-1)</f>
        <v>#REF!</v>
      </c>
      <c r="AL48" s="18">
        <f t="shared" si="147"/>
        <v>0.45069695405265903</v>
      </c>
      <c r="AM48" s="42"/>
      <c r="AN48" s="67" t="s">
        <v>22</v>
      </c>
      <c r="AO48" s="68" t="e">
        <f t="shared" si="126"/>
        <v>#VALUE!</v>
      </c>
      <c r="AP48" s="68" t="e">
        <f t="shared" si="148"/>
        <v>#VALUE!</v>
      </c>
      <c r="AQ48" s="68" t="e">
        <f t="shared" si="127"/>
        <v>#VALUE!</v>
      </c>
      <c r="AR48" s="68" t="e">
        <f t="shared" si="149"/>
        <v>#VALUE!</v>
      </c>
      <c r="AS48" s="68" t="e">
        <f t="shared" si="128"/>
        <v>#VALUE!</v>
      </c>
      <c r="AT48" s="68" t="e">
        <f t="shared" si="150"/>
        <v>#VALUE!</v>
      </c>
      <c r="AU48" s="68" t="e">
        <f t="shared" si="129"/>
        <v>#VALUE!</v>
      </c>
      <c r="AV48" s="74" t="e">
        <f t="shared" si="130"/>
        <v>#VALUE!</v>
      </c>
      <c r="AW48" s="71" t="e">
        <f t="shared" si="131"/>
        <v>#VALUE!</v>
      </c>
      <c r="AX48" s="49" t="s">
        <v>22</v>
      </c>
      <c r="AY48" s="50">
        <v>0</v>
      </c>
      <c r="AZ48" s="50">
        <v>0</v>
      </c>
      <c r="BA48" s="50">
        <v>0</v>
      </c>
      <c r="BB48" s="50">
        <v>0</v>
      </c>
      <c r="BC48" s="50">
        <v>0</v>
      </c>
      <c r="BD48" s="50">
        <v>0</v>
      </c>
      <c r="BE48" s="50">
        <v>0</v>
      </c>
      <c r="BF48" s="46">
        <f t="shared" si="132"/>
        <v>0</v>
      </c>
      <c r="BG48" s="9">
        <f t="shared" si="133"/>
        <v>0</v>
      </c>
      <c r="BH48" s="9">
        <f t="shared" si="134"/>
        <v>0</v>
      </c>
      <c r="BI48" s="53" t="s">
        <v>22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46">
        <f t="shared" si="135"/>
        <v>0</v>
      </c>
      <c r="BR48" s="9">
        <f t="shared" si="136"/>
        <v>0</v>
      </c>
      <c r="BS48" s="9">
        <f t="shared" si="137"/>
        <v>0</v>
      </c>
      <c r="BT48" s="63" t="s">
        <v>22</v>
      </c>
      <c r="BU48" s="64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0</v>
      </c>
      <c r="CA48" s="64">
        <v>0</v>
      </c>
      <c r="CB48" s="46">
        <f t="shared" si="151"/>
        <v>0</v>
      </c>
      <c r="CC48" s="9">
        <f t="shared" si="152"/>
        <v>0</v>
      </c>
      <c r="CD48" s="9">
        <f t="shared" si="153"/>
        <v>0</v>
      </c>
      <c r="CE48" s="8">
        <v>0</v>
      </c>
      <c r="CF48" s="9">
        <f t="shared" si="154"/>
        <v>0</v>
      </c>
      <c r="CG48" s="9">
        <f t="shared" si="155"/>
        <v>0</v>
      </c>
      <c r="CH48" s="8">
        <v>0</v>
      </c>
      <c r="CI48" s="9">
        <f t="shared" si="156"/>
        <v>0</v>
      </c>
      <c r="CJ48" s="9">
        <f t="shared" si="157"/>
        <v>0</v>
      </c>
      <c r="CK48" s="10">
        <v>1</v>
      </c>
    </row>
    <row r="49" spans="1:89" s="10" customFormat="1" ht="144" customHeight="1">
      <c r="A49" s="36" t="str">
        <f>_xlfn.XLOOKUP(D49,наличие!B:B,наличие!E:E,"-",0)</f>
        <v>Кепки</v>
      </c>
      <c r="B49" s="107"/>
      <c r="C49" s="106" t="str">
        <f t="shared" si="36"/>
        <v>STEELE-Black</v>
      </c>
      <c r="D49" s="99" t="s">
        <v>247</v>
      </c>
      <c r="E49" s="19" t="s">
        <v>1212</v>
      </c>
      <c r="F49" s="104" t="s">
        <v>876</v>
      </c>
      <c r="G49" s="77"/>
      <c r="H49" s="78">
        <f t="shared" si="138"/>
        <v>12.94</v>
      </c>
      <c r="I49" s="79">
        <v>19.899999999999999</v>
      </c>
      <c r="J49" s="79">
        <v>49.9</v>
      </c>
      <c r="K49" s="143">
        <f>_xlfn.XLOOKUP(C49,наличие!A:A,наличие!J:J,"-",0)</f>
        <v>2</v>
      </c>
      <c r="L49" s="80" t="s">
        <v>1244</v>
      </c>
      <c r="M49" s="159" t="s">
        <v>1245</v>
      </c>
      <c r="N49" s="159" t="s">
        <v>1245</v>
      </c>
      <c r="O49" s="159" t="s">
        <v>1245</v>
      </c>
      <c r="P49" s="159" t="s">
        <v>1245</v>
      </c>
      <c r="Q49" s="159" t="s">
        <v>1245</v>
      </c>
      <c r="R49" s="159" t="s">
        <v>1245</v>
      </c>
      <c r="S49" s="159" t="s">
        <v>1245</v>
      </c>
      <c r="T49" s="159" t="s">
        <v>1245</v>
      </c>
      <c r="U49" s="159" t="s">
        <v>1245</v>
      </c>
      <c r="V49" s="159" t="s">
        <v>1245</v>
      </c>
      <c r="W49" s="159" t="s">
        <v>1245</v>
      </c>
      <c r="X49" s="163">
        <f t="shared" si="1"/>
        <v>0</v>
      </c>
      <c r="Y49" s="81">
        <f t="shared" si="2"/>
        <v>0</v>
      </c>
      <c r="Z49" s="82">
        <f t="shared" si="37"/>
        <v>3.44</v>
      </c>
      <c r="AA49" s="83">
        <f t="shared" si="139"/>
        <v>0</v>
      </c>
      <c r="AB49" s="84">
        <f t="shared" si="125"/>
        <v>16.38</v>
      </c>
      <c r="AC49" s="55">
        <f t="shared" si="140"/>
        <v>57</v>
      </c>
      <c r="AD49" s="39">
        <f t="shared" si="141"/>
        <v>67.2</v>
      </c>
      <c r="AE49" s="11">
        <f t="shared" si="142"/>
        <v>5130</v>
      </c>
      <c r="AF49" s="6">
        <f t="shared" si="143"/>
        <v>2.4798534798534804</v>
      </c>
      <c r="AG49" s="25">
        <f t="shared" si="144"/>
        <v>31.3</v>
      </c>
      <c r="AH49" s="11" t="e">
        <f>ROUND(AG49*#REF!,-1)</f>
        <v>#REF!</v>
      </c>
      <c r="AI49" s="7">
        <f t="shared" si="145"/>
        <v>0.91086691086691107</v>
      </c>
      <c r="AJ49" s="26">
        <f t="shared" si="146"/>
        <v>23.5</v>
      </c>
      <c r="AK49" s="11" t="e">
        <f>ROUND(AJ49*#REF!,-1)</f>
        <v>#REF!</v>
      </c>
      <c r="AL49" s="18">
        <f t="shared" si="147"/>
        <v>0.43467643467643474</v>
      </c>
      <c r="AM49" s="42"/>
      <c r="AN49" s="67" t="s">
        <v>22</v>
      </c>
      <c r="AO49" s="68" t="e">
        <f t="shared" si="126"/>
        <v>#VALUE!</v>
      </c>
      <c r="AP49" s="68" t="e">
        <f t="shared" si="148"/>
        <v>#VALUE!</v>
      </c>
      <c r="AQ49" s="68" t="e">
        <f t="shared" si="127"/>
        <v>#VALUE!</v>
      </c>
      <c r="AR49" s="68" t="e">
        <f t="shared" si="149"/>
        <v>#VALUE!</v>
      </c>
      <c r="AS49" s="68" t="e">
        <f t="shared" si="128"/>
        <v>#VALUE!</v>
      </c>
      <c r="AT49" s="68" t="e">
        <f t="shared" si="150"/>
        <v>#VALUE!</v>
      </c>
      <c r="AU49" s="68" t="e">
        <f t="shared" si="129"/>
        <v>#VALUE!</v>
      </c>
      <c r="AV49" s="74" t="e">
        <f t="shared" si="130"/>
        <v>#VALUE!</v>
      </c>
      <c r="AW49" s="71" t="e">
        <f t="shared" si="131"/>
        <v>#VALUE!</v>
      </c>
      <c r="AX49" s="49" t="s">
        <v>22</v>
      </c>
      <c r="AY49" s="50">
        <v>0</v>
      </c>
      <c r="AZ49" s="50">
        <v>0</v>
      </c>
      <c r="BA49" s="50">
        <v>0</v>
      </c>
      <c r="BB49" s="50">
        <v>0</v>
      </c>
      <c r="BC49" s="50">
        <v>0</v>
      </c>
      <c r="BD49" s="50">
        <v>0</v>
      </c>
      <c r="BE49" s="50">
        <v>0</v>
      </c>
      <c r="BF49" s="46">
        <f t="shared" si="132"/>
        <v>0</v>
      </c>
      <c r="BG49" s="9">
        <f t="shared" si="133"/>
        <v>0</v>
      </c>
      <c r="BH49" s="9">
        <f t="shared" si="134"/>
        <v>0</v>
      </c>
      <c r="BI49" s="53" t="s">
        <v>22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4">
        <v>0</v>
      </c>
      <c r="BP49" s="54">
        <v>0</v>
      </c>
      <c r="BQ49" s="46">
        <f t="shared" si="135"/>
        <v>0</v>
      </c>
      <c r="BR49" s="9">
        <f t="shared" si="136"/>
        <v>0</v>
      </c>
      <c r="BS49" s="9">
        <f t="shared" si="137"/>
        <v>0</v>
      </c>
      <c r="BT49" s="63" t="s">
        <v>22</v>
      </c>
      <c r="BU49" s="64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0</v>
      </c>
      <c r="CA49" s="64">
        <v>0</v>
      </c>
      <c r="CB49" s="46">
        <f t="shared" si="151"/>
        <v>0</v>
      </c>
      <c r="CC49" s="9">
        <f t="shared" si="152"/>
        <v>0</v>
      </c>
      <c r="CD49" s="9">
        <f t="shared" si="153"/>
        <v>0</v>
      </c>
      <c r="CE49" s="8">
        <v>0</v>
      </c>
      <c r="CF49" s="9">
        <f t="shared" si="154"/>
        <v>0</v>
      </c>
      <c r="CG49" s="9">
        <f t="shared" si="155"/>
        <v>0</v>
      </c>
      <c r="CH49" s="8">
        <v>0</v>
      </c>
      <c r="CI49" s="9">
        <f t="shared" si="156"/>
        <v>0</v>
      </c>
      <c r="CJ49" s="9">
        <f t="shared" si="157"/>
        <v>0</v>
      </c>
      <c r="CK49" s="10">
        <v>1</v>
      </c>
    </row>
    <row r="50" spans="1:89" s="10" customFormat="1" ht="144" customHeight="1">
      <c r="A50" s="36" t="str">
        <f>_xlfn.XLOOKUP(D50,наличие!B:B,наличие!E:E,"-",0)</f>
        <v>Кепки</v>
      </c>
      <c r="B50" s="107"/>
      <c r="C50" s="106" t="str">
        <f t="shared" si="36"/>
        <v>STEELE-Taupe</v>
      </c>
      <c r="D50" s="99" t="s">
        <v>247</v>
      </c>
      <c r="E50" s="19" t="s">
        <v>1211</v>
      </c>
      <c r="F50" s="104" t="s">
        <v>876</v>
      </c>
      <c r="G50" s="77"/>
      <c r="H50" s="78">
        <f t="shared" si="138"/>
        <v>12.94</v>
      </c>
      <c r="I50" s="79">
        <v>19.899999999999999</v>
      </c>
      <c r="J50" s="79">
        <v>49.9</v>
      </c>
      <c r="K50" s="143" t="str">
        <f>_xlfn.XLOOKUP(C50,наличие!A:A,наличие!J:J,"-",0)</f>
        <v>-</v>
      </c>
      <c r="L50" s="80" t="s">
        <v>1244</v>
      </c>
      <c r="M50" s="159" t="s">
        <v>1245</v>
      </c>
      <c r="N50" s="159" t="s">
        <v>1245</v>
      </c>
      <c r="O50" s="159" t="s">
        <v>1245</v>
      </c>
      <c r="P50" s="159" t="s">
        <v>1245</v>
      </c>
      <c r="Q50" s="159" t="s">
        <v>1245</v>
      </c>
      <c r="R50" s="159" t="s">
        <v>1245</v>
      </c>
      <c r="S50" s="159" t="s">
        <v>1245</v>
      </c>
      <c r="T50" s="159" t="s">
        <v>1245</v>
      </c>
      <c r="U50" s="159" t="s">
        <v>1245</v>
      </c>
      <c r="V50" s="159" t="s">
        <v>1245</v>
      </c>
      <c r="W50" s="159" t="s">
        <v>1245</v>
      </c>
      <c r="X50" s="163">
        <f t="shared" si="1"/>
        <v>0</v>
      </c>
      <c r="Y50" s="81">
        <f t="shared" si="2"/>
        <v>0</v>
      </c>
      <c r="Z50" s="82">
        <f t="shared" si="37"/>
        <v>3.44</v>
      </c>
      <c r="AA50" s="83">
        <f t="shared" si="139"/>
        <v>0</v>
      </c>
      <c r="AB50" s="84">
        <f t="shared" si="125"/>
        <v>16.38</v>
      </c>
      <c r="AC50" s="55">
        <f t="shared" si="140"/>
        <v>57</v>
      </c>
      <c r="AD50" s="39">
        <f t="shared" si="141"/>
        <v>67.2</v>
      </c>
      <c r="AE50" s="11">
        <f t="shared" si="142"/>
        <v>5130</v>
      </c>
      <c r="AF50" s="6">
        <f t="shared" si="143"/>
        <v>2.4798534798534804</v>
      </c>
      <c r="AG50" s="25">
        <f t="shared" si="144"/>
        <v>31.3</v>
      </c>
      <c r="AH50" s="11" t="e">
        <f>ROUND(AG50*#REF!,-1)</f>
        <v>#REF!</v>
      </c>
      <c r="AI50" s="7">
        <f t="shared" si="145"/>
        <v>0.91086691086691107</v>
      </c>
      <c r="AJ50" s="26">
        <f t="shared" si="146"/>
        <v>23.5</v>
      </c>
      <c r="AK50" s="11" t="e">
        <f>ROUND(AJ50*#REF!,-1)</f>
        <v>#REF!</v>
      </c>
      <c r="AL50" s="18">
        <f t="shared" si="147"/>
        <v>0.43467643467643474</v>
      </c>
      <c r="AM50" s="42"/>
      <c r="AN50" s="67" t="s">
        <v>22</v>
      </c>
      <c r="AO50" s="68" t="e">
        <f t="shared" si="126"/>
        <v>#VALUE!</v>
      </c>
      <c r="AP50" s="68" t="e">
        <f t="shared" si="148"/>
        <v>#VALUE!</v>
      </c>
      <c r="AQ50" s="68" t="e">
        <f t="shared" si="127"/>
        <v>#VALUE!</v>
      </c>
      <c r="AR50" s="68" t="e">
        <f t="shared" si="149"/>
        <v>#VALUE!</v>
      </c>
      <c r="AS50" s="68" t="e">
        <f t="shared" si="128"/>
        <v>#VALUE!</v>
      </c>
      <c r="AT50" s="68" t="e">
        <f t="shared" si="150"/>
        <v>#VALUE!</v>
      </c>
      <c r="AU50" s="68" t="e">
        <f t="shared" si="129"/>
        <v>#VALUE!</v>
      </c>
      <c r="AV50" s="74" t="e">
        <f t="shared" si="130"/>
        <v>#VALUE!</v>
      </c>
      <c r="AW50" s="71" t="e">
        <f t="shared" si="131"/>
        <v>#VALUE!</v>
      </c>
      <c r="AX50" s="49" t="s">
        <v>22</v>
      </c>
      <c r="AY50" s="50">
        <v>0</v>
      </c>
      <c r="AZ50" s="50">
        <v>0</v>
      </c>
      <c r="BA50" s="50">
        <v>0</v>
      </c>
      <c r="BB50" s="50">
        <v>0</v>
      </c>
      <c r="BC50" s="50">
        <v>0</v>
      </c>
      <c r="BD50" s="50">
        <v>0</v>
      </c>
      <c r="BE50" s="50">
        <v>0</v>
      </c>
      <c r="BF50" s="46">
        <f t="shared" si="132"/>
        <v>0</v>
      </c>
      <c r="BG50" s="9">
        <f t="shared" si="133"/>
        <v>0</v>
      </c>
      <c r="BH50" s="9">
        <f t="shared" si="134"/>
        <v>0</v>
      </c>
      <c r="BI50" s="53" t="s">
        <v>22</v>
      </c>
      <c r="BJ50" s="54">
        <v>0</v>
      </c>
      <c r="BK50" s="54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46">
        <f t="shared" si="135"/>
        <v>0</v>
      </c>
      <c r="BR50" s="9">
        <f t="shared" si="136"/>
        <v>0</v>
      </c>
      <c r="BS50" s="9">
        <f t="shared" si="137"/>
        <v>0</v>
      </c>
      <c r="BT50" s="63" t="s">
        <v>22</v>
      </c>
      <c r="BU50" s="64">
        <v>0</v>
      </c>
      <c r="BV50" s="64">
        <v>0</v>
      </c>
      <c r="BW50" s="64">
        <v>0</v>
      </c>
      <c r="BX50" s="64">
        <v>0</v>
      </c>
      <c r="BY50" s="64">
        <v>0</v>
      </c>
      <c r="BZ50" s="64">
        <v>0</v>
      </c>
      <c r="CA50" s="64">
        <v>0</v>
      </c>
      <c r="CB50" s="46">
        <f t="shared" si="151"/>
        <v>0</v>
      </c>
      <c r="CC50" s="9">
        <f t="shared" si="152"/>
        <v>0</v>
      </c>
      <c r="CD50" s="9">
        <f t="shared" si="153"/>
        <v>0</v>
      </c>
      <c r="CE50" s="8">
        <v>0</v>
      </c>
      <c r="CF50" s="9">
        <f t="shared" si="154"/>
        <v>0</v>
      </c>
      <c r="CG50" s="9">
        <f t="shared" si="155"/>
        <v>0</v>
      </c>
      <c r="CH50" s="8">
        <v>0</v>
      </c>
      <c r="CI50" s="9">
        <f t="shared" si="156"/>
        <v>0</v>
      </c>
      <c r="CJ50" s="9">
        <f t="shared" si="157"/>
        <v>0</v>
      </c>
      <c r="CK50" s="10">
        <v>1</v>
      </c>
    </row>
    <row r="51" spans="1:89" s="10" customFormat="1" ht="144" customHeight="1">
      <c r="A51" s="36" t="str">
        <f>_xlfn.XLOOKUP(D51,наличие!B:B,наличие!E:E,"-",0)</f>
        <v>Кепки</v>
      </c>
      <c r="B51" s="107"/>
      <c r="C51" s="106" t="str">
        <f t="shared" si="36"/>
        <v>STEELE-Blue</v>
      </c>
      <c r="D51" s="99" t="s">
        <v>247</v>
      </c>
      <c r="E51" s="19" t="s">
        <v>1203</v>
      </c>
      <c r="F51" s="104" t="s">
        <v>876</v>
      </c>
      <c r="G51" s="77"/>
      <c r="H51" s="78">
        <f t="shared" si="138"/>
        <v>12.94</v>
      </c>
      <c r="I51" s="79">
        <v>19.899999999999999</v>
      </c>
      <c r="J51" s="79">
        <v>49.9</v>
      </c>
      <c r="K51" s="143">
        <f>_xlfn.XLOOKUP(C51,наличие!A:A,наличие!J:J,"-",0)</f>
        <v>2</v>
      </c>
      <c r="L51" s="80" t="s">
        <v>1244</v>
      </c>
      <c r="M51" s="159" t="s">
        <v>1245</v>
      </c>
      <c r="N51" s="159" t="s">
        <v>1245</v>
      </c>
      <c r="O51" s="159" t="s">
        <v>1245</v>
      </c>
      <c r="P51" s="159" t="s">
        <v>1245</v>
      </c>
      <c r="Q51" s="159" t="s">
        <v>1245</v>
      </c>
      <c r="R51" s="159" t="s">
        <v>1245</v>
      </c>
      <c r="S51" s="159" t="s">
        <v>1245</v>
      </c>
      <c r="T51" s="159" t="s">
        <v>1245</v>
      </c>
      <c r="U51" s="159" t="s">
        <v>1245</v>
      </c>
      <c r="V51" s="159" t="s">
        <v>1245</v>
      </c>
      <c r="W51" s="159" t="s">
        <v>1245</v>
      </c>
      <c r="X51" s="163">
        <f t="shared" si="1"/>
        <v>0</v>
      </c>
      <c r="Y51" s="81">
        <f t="shared" si="2"/>
        <v>0</v>
      </c>
      <c r="Z51" s="82">
        <f t="shared" si="37"/>
        <v>3.44</v>
      </c>
      <c r="AA51" s="83">
        <f t="shared" si="139"/>
        <v>0</v>
      </c>
      <c r="AB51" s="84">
        <f t="shared" si="125"/>
        <v>16.38</v>
      </c>
      <c r="AC51" s="55">
        <f t="shared" si="140"/>
        <v>57</v>
      </c>
      <c r="AD51" s="39">
        <f t="shared" si="141"/>
        <v>67.2</v>
      </c>
      <c r="AE51" s="11">
        <f t="shared" si="142"/>
        <v>5130</v>
      </c>
      <c r="AF51" s="6">
        <f t="shared" si="143"/>
        <v>2.4798534798534804</v>
      </c>
      <c r="AG51" s="25">
        <f t="shared" si="144"/>
        <v>31.3</v>
      </c>
      <c r="AH51" s="11" t="e">
        <f>ROUND(AG51*#REF!,-1)</f>
        <v>#REF!</v>
      </c>
      <c r="AI51" s="7">
        <f t="shared" si="145"/>
        <v>0.91086691086691107</v>
      </c>
      <c r="AJ51" s="26">
        <f t="shared" si="146"/>
        <v>23.5</v>
      </c>
      <c r="AK51" s="11" t="e">
        <f>ROUND(AJ51*#REF!,-1)</f>
        <v>#REF!</v>
      </c>
      <c r="AL51" s="18">
        <f t="shared" si="147"/>
        <v>0.43467643467643474</v>
      </c>
      <c r="AM51" s="42"/>
      <c r="AN51" s="67" t="s">
        <v>22</v>
      </c>
      <c r="AO51" s="68" t="e">
        <f t="shared" si="126"/>
        <v>#VALUE!</v>
      </c>
      <c r="AP51" s="68" t="e">
        <f t="shared" si="148"/>
        <v>#VALUE!</v>
      </c>
      <c r="AQ51" s="68" t="e">
        <f t="shared" si="127"/>
        <v>#VALUE!</v>
      </c>
      <c r="AR51" s="68" t="e">
        <f t="shared" si="149"/>
        <v>#VALUE!</v>
      </c>
      <c r="AS51" s="68" t="e">
        <f t="shared" si="128"/>
        <v>#VALUE!</v>
      </c>
      <c r="AT51" s="68" t="e">
        <f t="shared" si="150"/>
        <v>#VALUE!</v>
      </c>
      <c r="AU51" s="68" t="e">
        <f t="shared" si="129"/>
        <v>#VALUE!</v>
      </c>
      <c r="AV51" s="74" t="e">
        <f t="shared" si="130"/>
        <v>#VALUE!</v>
      </c>
      <c r="AW51" s="71" t="e">
        <f t="shared" si="131"/>
        <v>#VALUE!</v>
      </c>
      <c r="AX51" s="49" t="s">
        <v>22</v>
      </c>
      <c r="AY51" s="50">
        <v>0</v>
      </c>
      <c r="AZ51" s="50">
        <v>0</v>
      </c>
      <c r="BA51" s="50">
        <v>0</v>
      </c>
      <c r="BB51" s="50">
        <v>0</v>
      </c>
      <c r="BC51" s="50">
        <v>0</v>
      </c>
      <c r="BD51" s="50">
        <v>0</v>
      </c>
      <c r="BE51" s="50">
        <v>0</v>
      </c>
      <c r="BF51" s="46">
        <f t="shared" si="132"/>
        <v>0</v>
      </c>
      <c r="BG51" s="9">
        <f t="shared" si="133"/>
        <v>0</v>
      </c>
      <c r="BH51" s="9">
        <f t="shared" si="134"/>
        <v>0</v>
      </c>
      <c r="BI51" s="53" t="s">
        <v>22</v>
      </c>
      <c r="BJ51" s="54">
        <v>0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46">
        <f t="shared" si="135"/>
        <v>0</v>
      </c>
      <c r="BR51" s="9">
        <f t="shared" si="136"/>
        <v>0</v>
      </c>
      <c r="BS51" s="9">
        <f t="shared" si="137"/>
        <v>0</v>
      </c>
      <c r="BT51" s="63" t="s">
        <v>22</v>
      </c>
      <c r="BU51" s="64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0</v>
      </c>
      <c r="CA51" s="64">
        <v>0</v>
      </c>
      <c r="CB51" s="46">
        <f t="shared" si="151"/>
        <v>0</v>
      </c>
      <c r="CC51" s="9">
        <f t="shared" si="152"/>
        <v>0</v>
      </c>
      <c r="CD51" s="9">
        <f t="shared" si="153"/>
        <v>0</v>
      </c>
      <c r="CE51" s="8">
        <v>0</v>
      </c>
      <c r="CF51" s="9">
        <f t="shared" si="154"/>
        <v>0</v>
      </c>
      <c r="CG51" s="9">
        <f t="shared" si="155"/>
        <v>0</v>
      </c>
      <c r="CH51" s="8">
        <v>0</v>
      </c>
      <c r="CI51" s="9">
        <f t="shared" si="156"/>
        <v>0</v>
      </c>
      <c r="CJ51" s="9">
        <f t="shared" si="157"/>
        <v>0</v>
      </c>
      <c r="CK51" s="10">
        <v>1</v>
      </c>
    </row>
    <row r="52" spans="1:89" s="10" customFormat="1" ht="144" customHeight="1">
      <c r="A52" s="36" t="s">
        <v>1350</v>
      </c>
      <c r="B52" s="107"/>
      <c r="C52" s="106" t="str">
        <f t="shared" si="36"/>
        <v>GARRY-Brown</v>
      </c>
      <c r="D52" s="99" t="s">
        <v>1256</v>
      </c>
      <c r="E52" s="19" t="s">
        <v>1204</v>
      </c>
      <c r="F52" s="104" t="s">
        <v>1318</v>
      </c>
      <c r="G52" s="77"/>
      <c r="H52" s="78">
        <f t="shared" si="138"/>
        <v>9.69</v>
      </c>
      <c r="I52" s="79">
        <v>14.9</v>
      </c>
      <c r="J52" s="79">
        <v>39.9</v>
      </c>
      <c r="K52" s="143" t="str">
        <f>_xlfn.XLOOKUP(C52,наличие!A:A,наличие!J:J,"-",0)</f>
        <v>-</v>
      </c>
      <c r="L52" s="80" t="s">
        <v>1244</v>
      </c>
      <c r="M52" s="159" t="s">
        <v>1245</v>
      </c>
      <c r="N52" s="159" t="s">
        <v>1245</v>
      </c>
      <c r="O52" s="159" t="s">
        <v>1245</v>
      </c>
      <c r="P52" s="159" t="s">
        <v>1245</v>
      </c>
      <c r="Q52" s="159" t="s">
        <v>1245</v>
      </c>
      <c r="R52" s="159" t="s">
        <v>1245</v>
      </c>
      <c r="S52" s="159" t="s">
        <v>1245</v>
      </c>
      <c r="T52" s="159" t="s">
        <v>1245</v>
      </c>
      <c r="U52" s="159" t="s">
        <v>1245</v>
      </c>
      <c r="V52" s="159" t="s">
        <v>1245</v>
      </c>
      <c r="W52" s="159" t="s">
        <v>1245</v>
      </c>
      <c r="X52" s="163">
        <f t="shared" si="1"/>
        <v>0</v>
      </c>
      <c r="Y52" s="81">
        <f t="shared" si="2"/>
        <v>0</v>
      </c>
      <c r="Z52" s="82">
        <f t="shared" si="37"/>
        <v>2.9550000000000001</v>
      </c>
      <c r="AA52" s="83">
        <f t="shared" si="139"/>
        <v>0</v>
      </c>
      <c r="AB52" s="84">
        <f t="shared" si="125"/>
        <v>12.645</v>
      </c>
      <c r="AC52" s="55">
        <f t="shared" si="140"/>
        <v>44</v>
      </c>
      <c r="AD52" s="39">
        <f t="shared" si="141"/>
        <v>51.8</v>
      </c>
      <c r="AE52" s="11">
        <f t="shared" si="142"/>
        <v>3960</v>
      </c>
      <c r="AF52" s="6">
        <f t="shared" si="143"/>
        <v>2.479636219849743</v>
      </c>
      <c r="AG52" s="25">
        <f t="shared" si="144"/>
        <v>24.2</v>
      </c>
      <c r="AH52" s="11" t="e">
        <f>ROUND(AG52*#REF!,-1)</f>
        <v>#REF!</v>
      </c>
      <c r="AI52" s="7">
        <f t="shared" si="145"/>
        <v>0.91379992091735862</v>
      </c>
      <c r="AJ52" s="26">
        <f t="shared" si="146"/>
        <v>18.2</v>
      </c>
      <c r="AK52" s="11" t="e">
        <f>ROUND(AJ52*#REF!,-1)</f>
        <v>#REF!</v>
      </c>
      <c r="AL52" s="18">
        <f t="shared" si="147"/>
        <v>0.43930407275603006</v>
      </c>
      <c r="AM52" s="42"/>
      <c r="AN52" s="67" t="s">
        <v>22</v>
      </c>
      <c r="AO52" s="68" t="e">
        <f t="shared" si="126"/>
        <v>#VALUE!</v>
      </c>
      <c r="AP52" s="68" t="e">
        <f t="shared" si="148"/>
        <v>#VALUE!</v>
      </c>
      <c r="AQ52" s="68" t="e">
        <f t="shared" si="127"/>
        <v>#VALUE!</v>
      </c>
      <c r="AR52" s="68" t="e">
        <f t="shared" si="149"/>
        <v>#VALUE!</v>
      </c>
      <c r="AS52" s="68" t="e">
        <f t="shared" si="128"/>
        <v>#VALUE!</v>
      </c>
      <c r="AT52" s="68" t="e">
        <f t="shared" si="150"/>
        <v>#VALUE!</v>
      </c>
      <c r="AU52" s="68" t="e">
        <f t="shared" si="129"/>
        <v>#VALUE!</v>
      </c>
      <c r="AV52" s="74" t="e">
        <f t="shared" si="130"/>
        <v>#VALUE!</v>
      </c>
      <c r="AW52" s="71" t="e">
        <f t="shared" si="131"/>
        <v>#VALUE!</v>
      </c>
      <c r="AX52" s="49" t="s">
        <v>22</v>
      </c>
      <c r="AY52" s="50">
        <v>0</v>
      </c>
      <c r="AZ52" s="50">
        <v>0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46">
        <f t="shared" si="132"/>
        <v>0</v>
      </c>
      <c r="BG52" s="9">
        <f t="shared" si="133"/>
        <v>0</v>
      </c>
      <c r="BH52" s="9">
        <f t="shared" si="134"/>
        <v>0</v>
      </c>
      <c r="BI52" s="53" t="s">
        <v>22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46">
        <f t="shared" si="135"/>
        <v>0</v>
      </c>
      <c r="BR52" s="9">
        <f t="shared" si="136"/>
        <v>0</v>
      </c>
      <c r="BS52" s="9">
        <f t="shared" si="137"/>
        <v>0</v>
      </c>
      <c r="BT52" s="63" t="s">
        <v>22</v>
      </c>
      <c r="BU52" s="64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0</v>
      </c>
      <c r="CA52" s="64">
        <v>0</v>
      </c>
      <c r="CB52" s="46">
        <f t="shared" si="151"/>
        <v>0</v>
      </c>
      <c r="CC52" s="9">
        <f t="shared" si="152"/>
        <v>0</v>
      </c>
      <c r="CD52" s="9">
        <f t="shared" si="153"/>
        <v>0</v>
      </c>
      <c r="CE52" s="8">
        <v>0</v>
      </c>
      <c r="CF52" s="9">
        <f t="shared" si="154"/>
        <v>0</v>
      </c>
      <c r="CG52" s="9">
        <f t="shared" si="155"/>
        <v>0</v>
      </c>
      <c r="CH52" s="8">
        <v>0</v>
      </c>
      <c r="CI52" s="9">
        <f t="shared" si="156"/>
        <v>0</v>
      </c>
      <c r="CJ52" s="9">
        <f t="shared" si="157"/>
        <v>0</v>
      </c>
      <c r="CK52" s="10">
        <v>1</v>
      </c>
    </row>
    <row r="53" spans="1:89" s="10" customFormat="1" ht="144" customHeight="1">
      <c r="A53" s="36" t="s">
        <v>1350</v>
      </c>
      <c r="B53" s="107"/>
      <c r="C53" s="106" t="str">
        <f t="shared" si="36"/>
        <v>GARRY-Beige</v>
      </c>
      <c r="D53" s="99" t="s">
        <v>1256</v>
      </c>
      <c r="E53" s="19" t="s">
        <v>1216</v>
      </c>
      <c r="F53" s="104" t="s">
        <v>1318</v>
      </c>
      <c r="G53" s="77"/>
      <c r="H53" s="78">
        <f t="shared" si="138"/>
        <v>9.69</v>
      </c>
      <c r="I53" s="79">
        <v>14.9</v>
      </c>
      <c r="J53" s="79">
        <v>39.9</v>
      </c>
      <c r="K53" s="143" t="str">
        <f>_xlfn.XLOOKUP(C53,наличие!A:A,наличие!J:J,"-",0)</f>
        <v>-</v>
      </c>
      <c r="L53" s="80" t="s">
        <v>1244</v>
      </c>
      <c r="M53" s="159" t="s">
        <v>1245</v>
      </c>
      <c r="N53" s="159" t="s">
        <v>1245</v>
      </c>
      <c r="O53" s="159" t="s">
        <v>1245</v>
      </c>
      <c r="P53" s="159" t="s">
        <v>1245</v>
      </c>
      <c r="Q53" s="159" t="s">
        <v>1245</v>
      </c>
      <c r="R53" s="159" t="s">
        <v>1245</v>
      </c>
      <c r="S53" s="159" t="s">
        <v>1245</v>
      </c>
      <c r="T53" s="159" t="s">
        <v>1245</v>
      </c>
      <c r="U53" s="159" t="s">
        <v>1245</v>
      </c>
      <c r="V53" s="159" t="s">
        <v>1245</v>
      </c>
      <c r="W53" s="159" t="s">
        <v>1245</v>
      </c>
      <c r="X53" s="163">
        <f t="shared" si="1"/>
        <v>0</v>
      </c>
      <c r="Y53" s="81">
        <f t="shared" si="2"/>
        <v>0</v>
      </c>
      <c r="Z53" s="82">
        <f t="shared" si="37"/>
        <v>2.9550000000000001</v>
      </c>
      <c r="AA53" s="83">
        <f t="shared" si="139"/>
        <v>0</v>
      </c>
      <c r="AB53" s="84">
        <f t="shared" si="125"/>
        <v>12.645</v>
      </c>
      <c r="AC53" s="55">
        <f t="shared" si="140"/>
        <v>44</v>
      </c>
      <c r="AD53" s="39">
        <f t="shared" si="141"/>
        <v>51.8</v>
      </c>
      <c r="AE53" s="11">
        <f t="shared" si="142"/>
        <v>3960</v>
      </c>
      <c r="AF53" s="6">
        <f t="shared" si="143"/>
        <v>2.479636219849743</v>
      </c>
      <c r="AG53" s="25">
        <f t="shared" si="144"/>
        <v>24.2</v>
      </c>
      <c r="AH53" s="11" t="e">
        <f>ROUND(AG53*#REF!,-1)</f>
        <v>#REF!</v>
      </c>
      <c r="AI53" s="7">
        <f t="shared" si="145"/>
        <v>0.91379992091735862</v>
      </c>
      <c r="AJ53" s="26">
        <f t="shared" si="146"/>
        <v>18.2</v>
      </c>
      <c r="AK53" s="11" t="e">
        <f>ROUND(AJ53*#REF!,-1)</f>
        <v>#REF!</v>
      </c>
      <c r="AL53" s="18">
        <f t="shared" si="147"/>
        <v>0.43930407275603006</v>
      </c>
      <c r="AM53" s="42"/>
      <c r="AN53" s="67" t="s">
        <v>22</v>
      </c>
      <c r="AO53" s="68" t="e">
        <f t="shared" si="126"/>
        <v>#VALUE!</v>
      </c>
      <c r="AP53" s="68" t="e">
        <f t="shared" si="148"/>
        <v>#VALUE!</v>
      </c>
      <c r="AQ53" s="68" t="e">
        <f t="shared" si="127"/>
        <v>#VALUE!</v>
      </c>
      <c r="AR53" s="68" t="e">
        <f t="shared" si="149"/>
        <v>#VALUE!</v>
      </c>
      <c r="AS53" s="68" t="e">
        <f t="shared" si="128"/>
        <v>#VALUE!</v>
      </c>
      <c r="AT53" s="68" t="e">
        <f t="shared" si="150"/>
        <v>#VALUE!</v>
      </c>
      <c r="AU53" s="68" t="e">
        <f t="shared" si="129"/>
        <v>#VALUE!</v>
      </c>
      <c r="AV53" s="74" t="e">
        <f t="shared" si="130"/>
        <v>#VALUE!</v>
      </c>
      <c r="AW53" s="71" t="e">
        <f t="shared" si="131"/>
        <v>#VALUE!</v>
      </c>
      <c r="AX53" s="49" t="s">
        <v>22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46">
        <f t="shared" si="132"/>
        <v>0</v>
      </c>
      <c r="BG53" s="9">
        <f t="shared" si="133"/>
        <v>0</v>
      </c>
      <c r="BH53" s="9">
        <f t="shared" si="134"/>
        <v>0</v>
      </c>
      <c r="BI53" s="53" t="s">
        <v>22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46">
        <f t="shared" si="135"/>
        <v>0</v>
      </c>
      <c r="BR53" s="9">
        <f t="shared" si="136"/>
        <v>0</v>
      </c>
      <c r="BS53" s="9">
        <f t="shared" si="137"/>
        <v>0</v>
      </c>
      <c r="BT53" s="63" t="s">
        <v>22</v>
      </c>
      <c r="BU53" s="64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0</v>
      </c>
      <c r="CA53" s="64">
        <v>0</v>
      </c>
      <c r="CB53" s="46">
        <f t="shared" si="151"/>
        <v>0</v>
      </c>
      <c r="CC53" s="9">
        <f t="shared" si="152"/>
        <v>0</v>
      </c>
      <c r="CD53" s="9">
        <f t="shared" si="153"/>
        <v>0</v>
      </c>
      <c r="CE53" s="8">
        <v>0</v>
      </c>
      <c r="CF53" s="9">
        <f t="shared" si="154"/>
        <v>0</v>
      </c>
      <c r="CG53" s="9">
        <f t="shared" si="155"/>
        <v>0</v>
      </c>
      <c r="CH53" s="8">
        <v>0</v>
      </c>
      <c r="CI53" s="9">
        <f t="shared" si="156"/>
        <v>0</v>
      </c>
      <c r="CJ53" s="9">
        <f t="shared" si="157"/>
        <v>0</v>
      </c>
      <c r="CK53" s="10">
        <v>1</v>
      </c>
    </row>
    <row r="54" spans="1:89" s="10" customFormat="1" ht="144" customHeight="1">
      <c r="A54" s="36" t="s">
        <v>1350</v>
      </c>
      <c r="B54" s="107"/>
      <c r="C54" s="106" t="str">
        <f t="shared" si="36"/>
        <v>MOORE-Beige</v>
      </c>
      <c r="D54" s="99" t="s">
        <v>1257</v>
      </c>
      <c r="E54" s="19" t="s">
        <v>1216</v>
      </c>
      <c r="F54" s="104" t="s">
        <v>1318</v>
      </c>
      <c r="G54" s="77"/>
      <c r="H54" s="78">
        <f t="shared" si="138"/>
        <v>11.64</v>
      </c>
      <c r="I54" s="79">
        <v>17.899999999999999</v>
      </c>
      <c r="J54" s="79">
        <v>44.9</v>
      </c>
      <c r="K54" s="143" t="str">
        <f>_xlfn.XLOOKUP(C54,наличие!A:A,наличие!J:J,"-",0)</f>
        <v>-</v>
      </c>
      <c r="L54" s="80" t="s">
        <v>1244</v>
      </c>
      <c r="M54" s="159" t="s">
        <v>1245</v>
      </c>
      <c r="N54" s="159" t="s">
        <v>1245</v>
      </c>
      <c r="O54" s="159" t="s">
        <v>1245</v>
      </c>
      <c r="P54" s="159" t="s">
        <v>1245</v>
      </c>
      <c r="Q54" s="159" t="s">
        <v>1245</v>
      </c>
      <c r="R54" s="159" t="s">
        <v>1245</v>
      </c>
      <c r="S54" s="159" t="s">
        <v>1245</v>
      </c>
      <c r="T54" s="159" t="s">
        <v>1245</v>
      </c>
      <c r="U54" s="159" t="s">
        <v>1245</v>
      </c>
      <c r="V54" s="159" t="s">
        <v>1245</v>
      </c>
      <c r="W54" s="159" t="s">
        <v>1245</v>
      </c>
      <c r="X54" s="163">
        <f t="shared" si="1"/>
        <v>0</v>
      </c>
      <c r="Y54" s="81">
        <f t="shared" si="2"/>
        <v>0</v>
      </c>
      <c r="Z54" s="82">
        <f t="shared" si="37"/>
        <v>3.2450000000000001</v>
      </c>
      <c r="AA54" s="83">
        <f t="shared" si="139"/>
        <v>0</v>
      </c>
      <c r="AB54" s="84">
        <f t="shared" si="125"/>
        <v>14.885000000000002</v>
      </c>
      <c r="AC54" s="55">
        <f t="shared" si="140"/>
        <v>52</v>
      </c>
      <c r="AD54" s="39">
        <f t="shared" si="141"/>
        <v>61</v>
      </c>
      <c r="AE54" s="11">
        <f t="shared" si="142"/>
        <v>4680</v>
      </c>
      <c r="AF54" s="6">
        <f t="shared" si="143"/>
        <v>2.4934497816593879</v>
      </c>
      <c r="AG54" s="25">
        <f t="shared" si="144"/>
        <v>28.6</v>
      </c>
      <c r="AH54" s="11" t="e">
        <f>ROUND(AG54*#REF!,-1)</f>
        <v>#REF!</v>
      </c>
      <c r="AI54" s="7">
        <f t="shared" si="145"/>
        <v>0.92139737991266368</v>
      </c>
      <c r="AJ54" s="26">
        <f t="shared" si="146"/>
        <v>21.5</v>
      </c>
      <c r="AK54" s="11" t="e">
        <f>ROUND(AJ54*#REF!,-1)</f>
        <v>#REF!</v>
      </c>
      <c r="AL54" s="18">
        <f t="shared" si="147"/>
        <v>0.44440712126301629</v>
      </c>
      <c r="AM54" s="42"/>
      <c r="AN54" s="67" t="s">
        <v>22</v>
      </c>
      <c r="AO54" s="68" t="e">
        <f t="shared" si="126"/>
        <v>#VALUE!</v>
      </c>
      <c r="AP54" s="68" t="e">
        <f t="shared" si="148"/>
        <v>#VALUE!</v>
      </c>
      <c r="AQ54" s="68" t="e">
        <f t="shared" si="127"/>
        <v>#VALUE!</v>
      </c>
      <c r="AR54" s="68" t="e">
        <f t="shared" si="149"/>
        <v>#VALUE!</v>
      </c>
      <c r="AS54" s="68" t="e">
        <f t="shared" si="128"/>
        <v>#VALUE!</v>
      </c>
      <c r="AT54" s="68" t="e">
        <f t="shared" si="150"/>
        <v>#VALUE!</v>
      </c>
      <c r="AU54" s="68" t="e">
        <f t="shared" si="129"/>
        <v>#VALUE!</v>
      </c>
      <c r="AV54" s="74" t="e">
        <f t="shared" si="130"/>
        <v>#VALUE!</v>
      </c>
      <c r="AW54" s="71" t="e">
        <f t="shared" si="131"/>
        <v>#VALUE!</v>
      </c>
      <c r="AX54" s="49" t="s">
        <v>22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46">
        <f t="shared" si="132"/>
        <v>0</v>
      </c>
      <c r="BG54" s="9">
        <f t="shared" si="133"/>
        <v>0</v>
      </c>
      <c r="BH54" s="9">
        <f t="shared" si="134"/>
        <v>0</v>
      </c>
      <c r="BI54" s="53" t="s">
        <v>22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46">
        <f t="shared" si="135"/>
        <v>0</v>
      </c>
      <c r="BR54" s="9">
        <f t="shared" si="136"/>
        <v>0</v>
      </c>
      <c r="BS54" s="9">
        <f t="shared" si="137"/>
        <v>0</v>
      </c>
      <c r="BT54" s="63" t="s">
        <v>22</v>
      </c>
      <c r="BU54" s="64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0</v>
      </c>
      <c r="CA54" s="64">
        <v>0</v>
      </c>
      <c r="CB54" s="46">
        <f t="shared" si="151"/>
        <v>0</v>
      </c>
      <c r="CC54" s="9">
        <f t="shared" si="152"/>
        <v>0</v>
      </c>
      <c r="CD54" s="9">
        <f t="shared" si="153"/>
        <v>0</v>
      </c>
      <c r="CE54" s="8">
        <v>0</v>
      </c>
      <c r="CF54" s="9">
        <f t="shared" si="154"/>
        <v>0</v>
      </c>
      <c r="CG54" s="9">
        <f t="shared" si="155"/>
        <v>0</v>
      </c>
      <c r="CH54" s="8">
        <v>0</v>
      </c>
      <c r="CI54" s="9">
        <f t="shared" si="156"/>
        <v>0</v>
      </c>
      <c r="CJ54" s="9">
        <f t="shared" si="157"/>
        <v>0</v>
      </c>
      <c r="CK54" s="10">
        <v>1</v>
      </c>
    </row>
    <row r="55" spans="1:89" s="10" customFormat="1" ht="144" customHeight="1">
      <c r="A55" s="36" t="s">
        <v>1350</v>
      </c>
      <c r="B55" s="107"/>
      <c r="C55" s="106" t="str">
        <f t="shared" si="36"/>
        <v>MOORE-Brown</v>
      </c>
      <c r="D55" s="99" t="s">
        <v>1257</v>
      </c>
      <c r="E55" s="19" t="s">
        <v>1204</v>
      </c>
      <c r="F55" s="104" t="s">
        <v>1318</v>
      </c>
      <c r="G55" s="77"/>
      <c r="H55" s="78">
        <f t="shared" si="138"/>
        <v>11.64</v>
      </c>
      <c r="I55" s="79">
        <v>17.899999999999999</v>
      </c>
      <c r="J55" s="79">
        <v>44.9</v>
      </c>
      <c r="K55" s="143" t="str">
        <f>_xlfn.XLOOKUP(C55,наличие!A:A,наличие!J:J,"-",0)</f>
        <v>-</v>
      </c>
      <c r="L55" s="80" t="s">
        <v>1244</v>
      </c>
      <c r="M55" s="159" t="s">
        <v>1245</v>
      </c>
      <c r="N55" s="159" t="s">
        <v>1245</v>
      </c>
      <c r="O55" s="159" t="s">
        <v>1245</v>
      </c>
      <c r="P55" s="159" t="s">
        <v>1245</v>
      </c>
      <c r="Q55" s="159" t="s">
        <v>1245</v>
      </c>
      <c r="R55" s="159" t="s">
        <v>1245</v>
      </c>
      <c r="S55" s="159" t="s">
        <v>1245</v>
      </c>
      <c r="T55" s="159" t="s">
        <v>1245</v>
      </c>
      <c r="U55" s="159" t="s">
        <v>1245</v>
      </c>
      <c r="V55" s="159" t="s">
        <v>1245</v>
      </c>
      <c r="W55" s="159" t="s">
        <v>1245</v>
      </c>
      <c r="X55" s="163">
        <f t="shared" si="1"/>
        <v>0</v>
      </c>
      <c r="Y55" s="81">
        <f t="shared" si="2"/>
        <v>0</v>
      </c>
      <c r="Z55" s="82">
        <f t="shared" si="37"/>
        <v>3.2450000000000001</v>
      </c>
      <c r="AA55" s="83">
        <f t="shared" si="139"/>
        <v>0</v>
      </c>
      <c r="AB55" s="84">
        <f t="shared" si="125"/>
        <v>14.885000000000002</v>
      </c>
      <c r="AC55" s="55">
        <f t="shared" si="140"/>
        <v>52</v>
      </c>
      <c r="AD55" s="39">
        <f t="shared" si="141"/>
        <v>61</v>
      </c>
      <c r="AE55" s="11">
        <f t="shared" si="142"/>
        <v>4680</v>
      </c>
      <c r="AF55" s="6">
        <f t="shared" si="143"/>
        <v>2.4934497816593879</v>
      </c>
      <c r="AG55" s="25">
        <f t="shared" si="144"/>
        <v>28.6</v>
      </c>
      <c r="AH55" s="11" t="e">
        <f>ROUND(AG55*#REF!,-1)</f>
        <v>#REF!</v>
      </c>
      <c r="AI55" s="7">
        <f t="shared" si="145"/>
        <v>0.92139737991266368</v>
      </c>
      <c r="AJ55" s="26">
        <f t="shared" si="146"/>
        <v>21.5</v>
      </c>
      <c r="AK55" s="11" t="e">
        <f>ROUND(AJ55*#REF!,-1)</f>
        <v>#REF!</v>
      </c>
      <c r="AL55" s="18">
        <f t="shared" si="147"/>
        <v>0.44440712126301629</v>
      </c>
      <c r="AM55" s="42"/>
      <c r="AN55" s="67" t="s">
        <v>22</v>
      </c>
      <c r="AO55" s="68" t="e">
        <f t="shared" si="126"/>
        <v>#VALUE!</v>
      </c>
      <c r="AP55" s="68" t="e">
        <f t="shared" si="148"/>
        <v>#VALUE!</v>
      </c>
      <c r="AQ55" s="68" t="e">
        <f t="shared" si="127"/>
        <v>#VALUE!</v>
      </c>
      <c r="AR55" s="68" t="e">
        <f t="shared" si="149"/>
        <v>#VALUE!</v>
      </c>
      <c r="AS55" s="68" t="e">
        <f t="shared" si="128"/>
        <v>#VALUE!</v>
      </c>
      <c r="AT55" s="68" t="e">
        <f t="shared" si="150"/>
        <v>#VALUE!</v>
      </c>
      <c r="AU55" s="68" t="e">
        <f t="shared" si="129"/>
        <v>#VALUE!</v>
      </c>
      <c r="AV55" s="74" t="e">
        <f t="shared" si="130"/>
        <v>#VALUE!</v>
      </c>
      <c r="AW55" s="71" t="e">
        <f t="shared" si="131"/>
        <v>#VALUE!</v>
      </c>
      <c r="AX55" s="49" t="s">
        <v>22</v>
      </c>
      <c r="AY55" s="50">
        <v>0</v>
      </c>
      <c r="AZ55" s="50">
        <v>0</v>
      </c>
      <c r="BA55" s="50">
        <v>2</v>
      </c>
      <c r="BB55" s="50">
        <v>2</v>
      </c>
      <c r="BC55" s="50">
        <v>4</v>
      </c>
      <c r="BD55" s="50">
        <v>2</v>
      </c>
      <c r="BE55" s="50">
        <v>2</v>
      </c>
      <c r="BF55" s="46">
        <f t="shared" si="132"/>
        <v>12</v>
      </c>
      <c r="BG55" s="9">
        <f t="shared" si="133"/>
        <v>244.53000000000003</v>
      </c>
      <c r="BH55" s="9">
        <f t="shared" si="134"/>
        <v>139.68</v>
      </c>
      <c r="BI55" s="53" t="s">
        <v>22</v>
      </c>
      <c r="BJ55" s="54">
        <v>0</v>
      </c>
      <c r="BK55" s="54">
        <v>0</v>
      </c>
      <c r="BL55" s="54">
        <v>1</v>
      </c>
      <c r="BM55" s="54">
        <v>0</v>
      </c>
      <c r="BN55" s="54">
        <v>2</v>
      </c>
      <c r="BO55" s="54">
        <v>0</v>
      </c>
      <c r="BP55" s="54">
        <v>1</v>
      </c>
      <c r="BQ55" s="46">
        <f t="shared" si="135"/>
        <v>4</v>
      </c>
      <c r="BR55" s="9">
        <f t="shared" si="136"/>
        <v>87.921599999999998</v>
      </c>
      <c r="BS55" s="9">
        <f t="shared" si="137"/>
        <v>46.56</v>
      </c>
      <c r="BT55" s="63" t="s">
        <v>22</v>
      </c>
      <c r="BU55" s="64">
        <v>0</v>
      </c>
      <c r="BV55" s="64">
        <v>0</v>
      </c>
      <c r="BW55" s="64">
        <v>1</v>
      </c>
      <c r="BX55" s="64">
        <v>0</v>
      </c>
      <c r="BY55" s="64">
        <v>2</v>
      </c>
      <c r="BZ55" s="64">
        <v>0</v>
      </c>
      <c r="CA55" s="64">
        <v>1</v>
      </c>
      <c r="CB55" s="46">
        <f t="shared" si="151"/>
        <v>4</v>
      </c>
      <c r="CC55" s="9">
        <f t="shared" si="152"/>
        <v>128.96</v>
      </c>
      <c r="CD55" s="9">
        <f t="shared" si="153"/>
        <v>46.56</v>
      </c>
      <c r="CE55" s="8">
        <v>0</v>
      </c>
      <c r="CF55" s="9">
        <f t="shared" si="154"/>
        <v>0</v>
      </c>
      <c r="CG55" s="9">
        <f t="shared" si="155"/>
        <v>0</v>
      </c>
      <c r="CH55" s="8">
        <v>0</v>
      </c>
      <c r="CI55" s="9">
        <f t="shared" si="156"/>
        <v>0</v>
      </c>
      <c r="CJ55" s="9">
        <f t="shared" si="157"/>
        <v>0</v>
      </c>
      <c r="CK55" s="10">
        <v>1</v>
      </c>
    </row>
    <row r="56" spans="1:89" s="10" customFormat="1" ht="144" customHeight="1">
      <c r="A56" s="36" t="str">
        <f>_xlfn.XLOOKUP(D56,наличие!B:B,наличие!E:E,"-",0)</f>
        <v>Кепки</v>
      </c>
      <c r="B56" s="107"/>
      <c r="C56" s="106" t="str">
        <f t="shared" si="36"/>
        <v>KING OTTO-Brown</v>
      </c>
      <c r="D56" s="99" t="s">
        <v>895</v>
      </c>
      <c r="E56" s="19" t="s">
        <v>1204</v>
      </c>
      <c r="F56" s="104" t="s">
        <v>880</v>
      </c>
      <c r="G56" s="77"/>
      <c r="H56" s="78">
        <f t="shared" si="138"/>
        <v>27.24</v>
      </c>
      <c r="I56" s="79">
        <v>41.9</v>
      </c>
      <c r="J56" s="79">
        <v>99.9</v>
      </c>
      <c r="K56" s="143" t="str">
        <f>_xlfn.XLOOKUP(C56,наличие!A:A,наличие!J:J,"-",0)</f>
        <v>-</v>
      </c>
      <c r="L56" s="80" t="s">
        <v>1244</v>
      </c>
      <c r="M56" s="159" t="s">
        <v>1245</v>
      </c>
      <c r="N56" s="159" t="s">
        <v>1245</v>
      </c>
      <c r="O56" s="159" t="s">
        <v>1245</v>
      </c>
      <c r="P56" s="159" t="s">
        <v>1245</v>
      </c>
      <c r="Q56" s="159" t="s">
        <v>1245</v>
      </c>
      <c r="R56" s="159" t="s">
        <v>1245</v>
      </c>
      <c r="S56" s="159" t="s">
        <v>1245</v>
      </c>
      <c r="T56" s="159" t="s">
        <v>1245</v>
      </c>
      <c r="U56" s="159" t="s">
        <v>1245</v>
      </c>
      <c r="V56" s="159" t="s">
        <v>1245</v>
      </c>
      <c r="W56" s="159" t="s">
        <v>1245</v>
      </c>
      <c r="X56" s="163">
        <f t="shared" si="1"/>
        <v>0</v>
      </c>
      <c r="Y56" s="81">
        <f t="shared" si="2"/>
        <v>0</v>
      </c>
      <c r="Z56" s="82">
        <f t="shared" ref="Z56" si="158">1.5+ROUND(H56*0.3,2)/2</f>
        <v>5.585</v>
      </c>
      <c r="AA56" s="83">
        <f t="shared" ref="AA56" si="159">X56*Z56</f>
        <v>0</v>
      </c>
      <c r="AB56" s="84">
        <f t="shared" ref="AB56" si="160">H56+Z56</f>
        <v>32.824999999999996</v>
      </c>
      <c r="AC56" s="55">
        <f t="shared" ref="AC56" si="161">ROUND(AB56*3.5,0)</f>
        <v>115</v>
      </c>
      <c r="AD56" s="39">
        <f t="shared" ref="AD56" si="162">ROUND(AB56*4.1,1)</f>
        <v>134.6</v>
      </c>
      <c r="AE56" s="11">
        <f t="shared" ref="AE56" si="163">ROUND(AC56*$AE$2,-1)</f>
        <v>10350</v>
      </c>
      <c r="AF56" s="6">
        <f t="shared" ref="AF56" si="164">(AC56-AB56)/AB56</f>
        <v>2.5034272658035039</v>
      </c>
      <c r="AG56" s="25">
        <f t="shared" ref="AG56" si="165">ROUND(AC56/1.82,1)</f>
        <v>63.2</v>
      </c>
      <c r="AH56" s="11" t="e">
        <f>ROUND(AG56*#REF!,-1)</f>
        <v>#REF!</v>
      </c>
      <c r="AI56" s="7">
        <f t="shared" ref="AI56" si="166">(AG56-AB56)/AB56</f>
        <v>0.92536176694592565</v>
      </c>
      <c r="AJ56" s="26">
        <f t="shared" ref="AJ56" si="167">ROUND(AG56*0.75,1)</f>
        <v>47.4</v>
      </c>
      <c r="AK56" s="11" t="e">
        <f>ROUND(AJ56*#REF!,-1)</f>
        <v>#REF!</v>
      </c>
      <c r="AL56" s="18">
        <f t="shared" ref="AL56" si="168">(AJ56-AB56)/AB56</f>
        <v>0.44402132520944415</v>
      </c>
      <c r="AM56" s="42"/>
      <c r="AN56" s="67" t="s">
        <v>22</v>
      </c>
      <c r="AO56" s="68" t="e">
        <f t="shared" ref="AO56" si="169">M56-AY56-BJ56-BU56</f>
        <v>#VALUE!</v>
      </c>
      <c r="AP56" s="68" t="e">
        <f t="shared" ref="AP56" si="170">N56-AZ56-BK56-BV56</f>
        <v>#VALUE!</v>
      </c>
      <c r="AQ56" s="68" t="e">
        <f t="shared" ref="AQ56" si="171">O56-BA56-BL56-BW56</f>
        <v>#VALUE!</v>
      </c>
      <c r="AR56" s="68" t="e">
        <f t="shared" ref="AR56" si="172">P56-BB56-BM56-BX56</f>
        <v>#VALUE!</v>
      </c>
      <c r="AS56" s="68" t="e">
        <f t="shared" ref="AS56" si="173">Q56-BC56-BN56-BY56</f>
        <v>#VALUE!</v>
      </c>
      <c r="AT56" s="68" t="e">
        <f t="shared" ref="AT56" si="174">S56-BD56-BO56-BZ56</f>
        <v>#VALUE!</v>
      </c>
      <c r="AU56" s="68" t="e">
        <f t="shared" ref="AU56" si="175">W56-BE56-BP56-CA56</f>
        <v>#VALUE!</v>
      </c>
      <c r="AV56" s="74" t="e">
        <f t="shared" ref="AV56" si="176">SUM(AN56:AU56)</f>
        <v>#VALUE!</v>
      </c>
      <c r="AW56" s="71" t="e">
        <f t="shared" ref="AW56" si="177">AV56*H56</f>
        <v>#VALUE!</v>
      </c>
      <c r="AX56" s="49" t="s">
        <v>22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0</v>
      </c>
      <c r="BF56" s="46">
        <f t="shared" ref="BF56" si="178">SUM(AX56:BE56)</f>
        <v>0</v>
      </c>
      <c r="BG56" s="9">
        <f t="shared" ref="BG56" si="179">BF56*AG56*0.75*0.95</f>
        <v>0</v>
      </c>
      <c r="BH56" s="9">
        <f t="shared" ref="BH56" si="180">BF56*H56</f>
        <v>0</v>
      </c>
      <c r="BI56" s="53" t="s">
        <v>22</v>
      </c>
      <c r="BJ56" s="54">
        <v>0</v>
      </c>
      <c r="BK56" s="54">
        <v>0</v>
      </c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46">
        <f t="shared" ref="BQ56" si="181">SUM(BI56:BP56)</f>
        <v>0</v>
      </c>
      <c r="BR56" s="9">
        <f t="shared" ref="BR56" si="182">BQ56*AC56*0.4227</f>
        <v>0</v>
      </c>
      <c r="BS56" s="9">
        <f t="shared" ref="BS56" si="183">BQ56*H56</f>
        <v>0</v>
      </c>
      <c r="BT56" s="63" t="s">
        <v>22</v>
      </c>
      <c r="BU56" s="64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4">
        <v>0</v>
      </c>
      <c r="CB56" s="46">
        <f t="shared" ref="CB56" si="184">SUM(BT56:CA56)</f>
        <v>0</v>
      </c>
      <c r="CC56" s="9">
        <f t="shared" ref="CC56" si="185">CB56*AC56*0.62</f>
        <v>0</v>
      </c>
      <c r="CD56" s="9">
        <f t="shared" ref="CD56" si="186">CB56*H56</f>
        <v>0</v>
      </c>
      <c r="CE56" s="8">
        <v>0</v>
      </c>
      <c r="CF56" s="9">
        <f t="shared" si="154"/>
        <v>0</v>
      </c>
      <c r="CG56" s="9">
        <f t="shared" si="155"/>
        <v>0</v>
      </c>
      <c r="CH56" s="8">
        <v>0</v>
      </c>
      <c r="CI56" s="9">
        <f t="shared" si="156"/>
        <v>0</v>
      </c>
      <c r="CJ56" s="9">
        <f t="shared" si="157"/>
        <v>0</v>
      </c>
      <c r="CK56" s="10">
        <v>1</v>
      </c>
    </row>
    <row r="57" spans="1:89" s="10" customFormat="1" ht="144" customHeight="1">
      <c r="A57" s="36" t="str">
        <f>_xlfn.XLOOKUP(D57,наличие!B:B,наличие!E:E,"-",0)</f>
        <v>Кепки</v>
      </c>
      <c r="B57" s="106"/>
      <c r="C57" s="106" t="str">
        <f t="shared" si="36"/>
        <v>KING OTTO-Cognac</v>
      </c>
      <c r="D57" s="100" t="s">
        <v>895</v>
      </c>
      <c r="E57" s="19" t="s">
        <v>1219</v>
      </c>
      <c r="F57" s="103" t="s">
        <v>880</v>
      </c>
      <c r="G57" s="77"/>
      <c r="H57" s="78">
        <f>ROUND(I57*0.65,2)</f>
        <v>27.24</v>
      </c>
      <c r="I57" s="79">
        <v>41.9</v>
      </c>
      <c r="J57" s="79">
        <v>99.9</v>
      </c>
      <c r="K57" s="143">
        <f>_xlfn.XLOOKUP(C57,наличие!A:A,наличие!J:J,"-",0)</f>
        <v>8</v>
      </c>
      <c r="L57" s="80" t="s">
        <v>1244</v>
      </c>
      <c r="M57" s="159" t="s">
        <v>1245</v>
      </c>
      <c r="N57" s="159" t="s">
        <v>1245</v>
      </c>
      <c r="O57" s="159" t="s">
        <v>1245</v>
      </c>
      <c r="P57" s="159" t="s">
        <v>1245</v>
      </c>
      <c r="Q57" s="159" t="s">
        <v>1245</v>
      </c>
      <c r="R57" s="159" t="s">
        <v>1245</v>
      </c>
      <c r="S57" s="159" t="s">
        <v>1245</v>
      </c>
      <c r="T57" s="159" t="s">
        <v>1245</v>
      </c>
      <c r="U57" s="159" t="s">
        <v>1245</v>
      </c>
      <c r="V57" s="159" t="s">
        <v>1245</v>
      </c>
      <c r="W57" s="159" t="s">
        <v>1245</v>
      </c>
      <c r="X57" s="163">
        <f t="shared" si="1"/>
        <v>0</v>
      </c>
      <c r="Y57" s="81">
        <f t="shared" si="2"/>
        <v>0</v>
      </c>
      <c r="Z57" s="82">
        <f t="shared" ref="Z57" si="187">1.5+ROUND(H57*0.3,2)/2</f>
        <v>5.585</v>
      </c>
      <c r="AA57" s="83">
        <f t="shared" si="139"/>
        <v>0</v>
      </c>
      <c r="AB57" s="84">
        <f t="shared" si="125"/>
        <v>32.824999999999996</v>
      </c>
      <c r="AC57" s="55">
        <f>ROUND(AB57*3.5,0)</f>
        <v>115</v>
      </c>
      <c r="AD57" s="39">
        <f t="shared" si="141"/>
        <v>134.6</v>
      </c>
      <c r="AE57" s="11">
        <f t="shared" si="142"/>
        <v>10350</v>
      </c>
      <c r="AF57" s="6">
        <f t="shared" si="143"/>
        <v>2.5034272658035039</v>
      </c>
      <c r="AG57" s="25">
        <f t="shared" si="144"/>
        <v>63.2</v>
      </c>
      <c r="AH57" s="11" t="e">
        <f>ROUND(AG57*#REF!,-1)</f>
        <v>#REF!</v>
      </c>
      <c r="AI57" s="7">
        <f t="shared" si="145"/>
        <v>0.92536176694592565</v>
      </c>
      <c r="AJ57" s="26">
        <f t="shared" si="146"/>
        <v>47.4</v>
      </c>
      <c r="AK57" s="11" t="e">
        <f>ROUND(AJ57*#REF!,-1)</f>
        <v>#REF!</v>
      </c>
      <c r="AL57" s="18">
        <f t="shared" si="147"/>
        <v>0.44402132520944415</v>
      </c>
      <c r="AM57" s="42"/>
      <c r="AN57" s="67" t="s">
        <v>22</v>
      </c>
      <c r="AO57" s="68" t="e">
        <f t="shared" si="126"/>
        <v>#VALUE!</v>
      </c>
      <c r="AP57" s="68" t="e">
        <f t="shared" si="148"/>
        <v>#VALUE!</v>
      </c>
      <c r="AQ57" s="68" t="e">
        <f t="shared" si="127"/>
        <v>#VALUE!</v>
      </c>
      <c r="AR57" s="68" t="e">
        <f t="shared" si="149"/>
        <v>#VALUE!</v>
      </c>
      <c r="AS57" s="68" t="e">
        <f t="shared" si="128"/>
        <v>#VALUE!</v>
      </c>
      <c r="AT57" s="68" t="e">
        <f t="shared" si="150"/>
        <v>#VALUE!</v>
      </c>
      <c r="AU57" s="68" t="e">
        <f t="shared" si="129"/>
        <v>#VALUE!</v>
      </c>
      <c r="AV57" s="74" t="e">
        <f t="shared" si="130"/>
        <v>#VALUE!</v>
      </c>
      <c r="AW57" s="71" t="e">
        <f t="shared" si="131"/>
        <v>#VALUE!</v>
      </c>
      <c r="AX57" s="49" t="s">
        <v>22</v>
      </c>
      <c r="AY57" s="50">
        <v>0</v>
      </c>
      <c r="AZ57" s="50">
        <v>0</v>
      </c>
      <c r="BA57" s="50">
        <v>0</v>
      </c>
      <c r="BB57" s="50">
        <v>0</v>
      </c>
      <c r="BC57" s="50">
        <v>0</v>
      </c>
      <c r="BD57" s="50">
        <v>0</v>
      </c>
      <c r="BE57" s="50">
        <v>0</v>
      </c>
      <c r="BF57" s="46">
        <f t="shared" si="132"/>
        <v>0</v>
      </c>
      <c r="BG57" s="9">
        <f t="shared" si="133"/>
        <v>0</v>
      </c>
      <c r="BH57" s="9">
        <f t="shared" si="134"/>
        <v>0</v>
      </c>
      <c r="BI57" s="53" t="s">
        <v>22</v>
      </c>
      <c r="BJ57" s="54">
        <v>0</v>
      </c>
      <c r="BK57" s="54">
        <v>0</v>
      </c>
      <c r="BL57" s="54">
        <v>0</v>
      </c>
      <c r="BM57" s="54">
        <v>0</v>
      </c>
      <c r="BN57" s="54">
        <v>0</v>
      </c>
      <c r="BO57" s="54">
        <v>0</v>
      </c>
      <c r="BP57" s="54">
        <v>0</v>
      </c>
      <c r="BQ57" s="46">
        <f t="shared" si="135"/>
        <v>0</v>
      </c>
      <c r="BR57" s="9">
        <f t="shared" si="136"/>
        <v>0</v>
      </c>
      <c r="BS57" s="9">
        <f t="shared" si="137"/>
        <v>0</v>
      </c>
      <c r="BT57" s="63" t="s">
        <v>22</v>
      </c>
      <c r="BU57" s="64">
        <v>0</v>
      </c>
      <c r="BV57" s="64">
        <v>0</v>
      </c>
      <c r="BW57" s="64">
        <v>0</v>
      </c>
      <c r="BX57" s="64">
        <v>0</v>
      </c>
      <c r="BY57" s="64">
        <v>0</v>
      </c>
      <c r="BZ57" s="64">
        <v>0</v>
      </c>
      <c r="CA57" s="64">
        <v>0</v>
      </c>
      <c r="CB57" s="46">
        <f>SUM(BT57:CA57)</f>
        <v>0</v>
      </c>
      <c r="CC57" s="9">
        <f>CB57*AC57*0.62</f>
        <v>0</v>
      </c>
      <c r="CD57" s="9">
        <f>CB57*H57</f>
        <v>0</v>
      </c>
      <c r="CE57" s="8">
        <v>0</v>
      </c>
      <c r="CF57" s="9">
        <f>CE57*AG57*0.9*0.95</f>
        <v>0</v>
      </c>
      <c r="CG57" s="9">
        <f>CE57*H57</f>
        <v>0</v>
      </c>
      <c r="CH57" s="8">
        <v>0</v>
      </c>
      <c r="CI57" s="9">
        <f>CH57*AG57*0.9*0.9</f>
        <v>0</v>
      </c>
      <c r="CJ57" s="9">
        <f>CH57*H57</f>
        <v>0</v>
      </c>
      <c r="CK57" s="10">
        <v>1</v>
      </c>
    </row>
    <row r="58" spans="1:89" s="10" customFormat="1" ht="144" customHeight="1">
      <c r="A58" s="36" t="str">
        <f>_xlfn.XLOOKUP(D58,наличие!B:B,наличие!E:E,"-",0)</f>
        <v>Кепки</v>
      </c>
      <c r="B58" s="106"/>
      <c r="C58" s="106" t="str">
        <f t="shared" si="36"/>
        <v>KING OTTO-Black</v>
      </c>
      <c r="D58" s="100" t="s">
        <v>895</v>
      </c>
      <c r="E58" s="19" t="s">
        <v>1212</v>
      </c>
      <c r="F58" s="103" t="s">
        <v>880</v>
      </c>
      <c r="G58" s="77"/>
      <c r="H58" s="78">
        <f>ROUND(I58*0.65,2)</f>
        <v>27.24</v>
      </c>
      <c r="I58" s="79">
        <v>41.9</v>
      </c>
      <c r="J58" s="79">
        <v>99.9</v>
      </c>
      <c r="K58" s="143" t="str">
        <f>_xlfn.XLOOKUP(C58,наличие!A:A,наличие!J:J,"-",0)</f>
        <v>-</v>
      </c>
      <c r="L58" s="80" t="s">
        <v>1244</v>
      </c>
      <c r="M58" s="159" t="s">
        <v>1245</v>
      </c>
      <c r="N58" s="159" t="s">
        <v>1245</v>
      </c>
      <c r="O58" s="159" t="s">
        <v>1245</v>
      </c>
      <c r="P58" s="159" t="s">
        <v>1245</v>
      </c>
      <c r="Q58" s="159" t="s">
        <v>1245</v>
      </c>
      <c r="R58" s="159" t="s">
        <v>1245</v>
      </c>
      <c r="S58" s="159" t="s">
        <v>1245</v>
      </c>
      <c r="T58" s="159" t="s">
        <v>1245</v>
      </c>
      <c r="U58" s="159" t="s">
        <v>1245</v>
      </c>
      <c r="V58" s="159" t="s">
        <v>1245</v>
      </c>
      <c r="W58" s="159" t="s">
        <v>1245</v>
      </c>
      <c r="X58" s="163">
        <f t="shared" si="1"/>
        <v>0</v>
      </c>
      <c r="Y58" s="81">
        <f t="shared" si="2"/>
        <v>0</v>
      </c>
      <c r="Z58" s="82">
        <f t="shared" ref="Z58" si="188">1.5+ROUND(H58*0.3,2)/2</f>
        <v>5.585</v>
      </c>
      <c r="AA58" s="83">
        <f t="shared" ref="AA58" si="189">X58*Z58</f>
        <v>0</v>
      </c>
      <c r="AB58" s="84">
        <f t="shared" ref="AB58" si="190">H58+Z58</f>
        <v>32.824999999999996</v>
      </c>
      <c r="AC58" s="55">
        <f>ROUND(AB58*3.5,0)</f>
        <v>115</v>
      </c>
      <c r="AD58" s="39">
        <f t="shared" ref="AD58" si="191">ROUND(AB58*4.1,1)</f>
        <v>134.6</v>
      </c>
      <c r="AE58" s="11">
        <f t="shared" ref="AE58" si="192">ROUND(AC58*$AE$2,-1)</f>
        <v>10350</v>
      </c>
      <c r="AF58" s="6">
        <f t="shared" ref="AF58" si="193">(AC58-AB58)/AB58</f>
        <v>2.5034272658035039</v>
      </c>
      <c r="AG58" s="25">
        <f t="shared" ref="AG58" si="194">ROUND(AC58/1.82,1)</f>
        <v>63.2</v>
      </c>
      <c r="AH58" s="11" t="e">
        <f>ROUND(AG58*#REF!,-1)</f>
        <v>#REF!</v>
      </c>
      <c r="AI58" s="7">
        <f t="shared" ref="AI58" si="195">(AG58-AB58)/AB58</f>
        <v>0.92536176694592565</v>
      </c>
      <c r="AJ58" s="26">
        <f t="shared" ref="AJ58" si="196">ROUND(AG58*0.75,1)</f>
        <v>47.4</v>
      </c>
      <c r="AK58" s="11" t="e">
        <f>ROUND(AJ58*#REF!,-1)</f>
        <v>#REF!</v>
      </c>
      <c r="AL58" s="18">
        <f t="shared" ref="AL58" si="197">(AJ58-AB58)/AB58</f>
        <v>0.44402132520944415</v>
      </c>
      <c r="AM58" s="42"/>
      <c r="AN58" s="67" t="s">
        <v>22</v>
      </c>
      <c r="AO58" s="68" t="e">
        <f t="shared" ref="AO58" si="198">M58-AY58-BJ58-BU58</f>
        <v>#VALUE!</v>
      </c>
      <c r="AP58" s="68" t="e">
        <f t="shared" ref="AP58" si="199">N58-AZ58-BK58-BV58</f>
        <v>#VALUE!</v>
      </c>
      <c r="AQ58" s="68" t="e">
        <f t="shared" ref="AQ58" si="200">O58-BA58-BL58-BW58</f>
        <v>#VALUE!</v>
      </c>
      <c r="AR58" s="68" t="e">
        <f t="shared" ref="AR58" si="201">P58-BB58-BM58-BX58</f>
        <v>#VALUE!</v>
      </c>
      <c r="AS58" s="68" t="e">
        <f t="shared" ref="AS58" si="202">Q58-BC58-BN58-BY58</f>
        <v>#VALUE!</v>
      </c>
      <c r="AT58" s="68" t="e">
        <f t="shared" ref="AT58" si="203">S58-BD58-BO58-BZ58</f>
        <v>#VALUE!</v>
      </c>
      <c r="AU58" s="68" t="e">
        <f t="shared" ref="AU58" si="204">W58-BE58-BP58-CA58</f>
        <v>#VALUE!</v>
      </c>
      <c r="AV58" s="74" t="e">
        <f t="shared" ref="AV58" si="205">SUM(AN58:AU58)</f>
        <v>#VALUE!</v>
      </c>
      <c r="AW58" s="71" t="e">
        <f t="shared" ref="AW58" si="206">AV58*H58</f>
        <v>#VALUE!</v>
      </c>
      <c r="AX58" s="49" t="s">
        <v>22</v>
      </c>
      <c r="AY58" s="50">
        <v>0</v>
      </c>
      <c r="AZ58" s="50">
        <v>0</v>
      </c>
      <c r="BA58" s="50">
        <v>0</v>
      </c>
      <c r="BB58" s="50">
        <v>0</v>
      </c>
      <c r="BC58" s="50">
        <v>0</v>
      </c>
      <c r="BD58" s="50">
        <v>0</v>
      </c>
      <c r="BE58" s="50">
        <v>0</v>
      </c>
      <c r="BF58" s="46">
        <f t="shared" ref="BF58" si="207">SUM(AX58:BE58)</f>
        <v>0</v>
      </c>
      <c r="BG58" s="9">
        <f t="shared" ref="BG58" si="208">BF58*AG58*0.75*0.95</f>
        <v>0</v>
      </c>
      <c r="BH58" s="9">
        <f t="shared" ref="BH58" si="209">BF58*H58</f>
        <v>0</v>
      </c>
      <c r="BI58" s="53" t="s">
        <v>22</v>
      </c>
      <c r="BJ58" s="54">
        <v>0</v>
      </c>
      <c r="BK58" s="54">
        <v>0</v>
      </c>
      <c r="BL58" s="54">
        <v>0</v>
      </c>
      <c r="BM58" s="54">
        <v>0</v>
      </c>
      <c r="BN58" s="54">
        <v>0</v>
      </c>
      <c r="BO58" s="54">
        <v>0</v>
      </c>
      <c r="BP58" s="54">
        <v>0</v>
      </c>
      <c r="BQ58" s="46">
        <f t="shared" ref="BQ58" si="210">SUM(BI58:BP58)</f>
        <v>0</v>
      </c>
      <c r="BR58" s="9">
        <f t="shared" ref="BR58" si="211">BQ58*AC58*0.4227</f>
        <v>0</v>
      </c>
      <c r="BS58" s="9">
        <f t="shared" ref="BS58" si="212">BQ58*H58</f>
        <v>0</v>
      </c>
      <c r="BT58" s="63" t="s">
        <v>22</v>
      </c>
      <c r="BU58" s="64">
        <v>0</v>
      </c>
      <c r="BV58" s="64">
        <v>0</v>
      </c>
      <c r="BW58" s="64">
        <v>0</v>
      </c>
      <c r="BX58" s="64">
        <v>0</v>
      </c>
      <c r="BY58" s="64">
        <v>0</v>
      </c>
      <c r="BZ58" s="64">
        <v>0</v>
      </c>
      <c r="CA58" s="64">
        <v>0</v>
      </c>
      <c r="CB58" s="46">
        <f>SUM(BT58:CA58)</f>
        <v>0</v>
      </c>
      <c r="CC58" s="9">
        <f>CB58*AC58*0.62</f>
        <v>0</v>
      </c>
      <c r="CD58" s="9">
        <f>CB58*H58</f>
        <v>0</v>
      </c>
      <c r="CE58" s="8">
        <v>0</v>
      </c>
      <c r="CF58" s="9">
        <f>CE58*AG58*0.9*0.95</f>
        <v>0</v>
      </c>
      <c r="CG58" s="9">
        <f>CE58*H58</f>
        <v>0</v>
      </c>
      <c r="CH58" s="8">
        <v>0</v>
      </c>
      <c r="CI58" s="9">
        <f>CH58*AG58*0.9*0.9</f>
        <v>0</v>
      </c>
      <c r="CJ58" s="9">
        <f>CH58*H58</f>
        <v>0</v>
      </c>
      <c r="CK58" s="10">
        <v>1</v>
      </c>
    </row>
    <row r="59" spans="1:89" s="10" customFormat="1" ht="144" customHeight="1">
      <c r="A59" s="36" t="s">
        <v>1344</v>
      </c>
      <c r="B59" s="106"/>
      <c r="C59" s="106" t="str">
        <f t="shared" si="36"/>
        <v>KING-Cognac</v>
      </c>
      <c r="D59" s="100" t="s">
        <v>869</v>
      </c>
      <c r="E59" s="19" t="s">
        <v>1219</v>
      </c>
      <c r="F59" s="103" t="s">
        <v>880</v>
      </c>
      <c r="G59" s="77"/>
      <c r="H59" s="78">
        <f>ROUND(I59*0.65,2)</f>
        <v>27.24</v>
      </c>
      <c r="I59" s="79">
        <v>41.9</v>
      </c>
      <c r="J59" s="79">
        <v>99.9</v>
      </c>
      <c r="K59" s="143" t="str">
        <f>_xlfn.XLOOKUP(C59,наличие!A:A,наличие!J:J,"-",0)</f>
        <v>-</v>
      </c>
      <c r="L59" s="80" t="s">
        <v>1244</v>
      </c>
      <c r="M59" s="160" t="s">
        <v>1245</v>
      </c>
      <c r="N59" s="159" t="s">
        <v>1245</v>
      </c>
      <c r="O59" s="159" t="s">
        <v>1245</v>
      </c>
      <c r="P59" s="159" t="s">
        <v>1245</v>
      </c>
      <c r="Q59" s="159" t="s">
        <v>1245</v>
      </c>
      <c r="R59" s="159" t="s">
        <v>1245</v>
      </c>
      <c r="S59" s="159" t="s">
        <v>1245</v>
      </c>
      <c r="T59" s="159" t="s">
        <v>1245</v>
      </c>
      <c r="U59" s="159" t="s">
        <v>1245</v>
      </c>
      <c r="V59" s="159" t="s">
        <v>1245</v>
      </c>
      <c r="W59" s="159" t="s">
        <v>1245</v>
      </c>
      <c r="X59" s="163">
        <f t="shared" si="1"/>
        <v>0</v>
      </c>
      <c r="Y59" s="81">
        <f t="shared" si="2"/>
        <v>0</v>
      </c>
      <c r="Z59" s="38">
        <f t="shared" si="37"/>
        <v>5.585</v>
      </c>
      <c r="AA59" s="23">
        <f t="shared" ref="AA59:AA79" si="213">X59*Z59</f>
        <v>0</v>
      </c>
      <c r="AB59" s="24">
        <f t="shared" ref="AB59:AB66" si="214">H59+Z59</f>
        <v>32.824999999999996</v>
      </c>
      <c r="AC59" s="55">
        <f>ROUND(AB59*3.5,0)</f>
        <v>115</v>
      </c>
      <c r="AD59" s="29">
        <f>ROUND(AB59*3.3,1)</f>
        <v>108.3</v>
      </c>
      <c r="AE59" s="11">
        <f t="shared" ref="AE59:AE79" si="215">ROUND(AC59*$AE$2,-1)</f>
        <v>10350</v>
      </c>
      <c r="AF59" s="6">
        <f t="shared" ref="AF59:AF79" si="216">(AC59-AB59)/AB59</f>
        <v>2.5034272658035039</v>
      </c>
      <c r="AG59" s="25">
        <f t="shared" ref="AG59:AG79" si="217">ROUND(AC59/1.82,1)</f>
        <v>63.2</v>
      </c>
      <c r="AH59" s="11" t="e">
        <f>ROUND(AG59*#REF!,-1)</f>
        <v>#REF!</v>
      </c>
      <c r="AI59" s="7">
        <f t="shared" ref="AI59:AI79" si="218">(AG59-AB59)/AB59</f>
        <v>0.92536176694592565</v>
      </c>
      <c r="AJ59" s="26">
        <f t="shared" ref="AJ59:AJ79" si="219">ROUND(AG59*0.75,1)</f>
        <v>47.4</v>
      </c>
      <c r="AK59" s="11" t="e">
        <f>ROUND(AJ59*#REF!,-1)</f>
        <v>#REF!</v>
      </c>
      <c r="AL59" s="18">
        <f t="shared" ref="AL59:AL79" si="220">(AJ59-AB59)/AB59</f>
        <v>0.44402132520944415</v>
      </c>
      <c r="AM59" s="42"/>
      <c r="AN59" s="67" t="s">
        <v>22</v>
      </c>
      <c r="AO59" s="68" t="e">
        <f t="shared" ref="AO59:AP61" si="221">M59-AY59-BJ59-BU59</f>
        <v>#VALUE!</v>
      </c>
      <c r="AP59" s="68" t="e">
        <f t="shared" si="221"/>
        <v>#VALUE!</v>
      </c>
      <c r="AQ59" s="68" t="e">
        <f>O59-BA59-BL59-BW59+11</f>
        <v>#VALUE!</v>
      </c>
      <c r="AR59" s="68" t="e">
        <f>P59-BB59-BM59-BX59+2</f>
        <v>#VALUE!</v>
      </c>
      <c r="AS59" s="68" t="e">
        <f>Q59-BC59-BN59-BY59+15</f>
        <v>#VALUE!</v>
      </c>
      <c r="AT59" s="68" t="e">
        <f>S59-BD59-BO59-BZ59+5</f>
        <v>#VALUE!</v>
      </c>
      <c r="AU59" s="68" t="e">
        <f>W59-BE59-BP59-CA59+5</f>
        <v>#VALUE!</v>
      </c>
      <c r="AV59" s="74" t="e">
        <f t="shared" ref="AV59:AV79" si="222">SUM(AN59:AU59)</f>
        <v>#VALUE!</v>
      </c>
      <c r="AW59" s="71" t="e">
        <f t="shared" ref="AW59:AW79" si="223">AV59*H59</f>
        <v>#VALUE!</v>
      </c>
      <c r="AX59" s="49" t="s">
        <v>22</v>
      </c>
      <c r="AY59" s="50">
        <v>0</v>
      </c>
      <c r="AZ59" s="50">
        <v>0</v>
      </c>
      <c r="BA59" s="50">
        <v>2</v>
      </c>
      <c r="BB59" s="50">
        <v>2</v>
      </c>
      <c r="BC59" s="50">
        <v>4</v>
      </c>
      <c r="BD59" s="50">
        <v>2</v>
      </c>
      <c r="BE59" s="50">
        <v>2</v>
      </c>
      <c r="BF59" s="46">
        <f t="shared" ref="BF59:BF61" si="224">SUM(AX59:BE59)</f>
        <v>12</v>
      </c>
      <c r="BG59" s="9">
        <f t="shared" ref="BG59:BG61" si="225">BF59*AG59*0.75*0.95</f>
        <v>540.36</v>
      </c>
      <c r="BH59" s="9">
        <f t="shared" ref="BH59:BH61" si="226">BF59*H59</f>
        <v>326.88</v>
      </c>
      <c r="BI59" s="53" t="s">
        <v>22</v>
      </c>
      <c r="BJ59" s="54">
        <v>0</v>
      </c>
      <c r="BK59" s="54">
        <v>0</v>
      </c>
      <c r="BL59" s="54">
        <v>1</v>
      </c>
      <c r="BM59" s="54">
        <v>1</v>
      </c>
      <c r="BN59" s="54">
        <v>2</v>
      </c>
      <c r="BO59" s="54">
        <v>1</v>
      </c>
      <c r="BP59" s="54">
        <v>1</v>
      </c>
      <c r="BQ59" s="46">
        <f t="shared" ref="BQ59:BQ61" si="227">SUM(BI59:BP59)</f>
        <v>6</v>
      </c>
      <c r="BR59" s="9">
        <f t="shared" ref="BR59:BR61" si="228">BQ59*AC59*0.4227</f>
        <v>291.66300000000001</v>
      </c>
      <c r="BS59" s="9">
        <f t="shared" ref="BS59:BS61" si="229">BQ59*H59</f>
        <v>163.44</v>
      </c>
      <c r="BT59" s="63" t="s">
        <v>22</v>
      </c>
      <c r="BU59" s="64">
        <v>0</v>
      </c>
      <c r="BV59" s="64">
        <v>0</v>
      </c>
      <c r="BW59" s="64">
        <v>1</v>
      </c>
      <c r="BX59" s="64">
        <v>1</v>
      </c>
      <c r="BY59" s="64">
        <v>2</v>
      </c>
      <c r="BZ59" s="64">
        <v>1</v>
      </c>
      <c r="CA59" s="64">
        <v>1</v>
      </c>
      <c r="CB59" s="46">
        <f>SUM(BT59:CA59)</f>
        <v>6</v>
      </c>
      <c r="CC59" s="9">
        <f>CB59*AC59*0.62</f>
        <v>427.8</v>
      </c>
      <c r="CD59" s="9">
        <f>CB59*H59</f>
        <v>163.44</v>
      </c>
      <c r="CE59" s="8">
        <v>0</v>
      </c>
      <c r="CF59" s="9">
        <f>CE59*AG59*0.9*0.95</f>
        <v>0</v>
      </c>
      <c r="CG59" s="9">
        <f>CE59*H59</f>
        <v>0</v>
      </c>
      <c r="CH59" s="8">
        <v>0</v>
      </c>
      <c r="CI59" s="9">
        <f>CH59*AG59*0.9*0.9</f>
        <v>0</v>
      </c>
      <c r="CJ59" s="9">
        <f>CH59*H59</f>
        <v>0</v>
      </c>
      <c r="CK59" s="10">
        <v>1</v>
      </c>
    </row>
    <row r="60" spans="1:89" s="10" customFormat="1" ht="144" customHeight="1">
      <c r="A60" s="36" t="s">
        <v>1344</v>
      </c>
      <c r="B60" s="107"/>
      <c r="C60" s="106" t="str">
        <f t="shared" si="36"/>
        <v>KING-Brown</v>
      </c>
      <c r="D60" s="99" t="s">
        <v>869</v>
      </c>
      <c r="E60" s="19" t="s">
        <v>1204</v>
      </c>
      <c r="F60" s="104" t="s">
        <v>880</v>
      </c>
      <c r="G60" s="77"/>
      <c r="H60" s="78">
        <f>ROUND(I60*0.65,2)</f>
        <v>27.24</v>
      </c>
      <c r="I60" s="79">
        <v>41.9</v>
      </c>
      <c r="J60" s="79">
        <v>99.9</v>
      </c>
      <c r="K60" s="143" t="str">
        <f>_xlfn.XLOOKUP(C60,наличие!A:A,наличие!J:J,"-",0)</f>
        <v>-</v>
      </c>
      <c r="L60" s="80" t="s">
        <v>1244</v>
      </c>
      <c r="M60" s="159" t="s">
        <v>1245</v>
      </c>
      <c r="N60" s="159" t="s">
        <v>1245</v>
      </c>
      <c r="O60" s="159" t="s">
        <v>1245</v>
      </c>
      <c r="P60" s="159" t="s">
        <v>1245</v>
      </c>
      <c r="Q60" s="159" t="s">
        <v>1245</v>
      </c>
      <c r="R60" s="159" t="s">
        <v>1245</v>
      </c>
      <c r="S60" s="159" t="s">
        <v>1245</v>
      </c>
      <c r="T60" s="159" t="s">
        <v>1245</v>
      </c>
      <c r="U60" s="159" t="s">
        <v>1245</v>
      </c>
      <c r="V60" s="159" t="s">
        <v>1245</v>
      </c>
      <c r="W60" s="159" t="s">
        <v>1245</v>
      </c>
      <c r="X60" s="163">
        <f t="shared" si="1"/>
        <v>0</v>
      </c>
      <c r="Y60" s="81">
        <f t="shared" si="2"/>
        <v>0</v>
      </c>
      <c r="Z60" s="82">
        <f t="shared" ref="Z60:Z61" si="230">1.5+ROUND(H60*0.3,2)/2</f>
        <v>5.585</v>
      </c>
      <c r="AA60" s="83">
        <f t="shared" si="213"/>
        <v>0</v>
      </c>
      <c r="AB60" s="84">
        <f t="shared" si="214"/>
        <v>32.824999999999996</v>
      </c>
      <c r="AC60" s="55">
        <f t="shared" ref="AC60:AC61" si="231">ROUND(AB60*3.5,0)</f>
        <v>115</v>
      </c>
      <c r="AD60" s="39">
        <f t="shared" ref="AD60:AD61" si="232">ROUND(AB60*4.1,1)</f>
        <v>134.6</v>
      </c>
      <c r="AE60" s="11">
        <f t="shared" si="215"/>
        <v>10350</v>
      </c>
      <c r="AF60" s="6">
        <f t="shared" si="216"/>
        <v>2.5034272658035039</v>
      </c>
      <c r="AG60" s="25">
        <f t="shared" si="217"/>
        <v>63.2</v>
      </c>
      <c r="AH60" s="11" t="e">
        <f>ROUND(AG60*#REF!,-1)</f>
        <v>#REF!</v>
      </c>
      <c r="AI60" s="7">
        <f t="shared" si="218"/>
        <v>0.92536176694592565</v>
      </c>
      <c r="AJ60" s="26">
        <f t="shared" si="219"/>
        <v>47.4</v>
      </c>
      <c r="AK60" s="11" t="e">
        <f>ROUND(AJ60*#REF!,-1)</f>
        <v>#REF!</v>
      </c>
      <c r="AL60" s="18">
        <f t="shared" si="220"/>
        <v>0.44402132520944415</v>
      </c>
      <c r="AM60" s="42"/>
      <c r="AN60" s="67" t="s">
        <v>22</v>
      </c>
      <c r="AO60" s="68" t="e">
        <f t="shared" si="221"/>
        <v>#VALUE!</v>
      </c>
      <c r="AP60" s="68" t="e">
        <f t="shared" si="221"/>
        <v>#VALUE!</v>
      </c>
      <c r="AQ60" s="68" t="e">
        <f t="shared" ref="AQ60:AQ61" si="233">O60-BA60-BL60-BW60</f>
        <v>#VALUE!</v>
      </c>
      <c r="AR60" s="68" t="e">
        <f t="shared" ref="AR60:AR61" si="234">P60-BB60-BM60-BX60</f>
        <v>#VALUE!</v>
      </c>
      <c r="AS60" s="68" t="e">
        <f t="shared" ref="AS60:AS61" si="235">Q60-BC60-BN60-BY60</f>
        <v>#VALUE!</v>
      </c>
      <c r="AT60" s="68" t="e">
        <f t="shared" ref="AT60:AT61" si="236">S60-BD60-BO60-BZ60</f>
        <v>#VALUE!</v>
      </c>
      <c r="AU60" s="68" t="e">
        <f t="shared" ref="AU60:AU61" si="237">W60-BE60-BP60-CA60</f>
        <v>#VALUE!</v>
      </c>
      <c r="AV60" s="74" t="e">
        <f t="shared" si="222"/>
        <v>#VALUE!</v>
      </c>
      <c r="AW60" s="71" t="e">
        <f t="shared" si="223"/>
        <v>#VALUE!</v>
      </c>
      <c r="AX60" s="49" t="s">
        <v>22</v>
      </c>
      <c r="AY60" s="50">
        <v>0</v>
      </c>
      <c r="AZ60" s="50">
        <v>0</v>
      </c>
      <c r="BA60" s="50">
        <v>2</v>
      </c>
      <c r="BB60" s="50">
        <v>2</v>
      </c>
      <c r="BC60" s="50">
        <v>4</v>
      </c>
      <c r="BD60" s="50">
        <v>2</v>
      </c>
      <c r="BE60" s="50">
        <v>2</v>
      </c>
      <c r="BF60" s="46">
        <f t="shared" si="224"/>
        <v>12</v>
      </c>
      <c r="BG60" s="9">
        <f t="shared" si="225"/>
        <v>540.36</v>
      </c>
      <c r="BH60" s="9">
        <f t="shared" si="226"/>
        <v>326.88</v>
      </c>
      <c r="BI60" s="53" t="s">
        <v>22</v>
      </c>
      <c r="BJ60" s="54">
        <v>0</v>
      </c>
      <c r="BK60" s="54">
        <v>0</v>
      </c>
      <c r="BL60" s="54">
        <v>1</v>
      </c>
      <c r="BM60" s="54">
        <v>0</v>
      </c>
      <c r="BN60" s="54">
        <v>2</v>
      </c>
      <c r="BO60" s="54">
        <v>0</v>
      </c>
      <c r="BP60" s="54">
        <v>1</v>
      </c>
      <c r="BQ60" s="46">
        <f t="shared" si="227"/>
        <v>4</v>
      </c>
      <c r="BR60" s="9">
        <f t="shared" si="228"/>
        <v>194.44200000000001</v>
      </c>
      <c r="BS60" s="9">
        <f t="shared" si="229"/>
        <v>108.96</v>
      </c>
      <c r="BT60" s="63" t="s">
        <v>22</v>
      </c>
      <c r="BU60" s="64">
        <v>0</v>
      </c>
      <c r="BV60" s="64">
        <v>0</v>
      </c>
      <c r="BW60" s="64">
        <v>1</v>
      </c>
      <c r="BX60" s="64">
        <v>0</v>
      </c>
      <c r="BY60" s="64">
        <v>2</v>
      </c>
      <c r="BZ60" s="64">
        <v>0</v>
      </c>
      <c r="CA60" s="64">
        <v>1</v>
      </c>
      <c r="CB60" s="46">
        <f t="shared" ref="CB60:CB61" si="238">SUM(BT60:CA60)</f>
        <v>4</v>
      </c>
      <c r="CC60" s="9">
        <f t="shared" ref="CC60:CC61" si="239">CB60*AC60*0.62</f>
        <v>285.2</v>
      </c>
      <c r="CD60" s="9">
        <f t="shared" ref="CD60:CD61" si="240">CB60*H60</f>
        <v>108.96</v>
      </c>
      <c r="CE60" s="8">
        <v>0</v>
      </c>
      <c r="CF60" s="9">
        <f>CE60*AG60*0.9*0.95</f>
        <v>0</v>
      </c>
      <c r="CG60" s="9">
        <f>CE60*H60</f>
        <v>0</v>
      </c>
      <c r="CH60" s="8">
        <v>0</v>
      </c>
      <c r="CI60" s="9">
        <f>CH60*AG60*0.9*0.9</f>
        <v>0</v>
      </c>
      <c r="CJ60" s="9">
        <f>CH60*H60</f>
        <v>0</v>
      </c>
      <c r="CK60" s="10">
        <v>1</v>
      </c>
    </row>
    <row r="61" spans="1:89" s="10" customFormat="1" ht="144" customHeight="1">
      <c r="A61" s="36" t="s">
        <v>1344</v>
      </c>
      <c r="B61" s="107"/>
      <c r="C61" s="106" t="str">
        <f t="shared" si="36"/>
        <v>KING-Black</v>
      </c>
      <c r="D61" s="99" t="s">
        <v>869</v>
      </c>
      <c r="E61" s="19" t="s">
        <v>1212</v>
      </c>
      <c r="F61" s="104" t="s">
        <v>880</v>
      </c>
      <c r="G61" s="77"/>
      <c r="H61" s="78">
        <f>ROUND(I61*0.65,2)</f>
        <v>27.24</v>
      </c>
      <c r="I61" s="79">
        <v>41.9</v>
      </c>
      <c r="J61" s="79">
        <v>99.9</v>
      </c>
      <c r="K61" s="143" t="str">
        <f>_xlfn.XLOOKUP(C61,наличие!A:A,наличие!J:J,"-",0)</f>
        <v>-</v>
      </c>
      <c r="L61" s="80" t="s">
        <v>1244</v>
      </c>
      <c r="M61" s="159" t="s">
        <v>1245</v>
      </c>
      <c r="N61" s="159" t="s">
        <v>1245</v>
      </c>
      <c r="O61" s="159" t="s">
        <v>1245</v>
      </c>
      <c r="P61" s="159" t="s">
        <v>1245</v>
      </c>
      <c r="Q61" s="159" t="s">
        <v>1245</v>
      </c>
      <c r="R61" s="159" t="s">
        <v>1245</v>
      </c>
      <c r="S61" s="159" t="s">
        <v>1245</v>
      </c>
      <c r="T61" s="159" t="s">
        <v>1245</v>
      </c>
      <c r="U61" s="159" t="s">
        <v>1245</v>
      </c>
      <c r="V61" s="159" t="s">
        <v>1245</v>
      </c>
      <c r="W61" s="159" t="s">
        <v>1245</v>
      </c>
      <c r="X61" s="163">
        <f t="shared" si="1"/>
        <v>0</v>
      </c>
      <c r="Y61" s="81">
        <f t="shared" si="2"/>
        <v>0</v>
      </c>
      <c r="Z61" s="82">
        <f t="shared" si="230"/>
        <v>5.585</v>
      </c>
      <c r="AA61" s="83">
        <f t="shared" si="213"/>
        <v>0</v>
      </c>
      <c r="AB61" s="84">
        <f t="shared" si="214"/>
        <v>32.824999999999996</v>
      </c>
      <c r="AC61" s="55">
        <f t="shared" si="231"/>
        <v>115</v>
      </c>
      <c r="AD61" s="39">
        <f t="shared" si="232"/>
        <v>134.6</v>
      </c>
      <c r="AE61" s="11">
        <f t="shared" si="215"/>
        <v>10350</v>
      </c>
      <c r="AF61" s="6">
        <f t="shared" si="216"/>
        <v>2.5034272658035039</v>
      </c>
      <c r="AG61" s="25">
        <f t="shared" si="217"/>
        <v>63.2</v>
      </c>
      <c r="AH61" s="11" t="e">
        <f>ROUND(AG61*#REF!,-1)</f>
        <v>#REF!</v>
      </c>
      <c r="AI61" s="7">
        <f t="shared" si="218"/>
        <v>0.92536176694592565</v>
      </c>
      <c r="AJ61" s="26">
        <f t="shared" si="219"/>
        <v>47.4</v>
      </c>
      <c r="AK61" s="11" t="e">
        <f>ROUND(AJ61*#REF!,-1)</f>
        <v>#REF!</v>
      </c>
      <c r="AL61" s="18">
        <f t="shared" si="220"/>
        <v>0.44402132520944415</v>
      </c>
      <c r="AM61" s="42"/>
      <c r="AN61" s="67" t="s">
        <v>22</v>
      </c>
      <c r="AO61" s="68" t="e">
        <f t="shared" si="221"/>
        <v>#VALUE!</v>
      </c>
      <c r="AP61" s="68" t="e">
        <f t="shared" si="221"/>
        <v>#VALUE!</v>
      </c>
      <c r="AQ61" s="68" t="e">
        <f t="shared" si="233"/>
        <v>#VALUE!</v>
      </c>
      <c r="AR61" s="68" t="e">
        <f t="shared" si="234"/>
        <v>#VALUE!</v>
      </c>
      <c r="AS61" s="68" t="e">
        <f t="shared" si="235"/>
        <v>#VALUE!</v>
      </c>
      <c r="AT61" s="68" t="e">
        <f t="shared" si="236"/>
        <v>#VALUE!</v>
      </c>
      <c r="AU61" s="68" t="e">
        <f t="shared" si="237"/>
        <v>#VALUE!</v>
      </c>
      <c r="AV61" s="74" t="e">
        <f t="shared" si="222"/>
        <v>#VALUE!</v>
      </c>
      <c r="AW61" s="71" t="e">
        <f t="shared" si="223"/>
        <v>#VALUE!</v>
      </c>
      <c r="AX61" s="49" t="s">
        <v>22</v>
      </c>
      <c r="AY61" s="50">
        <v>0</v>
      </c>
      <c r="AZ61" s="50">
        <v>0</v>
      </c>
      <c r="BA61" s="50">
        <v>2</v>
      </c>
      <c r="BB61" s="50">
        <v>2</v>
      </c>
      <c r="BC61" s="50">
        <v>4</v>
      </c>
      <c r="BD61" s="50">
        <v>2</v>
      </c>
      <c r="BE61" s="50">
        <v>2</v>
      </c>
      <c r="BF61" s="46">
        <f t="shared" si="224"/>
        <v>12</v>
      </c>
      <c r="BG61" s="9">
        <f t="shared" si="225"/>
        <v>540.36</v>
      </c>
      <c r="BH61" s="9">
        <f t="shared" si="226"/>
        <v>326.88</v>
      </c>
      <c r="BI61" s="53" t="s">
        <v>22</v>
      </c>
      <c r="BJ61" s="54">
        <v>0</v>
      </c>
      <c r="BK61" s="54">
        <v>0</v>
      </c>
      <c r="BL61" s="54">
        <v>1</v>
      </c>
      <c r="BM61" s="54">
        <v>0</v>
      </c>
      <c r="BN61" s="54">
        <v>2</v>
      </c>
      <c r="BO61" s="54">
        <v>0</v>
      </c>
      <c r="BP61" s="54">
        <v>1</v>
      </c>
      <c r="BQ61" s="46">
        <f t="shared" si="227"/>
        <v>4</v>
      </c>
      <c r="BR61" s="9">
        <f t="shared" si="228"/>
        <v>194.44200000000001</v>
      </c>
      <c r="BS61" s="9">
        <f t="shared" si="229"/>
        <v>108.96</v>
      </c>
      <c r="BT61" s="63" t="s">
        <v>22</v>
      </c>
      <c r="BU61" s="64">
        <v>0</v>
      </c>
      <c r="BV61" s="64">
        <v>0</v>
      </c>
      <c r="BW61" s="64">
        <v>1</v>
      </c>
      <c r="BX61" s="64">
        <v>0</v>
      </c>
      <c r="BY61" s="64">
        <v>2</v>
      </c>
      <c r="BZ61" s="64">
        <v>0</v>
      </c>
      <c r="CA61" s="64">
        <v>1</v>
      </c>
      <c r="CB61" s="46">
        <f t="shared" si="238"/>
        <v>4</v>
      </c>
      <c r="CC61" s="9">
        <f t="shared" si="239"/>
        <v>285.2</v>
      </c>
      <c r="CD61" s="9">
        <f t="shared" si="240"/>
        <v>108.96</v>
      </c>
      <c r="CE61" s="8">
        <v>0</v>
      </c>
      <c r="CF61" s="9">
        <f>CE61*AG61*0.9*0.95</f>
        <v>0</v>
      </c>
      <c r="CG61" s="9">
        <f>CE61*H61</f>
        <v>0</v>
      </c>
      <c r="CH61" s="8">
        <v>0</v>
      </c>
      <c r="CI61" s="9">
        <f>CH61*AG61*0.9*0.9</f>
        <v>0</v>
      </c>
      <c r="CJ61" s="9">
        <f>CH61*H61</f>
        <v>0</v>
      </c>
      <c r="CK61" s="10">
        <v>1</v>
      </c>
    </row>
    <row r="62" spans="1:89" s="10" customFormat="1" ht="144" customHeight="1">
      <c r="A62" s="36" t="str">
        <f>_xlfn.XLOOKUP(D62,наличие!B:B,наличие!E:E,"-",0)</f>
        <v>Бейсболки</v>
      </c>
      <c r="B62" s="106"/>
      <c r="C62" s="106" t="str">
        <f t="shared" si="36"/>
        <v>STONE-Washed Black</v>
      </c>
      <c r="D62" s="100" t="s">
        <v>901</v>
      </c>
      <c r="E62" s="19" t="s">
        <v>1306</v>
      </c>
      <c r="F62" s="103" t="s">
        <v>880</v>
      </c>
      <c r="G62" s="19"/>
      <c r="H62" s="78">
        <f t="shared" ref="H62:H74" si="241">ROUND(I62*0.65,2)</f>
        <v>27.24</v>
      </c>
      <c r="I62" s="89">
        <v>41.9</v>
      </c>
      <c r="J62" s="79">
        <v>99.9</v>
      </c>
      <c r="K62" s="143" t="str">
        <f>_xlfn.XLOOKUP(C62,наличие!A:A,наличие!J:J,"-",0)</f>
        <v>-</v>
      </c>
      <c r="L62" s="31" t="s">
        <v>1244</v>
      </c>
      <c r="M62" s="160" t="s">
        <v>1245</v>
      </c>
      <c r="N62" s="159" t="s">
        <v>1245</v>
      </c>
      <c r="O62" s="159" t="s">
        <v>1245</v>
      </c>
      <c r="P62" s="159" t="s">
        <v>1245</v>
      </c>
      <c r="Q62" s="159" t="s">
        <v>1245</v>
      </c>
      <c r="R62" s="159" t="s">
        <v>1245</v>
      </c>
      <c r="S62" s="159" t="s">
        <v>1245</v>
      </c>
      <c r="T62" s="159" t="s">
        <v>1245</v>
      </c>
      <c r="U62" s="159" t="s">
        <v>1245</v>
      </c>
      <c r="V62" s="159" t="s">
        <v>1245</v>
      </c>
      <c r="W62" s="159" t="s">
        <v>1245</v>
      </c>
      <c r="X62" s="163">
        <f t="shared" si="1"/>
        <v>0</v>
      </c>
      <c r="Y62" s="81">
        <f t="shared" si="2"/>
        <v>0</v>
      </c>
      <c r="Z62" s="38">
        <f t="shared" ref="Z62:Z63" si="242">1.5+ROUND(H62*0.3,2)/2</f>
        <v>5.585</v>
      </c>
      <c r="AA62" s="23">
        <f t="shared" ref="AA62:AA63" si="243">X62*Z62</f>
        <v>0</v>
      </c>
      <c r="AB62" s="24">
        <f t="shared" ref="AB62:AB63" si="244">H62+Z62</f>
        <v>32.824999999999996</v>
      </c>
      <c r="AC62" s="55">
        <f t="shared" ref="AC62:AC63" si="245">ROUND(AB62*3.5,0)</f>
        <v>115</v>
      </c>
      <c r="AD62" s="29">
        <f t="shared" ref="AD62:AD63" si="246">ROUND(AB62*3.3,1)</f>
        <v>108.3</v>
      </c>
      <c r="AE62" s="11">
        <f t="shared" ref="AE62:AE63" si="247">ROUND(AC62*$AE$2,-1)</f>
        <v>10350</v>
      </c>
      <c r="AF62" s="6">
        <f t="shared" ref="AF62:AF63" si="248">(AC62-AB62)/AB62</f>
        <v>2.5034272658035039</v>
      </c>
      <c r="AG62" s="25">
        <f t="shared" ref="AG62:AG63" si="249">ROUND(AC62/1.82,1)</f>
        <v>63.2</v>
      </c>
      <c r="AH62" s="11" t="e">
        <f>ROUND(AG62*#REF!,-1)</f>
        <v>#REF!</v>
      </c>
      <c r="AI62" s="7">
        <f t="shared" ref="AI62:AI63" si="250">(AG62-AB62)/AB62</f>
        <v>0.92536176694592565</v>
      </c>
      <c r="AJ62" s="26">
        <f t="shared" ref="AJ62:AJ63" si="251">ROUND(AG62*0.75,1)</f>
        <v>47.4</v>
      </c>
      <c r="AK62" s="11" t="e">
        <f>ROUND(AJ62*#REF!,-1)</f>
        <v>#REF!</v>
      </c>
      <c r="AL62" s="18">
        <f t="shared" ref="AL62:AL63" si="252">(AJ62-AB62)/AB62</f>
        <v>0.44402132520944415</v>
      </c>
      <c r="AM62" s="42"/>
      <c r="AN62" s="67" t="s">
        <v>22</v>
      </c>
      <c r="AO62" s="68" t="e">
        <f t="shared" ref="AO62:AO63" si="253">M62-AY62-BJ62-BU62</f>
        <v>#VALUE!</v>
      </c>
      <c r="AP62" s="68" t="e">
        <f t="shared" ref="AP62:AP63" si="254">N62-AZ62-BK62-BV62</f>
        <v>#VALUE!</v>
      </c>
      <c r="AQ62" s="68" t="e">
        <f t="shared" ref="AQ62:AQ63" si="255">O62-BA62-BL62-BW62</f>
        <v>#VALUE!</v>
      </c>
      <c r="AR62" s="68" t="e">
        <f t="shared" ref="AR62:AR63" si="256">P62-BB62-BM62-BX62</f>
        <v>#VALUE!</v>
      </c>
      <c r="AS62" s="68" t="e">
        <f t="shared" ref="AS62:AS63" si="257">Q62-BC62-BN62-BY62</f>
        <v>#VALUE!</v>
      </c>
      <c r="AT62" s="68" t="e">
        <f t="shared" ref="AT62:AT63" si="258">S62-BD62-BO62-BZ62</f>
        <v>#VALUE!</v>
      </c>
      <c r="AU62" s="68" t="e">
        <f t="shared" ref="AU62:AU63" si="259">W62-BE62-BP62-CA62</f>
        <v>#VALUE!</v>
      </c>
      <c r="AV62" s="74" t="e">
        <f t="shared" ref="AV62:AV63" si="260">SUM(AN62:AU62)</f>
        <v>#VALUE!</v>
      </c>
      <c r="AW62" s="71" t="e">
        <f t="shared" ref="AW62:AW63" si="261">AV62*H62</f>
        <v>#VALUE!</v>
      </c>
      <c r="AX62" s="49" t="s">
        <v>22</v>
      </c>
      <c r="AY62" s="50">
        <v>0</v>
      </c>
      <c r="AZ62" s="50">
        <v>0</v>
      </c>
      <c r="BA62" s="50">
        <v>2</v>
      </c>
      <c r="BB62" s="50">
        <v>2</v>
      </c>
      <c r="BC62" s="50">
        <v>4</v>
      </c>
      <c r="BD62" s="50">
        <v>2</v>
      </c>
      <c r="BE62" s="50">
        <v>2</v>
      </c>
      <c r="BF62" s="46">
        <f t="shared" ref="BF62:BF79" si="262">SUM(AX62:BE62)</f>
        <v>12</v>
      </c>
      <c r="BG62" s="9">
        <f t="shared" ref="BG62:BG79" si="263">BF62*AG62*0.75*0.95</f>
        <v>540.36</v>
      </c>
      <c r="BH62" s="9">
        <f t="shared" ref="BH62:BH79" si="264">BF62*H62</f>
        <v>326.88</v>
      </c>
      <c r="BI62" s="53" t="s">
        <v>22</v>
      </c>
      <c r="BJ62" s="54">
        <v>0</v>
      </c>
      <c r="BK62" s="54">
        <v>0</v>
      </c>
      <c r="BL62" s="54">
        <v>1</v>
      </c>
      <c r="BM62" s="54">
        <v>1</v>
      </c>
      <c r="BN62" s="54">
        <v>2</v>
      </c>
      <c r="BO62" s="54">
        <v>1</v>
      </c>
      <c r="BP62" s="54">
        <v>1</v>
      </c>
      <c r="BQ62" s="46">
        <f t="shared" ref="BQ62:BQ79" si="265">SUM(BI62:BP62)</f>
        <v>6</v>
      </c>
      <c r="BR62" s="9">
        <f t="shared" ref="BR62:BR79" si="266">BQ62*AC62*0.4227</f>
        <v>291.66300000000001</v>
      </c>
      <c r="BS62" s="9">
        <f t="shared" ref="BS62:BS79" si="267">BQ62*H62</f>
        <v>163.44</v>
      </c>
      <c r="BT62" s="63" t="s">
        <v>22</v>
      </c>
      <c r="BU62" s="64">
        <v>0</v>
      </c>
      <c r="BV62" s="64">
        <v>0</v>
      </c>
      <c r="BW62" s="64">
        <v>1</v>
      </c>
      <c r="BX62" s="64">
        <v>1</v>
      </c>
      <c r="BY62" s="64">
        <v>2</v>
      </c>
      <c r="BZ62" s="64">
        <v>1</v>
      </c>
      <c r="CA62" s="64">
        <v>1</v>
      </c>
      <c r="CB62" s="46">
        <f t="shared" ref="CB62:CB74" si="268">SUM(BT62:CA62)</f>
        <v>6</v>
      </c>
      <c r="CC62" s="9">
        <f t="shared" ref="CC62:CC74" si="269">CB62*AC62*0.62</f>
        <v>427.8</v>
      </c>
      <c r="CD62" s="9">
        <f t="shared" ref="CD62:CD74" si="270">CB62*H62</f>
        <v>163.44</v>
      </c>
      <c r="CE62" s="8">
        <v>0</v>
      </c>
      <c r="CF62" s="9">
        <f t="shared" ref="CF62:CF74" si="271">CE62*AG62*0.9*0.95</f>
        <v>0</v>
      </c>
      <c r="CG62" s="9">
        <f t="shared" ref="CG62:CG74" si="272">CE62*H62</f>
        <v>0</v>
      </c>
      <c r="CH62" s="8">
        <v>0</v>
      </c>
      <c r="CI62" s="9">
        <f t="shared" ref="CI62:CI74" si="273">CH62*AG62*0.9*0.9</f>
        <v>0</v>
      </c>
      <c r="CJ62" s="9">
        <f t="shared" ref="CJ62:CJ74" si="274">CH62*H62</f>
        <v>0</v>
      </c>
      <c r="CK62" s="10">
        <v>1</v>
      </c>
    </row>
    <row r="63" spans="1:89" s="10" customFormat="1" ht="144" customHeight="1">
      <c r="A63" s="36" t="str">
        <f>_xlfn.XLOOKUP(D63,наличие!B:B,наличие!E:E,"-",0)</f>
        <v>Бейсболки</v>
      </c>
      <c r="B63" s="106"/>
      <c r="C63" s="106" t="str">
        <f t="shared" si="36"/>
        <v>STONE-Washed Brown</v>
      </c>
      <c r="D63" s="100" t="s">
        <v>901</v>
      </c>
      <c r="E63" s="19" t="s">
        <v>1220</v>
      </c>
      <c r="F63" s="103" t="s">
        <v>880</v>
      </c>
      <c r="G63" s="19"/>
      <c r="H63" s="78">
        <f t="shared" si="241"/>
        <v>27.24</v>
      </c>
      <c r="I63" s="89">
        <v>41.9</v>
      </c>
      <c r="J63" s="79">
        <v>99.9</v>
      </c>
      <c r="K63" s="143" t="str">
        <f>_xlfn.XLOOKUP(C63,наличие!A:A,наличие!J:J,"-",0)</f>
        <v>-</v>
      </c>
      <c r="L63" s="31" t="s">
        <v>1244</v>
      </c>
      <c r="M63" s="160" t="s">
        <v>1245</v>
      </c>
      <c r="N63" s="159" t="s">
        <v>1245</v>
      </c>
      <c r="O63" s="159" t="s">
        <v>1245</v>
      </c>
      <c r="P63" s="159" t="s">
        <v>1245</v>
      </c>
      <c r="Q63" s="159" t="s">
        <v>1245</v>
      </c>
      <c r="R63" s="159" t="s">
        <v>1245</v>
      </c>
      <c r="S63" s="159" t="s">
        <v>1245</v>
      </c>
      <c r="T63" s="159" t="s">
        <v>1245</v>
      </c>
      <c r="U63" s="159" t="s">
        <v>1245</v>
      </c>
      <c r="V63" s="159" t="s">
        <v>1245</v>
      </c>
      <c r="W63" s="159" t="s">
        <v>1245</v>
      </c>
      <c r="X63" s="163">
        <f t="shared" si="1"/>
        <v>0</v>
      </c>
      <c r="Y63" s="81">
        <f t="shared" si="2"/>
        <v>0</v>
      </c>
      <c r="Z63" s="38">
        <f t="shared" si="242"/>
        <v>5.585</v>
      </c>
      <c r="AA63" s="23">
        <f t="shared" si="243"/>
        <v>0</v>
      </c>
      <c r="AB63" s="24">
        <f t="shared" si="244"/>
        <v>32.824999999999996</v>
      </c>
      <c r="AC63" s="55">
        <f t="shared" si="245"/>
        <v>115</v>
      </c>
      <c r="AD63" s="29">
        <f t="shared" si="246"/>
        <v>108.3</v>
      </c>
      <c r="AE63" s="11">
        <f t="shared" si="247"/>
        <v>10350</v>
      </c>
      <c r="AF63" s="6">
        <f t="shared" si="248"/>
        <v>2.5034272658035039</v>
      </c>
      <c r="AG63" s="25">
        <f t="shared" si="249"/>
        <v>63.2</v>
      </c>
      <c r="AH63" s="11" t="e">
        <f>ROUND(AG63*#REF!,-1)</f>
        <v>#REF!</v>
      </c>
      <c r="AI63" s="7">
        <f t="shared" si="250"/>
        <v>0.92536176694592565</v>
      </c>
      <c r="AJ63" s="26">
        <f t="shared" si="251"/>
        <v>47.4</v>
      </c>
      <c r="AK63" s="11" t="e">
        <f>ROUND(AJ63*#REF!,-1)</f>
        <v>#REF!</v>
      </c>
      <c r="AL63" s="18">
        <f t="shared" si="252"/>
        <v>0.44402132520944415</v>
      </c>
      <c r="AM63" s="42"/>
      <c r="AN63" s="67" t="s">
        <v>22</v>
      </c>
      <c r="AO63" s="68" t="e">
        <f t="shared" si="253"/>
        <v>#VALUE!</v>
      </c>
      <c r="AP63" s="68" t="e">
        <f t="shared" si="254"/>
        <v>#VALUE!</v>
      </c>
      <c r="AQ63" s="68" t="e">
        <f t="shared" si="255"/>
        <v>#VALUE!</v>
      </c>
      <c r="AR63" s="68" t="e">
        <f t="shared" si="256"/>
        <v>#VALUE!</v>
      </c>
      <c r="AS63" s="68" t="e">
        <f t="shared" si="257"/>
        <v>#VALUE!</v>
      </c>
      <c r="AT63" s="68" t="e">
        <f t="shared" si="258"/>
        <v>#VALUE!</v>
      </c>
      <c r="AU63" s="68" t="e">
        <f t="shared" si="259"/>
        <v>#VALUE!</v>
      </c>
      <c r="AV63" s="74" t="e">
        <f t="shared" si="260"/>
        <v>#VALUE!</v>
      </c>
      <c r="AW63" s="71" t="e">
        <f t="shared" si="261"/>
        <v>#VALUE!</v>
      </c>
      <c r="AX63" s="49" t="s">
        <v>22</v>
      </c>
      <c r="AY63" s="50">
        <v>0</v>
      </c>
      <c r="AZ63" s="50">
        <v>0</v>
      </c>
      <c r="BA63" s="50">
        <v>2</v>
      </c>
      <c r="BB63" s="50">
        <v>2</v>
      </c>
      <c r="BC63" s="50">
        <v>4</v>
      </c>
      <c r="BD63" s="50">
        <v>2</v>
      </c>
      <c r="BE63" s="50">
        <v>2</v>
      </c>
      <c r="BF63" s="46">
        <f t="shared" si="262"/>
        <v>12</v>
      </c>
      <c r="BG63" s="9">
        <f t="shared" si="263"/>
        <v>540.36</v>
      </c>
      <c r="BH63" s="9">
        <f t="shared" si="264"/>
        <v>326.88</v>
      </c>
      <c r="BI63" s="53" t="s">
        <v>22</v>
      </c>
      <c r="BJ63" s="54">
        <v>0</v>
      </c>
      <c r="BK63" s="54">
        <v>0</v>
      </c>
      <c r="BL63" s="54">
        <v>1</v>
      </c>
      <c r="BM63" s="54">
        <v>1</v>
      </c>
      <c r="BN63" s="54">
        <v>2</v>
      </c>
      <c r="BO63" s="54">
        <v>1</v>
      </c>
      <c r="BP63" s="54">
        <v>1</v>
      </c>
      <c r="BQ63" s="46">
        <f t="shared" si="265"/>
        <v>6</v>
      </c>
      <c r="BR63" s="9">
        <f t="shared" si="266"/>
        <v>291.66300000000001</v>
      </c>
      <c r="BS63" s="9">
        <f t="shared" si="267"/>
        <v>163.44</v>
      </c>
      <c r="BT63" s="63" t="s">
        <v>22</v>
      </c>
      <c r="BU63" s="64">
        <v>0</v>
      </c>
      <c r="BV63" s="64">
        <v>0</v>
      </c>
      <c r="BW63" s="64">
        <v>1</v>
      </c>
      <c r="BX63" s="64">
        <v>1</v>
      </c>
      <c r="BY63" s="64">
        <v>2</v>
      </c>
      <c r="BZ63" s="64">
        <v>1</v>
      </c>
      <c r="CA63" s="64">
        <v>1</v>
      </c>
      <c r="CB63" s="46">
        <f t="shared" si="268"/>
        <v>6</v>
      </c>
      <c r="CC63" s="9">
        <f t="shared" si="269"/>
        <v>427.8</v>
      </c>
      <c r="CD63" s="9">
        <f t="shared" si="270"/>
        <v>163.44</v>
      </c>
      <c r="CE63" s="8">
        <v>0</v>
      </c>
      <c r="CF63" s="9">
        <f t="shared" si="271"/>
        <v>0</v>
      </c>
      <c r="CG63" s="9">
        <f t="shared" si="272"/>
        <v>0</v>
      </c>
      <c r="CH63" s="8">
        <v>0</v>
      </c>
      <c r="CI63" s="9">
        <f t="shared" si="273"/>
        <v>0</v>
      </c>
      <c r="CJ63" s="9">
        <f t="shared" si="274"/>
        <v>0</v>
      </c>
      <c r="CK63" s="10">
        <v>1</v>
      </c>
    </row>
    <row r="64" spans="1:89" s="10" customFormat="1" ht="144" customHeight="1">
      <c r="A64" s="36" t="str">
        <f>_xlfn.XLOOKUP(D64,наличие!B:B,наличие!E:E,"-",0)</f>
        <v>Кепки</v>
      </c>
      <c r="B64" s="106"/>
      <c r="C64" s="106" t="str">
        <f t="shared" si="36"/>
        <v>STONE OTTO-Washed Brown</v>
      </c>
      <c r="D64" s="100" t="s">
        <v>902</v>
      </c>
      <c r="E64" s="19" t="s">
        <v>1220</v>
      </c>
      <c r="F64" s="103" t="s">
        <v>880</v>
      </c>
      <c r="G64" s="19"/>
      <c r="H64" s="78">
        <f t="shared" si="241"/>
        <v>27.24</v>
      </c>
      <c r="I64" s="89">
        <v>41.9</v>
      </c>
      <c r="J64" s="79">
        <v>99.9</v>
      </c>
      <c r="K64" s="143" t="str">
        <f>_xlfn.XLOOKUP(C64,наличие!A:A,наличие!J:J,"-",0)</f>
        <v>-</v>
      </c>
      <c r="L64" s="31" t="s">
        <v>1244</v>
      </c>
      <c r="M64" s="160" t="s">
        <v>1245</v>
      </c>
      <c r="N64" s="160" t="s">
        <v>1245</v>
      </c>
      <c r="O64" s="159" t="s">
        <v>1245</v>
      </c>
      <c r="P64" s="159" t="s">
        <v>1245</v>
      </c>
      <c r="Q64" s="159" t="s">
        <v>1245</v>
      </c>
      <c r="R64" s="159" t="s">
        <v>1245</v>
      </c>
      <c r="S64" s="159" t="s">
        <v>1245</v>
      </c>
      <c r="T64" s="159" t="s">
        <v>1245</v>
      </c>
      <c r="U64" s="159" t="s">
        <v>1245</v>
      </c>
      <c r="V64" s="159" t="s">
        <v>1245</v>
      </c>
      <c r="W64" s="159" t="s">
        <v>1245</v>
      </c>
      <c r="X64" s="163">
        <f t="shared" si="1"/>
        <v>0</v>
      </c>
      <c r="Y64" s="81">
        <f t="shared" si="2"/>
        <v>0</v>
      </c>
      <c r="Z64" s="82">
        <f t="shared" si="37"/>
        <v>5.585</v>
      </c>
      <c r="AA64" s="83">
        <f t="shared" si="213"/>
        <v>0</v>
      </c>
      <c r="AB64" s="84">
        <f t="shared" si="214"/>
        <v>32.824999999999996</v>
      </c>
      <c r="AC64" s="55">
        <f t="shared" ref="AC64:AC74" si="275">ROUND(AB64*3.5,0)</f>
        <v>115</v>
      </c>
      <c r="AD64" s="39">
        <f t="shared" ref="AD64:AD68" si="276">ROUND(AB64*4.1,1)</f>
        <v>134.6</v>
      </c>
      <c r="AE64" s="11">
        <f t="shared" si="215"/>
        <v>10350</v>
      </c>
      <c r="AF64" s="6">
        <f t="shared" si="216"/>
        <v>2.5034272658035039</v>
      </c>
      <c r="AG64" s="25">
        <f t="shared" si="217"/>
        <v>63.2</v>
      </c>
      <c r="AH64" s="11" t="e">
        <f>ROUND(AG64*#REF!,-1)</f>
        <v>#REF!</v>
      </c>
      <c r="AI64" s="7">
        <f t="shared" si="218"/>
        <v>0.92536176694592565</v>
      </c>
      <c r="AJ64" s="26">
        <f t="shared" si="219"/>
        <v>47.4</v>
      </c>
      <c r="AK64" s="11" t="e">
        <f>ROUND(AJ64*#REF!,-1)</f>
        <v>#REF!</v>
      </c>
      <c r="AL64" s="18">
        <f t="shared" si="220"/>
        <v>0.44402132520944415</v>
      </c>
      <c r="AM64" s="42"/>
      <c r="AN64" s="67" t="s">
        <v>22</v>
      </c>
      <c r="AO64" s="68" t="e">
        <f t="shared" ref="AO64:AS66" si="277">M64-AY64-BJ64-BU64</f>
        <v>#VALUE!</v>
      </c>
      <c r="AP64" s="68" t="e">
        <f t="shared" si="277"/>
        <v>#VALUE!</v>
      </c>
      <c r="AQ64" s="68" t="e">
        <f t="shared" si="277"/>
        <v>#VALUE!</v>
      </c>
      <c r="AR64" s="68" t="e">
        <f t="shared" si="277"/>
        <v>#VALUE!</v>
      </c>
      <c r="AS64" s="68" t="e">
        <f t="shared" si="277"/>
        <v>#VALUE!</v>
      </c>
      <c r="AT64" s="68" t="e">
        <f>S64-BD64-BO64-BZ64</f>
        <v>#VALUE!</v>
      </c>
      <c r="AU64" s="68" t="e">
        <f t="shared" ref="AU64:AU66" si="278">W64-BE64-BP64-CA64</f>
        <v>#VALUE!</v>
      </c>
      <c r="AV64" s="74" t="e">
        <f t="shared" si="222"/>
        <v>#VALUE!</v>
      </c>
      <c r="AW64" s="71" t="e">
        <f t="shared" si="223"/>
        <v>#VALUE!</v>
      </c>
      <c r="AX64" s="49" t="s">
        <v>22</v>
      </c>
      <c r="AY64" s="50">
        <v>0</v>
      </c>
      <c r="AZ64" s="50">
        <v>0</v>
      </c>
      <c r="BA64" s="50">
        <v>2</v>
      </c>
      <c r="BB64" s="50">
        <v>4</v>
      </c>
      <c r="BC64" s="50">
        <v>2</v>
      </c>
      <c r="BD64" s="50">
        <v>4</v>
      </c>
      <c r="BE64" s="50">
        <v>2</v>
      </c>
      <c r="BF64" s="46">
        <f t="shared" si="262"/>
        <v>14</v>
      </c>
      <c r="BG64" s="9">
        <f t="shared" si="263"/>
        <v>630.41999999999996</v>
      </c>
      <c r="BH64" s="9">
        <f t="shared" si="264"/>
        <v>381.35999999999996</v>
      </c>
      <c r="BI64" s="53" t="s">
        <v>22</v>
      </c>
      <c r="BJ64" s="54">
        <v>0</v>
      </c>
      <c r="BK64" s="54">
        <v>0</v>
      </c>
      <c r="BL64" s="54">
        <v>0</v>
      </c>
      <c r="BM64" s="54">
        <v>0</v>
      </c>
      <c r="BN64" s="54">
        <v>0</v>
      </c>
      <c r="BO64" s="54">
        <v>0</v>
      </c>
      <c r="BP64" s="54">
        <v>0</v>
      </c>
      <c r="BQ64" s="46">
        <f t="shared" si="265"/>
        <v>0</v>
      </c>
      <c r="BR64" s="9">
        <f t="shared" si="266"/>
        <v>0</v>
      </c>
      <c r="BS64" s="9">
        <f t="shared" si="267"/>
        <v>0</v>
      </c>
      <c r="BT64" s="63" t="s">
        <v>22</v>
      </c>
      <c r="BU64" s="64">
        <v>0</v>
      </c>
      <c r="BV64" s="64">
        <v>0</v>
      </c>
      <c r="BW64" s="64">
        <v>1</v>
      </c>
      <c r="BX64" s="64">
        <v>2</v>
      </c>
      <c r="BY64" s="64">
        <v>2</v>
      </c>
      <c r="BZ64" s="64">
        <v>2</v>
      </c>
      <c r="CA64" s="64">
        <v>1</v>
      </c>
      <c r="CB64" s="46">
        <f t="shared" si="268"/>
        <v>8</v>
      </c>
      <c r="CC64" s="9">
        <f t="shared" si="269"/>
        <v>570.4</v>
      </c>
      <c r="CD64" s="9">
        <f t="shared" si="270"/>
        <v>217.92</v>
      </c>
      <c r="CE64" s="8">
        <v>0</v>
      </c>
      <c r="CF64" s="9">
        <f t="shared" si="271"/>
        <v>0</v>
      </c>
      <c r="CG64" s="9">
        <f t="shared" si="272"/>
        <v>0</v>
      </c>
      <c r="CH64" s="8">
        <v>0</v>
      </c>
      <c r="CI64" s="9">
        <f t="shared" si="273"/>
        <v>0</v>
      </c>
      <c r="CJ64" s="9">
        <f t="shared" si="274"/>
        <v>0</v>
      </c>
      <c r="CK64" s="10">
        <v>1</v>
      </c>
    </row>
    <row r="65" spans="1:89" s="10" customFormat="1" ht="144" customHeight="1">
      <c r="A65" s="36" t="str">
        <f>_xlfn.XLOOKUP(D65,наличие!B:B,наличие!E:E,"-",0)</f>
        <v>Кепки</v>
      </c>
      <c r="B65" s="106"/>
      <c r="C65" s="106" t="str">
        <f t="shared" si="36"/>
        <v>STONE OTTO-Washed Black</v>
      </c>
      <c r="D65" s="100" t="s">
        <v>902</v>
      </c>
      <c r="E65" s="19" t="s">
        <v>1306</v>
      </c>
      <c r="F65" s="103" t="s">
        <v>880</v>
      </c>
      <c r="G65" s="19"/>
      <c r="H65" s="78">
        <f t="shared" si="241"/>
        <v>27.24</v>
      </c>
      <c r="I65" s="89">
        <v>41.9</v>
      </c>
      <c r="J65" s="79">
        <v>99.9</v>
      </c>
      <c r="K65" s="143" t="str">
        <f>_xlfn.XLOOKUP(C65,наличие!A:A,наличие!J:J,"-",0)</f>
        <v>-</v>
      </c>
      <c r="L65" s="31" t="s">
        <v>1244</v>
      </c>
      <c r="M65" s="160" t="s">
        <v>1245</v>
      </c>
      <c r="N65" s="160" t="s">
        <v>1245</v>
      </c>
      <c r="O65" s="159" t="s">
        <v>1245</v>
      </c>
      <c r="P65" s="159" t="s">
        <v>1245</v>
      </c>
      <c r="Q65" s="159" t="s">
        <v>1245</v>
      </c>
      <c r="R65" s="159" t="s">
        <v>1245</v>
      </c>
      <c r="S65" s="159" t="s">
        <v>1245</v>
      </c>
      <c r="T65" s="159" t="s">
        <v>1245</v>
      </c>
      <c r="U65" s="159" t="s">
        <v>1245</v>
      </c>
      <c r="V65" s="159" t="s">
        <v>1245</v>
      </c>
      <c r="W65" s="159" t="s">
        <v>1245</v>
      </c>
      <c r="X65" s="163">
        <f t="shared" si="1"/>
        <v>0</v>
      </c>
      <c r="Y65" s="81">
        <f t="shared" si="2"/>
        <v>0</v>
      </c>
      <c r="Z65" s="82">
        <f t="shared" si="37"/>
        <v>5.585</v>
      </c>
      <c r="AA65" s="83">
        <f t="shared" si="213"/>
        <v>0</v>
      </c>
      <c r="AB65" s="84">
        <f t="shared" si="214"/>
        <v>32.824999999999996</v>
      </c>
      <c r="AC65" s="55">
        <f t="shared" si="275"/>
        <v>115</v>
      </c>
      <c r="AD65" s="39">
        <f t="shared" si="276"/>
        <v>134.6</v>
      </c>
      <c r="AE65" s="11">
        <f t="shared" si="215"/>
        <v>10350</v>
      </c>
      <c r="AF65" s="6">
        <f t="shared" si="216"/>
        <v>2.5034272658035039</v>
      </c>
      <c r="AG65" s="25">
        <f t="shared" si="217"/>
        <v>63.2</v>
      </c>
      <c r="AH65" s="11" t="e">
        <f>ROUND(AG65*#REF!,-1)</f>
        <v>#REF!</v>
      </c>
      <c r="AI65" s="7">
        <f t="shared" si="218"/>
        <v>0.92536176694592565</v>
      </c>
      <c r="AJ65" s="26">
        <f t="shared" si="219"/>
        <v>47.4</v>
      </c>
      <c r="AK65" s="11" t="e">
        <f>ROUND(AJ65*#REF!,-1)</f>
        <v>#REF!</v>
      </c>
      <c r="AL65" s="18">
        <f t="shared" si="220"/>
        <v>0.44402132520944415</v>
      </c>
      <c r="AM65" s="42"/>
      <c r="AN65" s="67" t="s">
        <v>22</v>
      </c>
      <c r="AO65" s="68" t="e">
        <f t="shared" si="277"/>
        <v>#VALUE!</v>
      </c>
      <c r="AP65" s="68" t="e">
        <f t="shared" si="277"/>
        <v>#VALUE!</v>
      </c>
      <c r="AQ65" s="68" t="e">
        <f t="shared" si="277"/>
        <v>#VALUE!</v>
      </c>
      <c r="AR65" s="68" t="e">
        <f t="shared" si="277"/>
        <v>#VALUE!</v>
      </c>
      <c r="AS65" s="68" t="e">
        <f t="shared" si="277"/>
        <v>#VALUE!</v>
      </c>
      <c r="AT65" s="68" t="e">
        <f>S65-BD65-BO65-BZ65</f>
        <v>#VALUE!</v>
      </c>
      <c r="AU65" s="68" t="e">
        <f t="shared" si="278"/>
        <v>#VALUE!</v>
      </c>
      <c r="AV65" s="74" t="e">
        <f t="shared" si="222"/>
        <v>#VALUE!</v>
      </c>
      <c r="AW65" s="71" t="e">
        <f t="shared" si="223"/>
        <v>#VALUE!</v>
      </c>
      <c r="AX65" s="49" t="s">
        <v>22</v>
      </c>
      <c r="AY65" s="50">
        <v>0</v>
      </c>
      <c r="AZ65" s="50">
        <v>0</v>
      </c>
      <c r="BA65" s="50">
        <v>0</v>
      </c>
      <c r="BB65" s="50">
        <v>0</v>
      </c>
      <c r="BC65" s="50">
        <v>0</v>
      </c>
      <c r="BD65" s="50">
        <v>0</v>
      </c>
      <c r="BE65" s="50">
        <v>0</v>
      </c>
      <c r="BF65" s="46">
        <f t="shared" si="262"/>
        <v>0</v>
      </c>
      <c r="BG65" s="9">
        <f t="shared" si="263"/>
        <v>0</v>
      </c>
      <c r="BH65" s="9">
        <f t="shared" si="264"/>
        <v>0</v>
      </c>
      <c r="BI65" s="53" t="s">
        <v>22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4">
        <v>0</v>
      </c>
      <c r="BQ65" s="46">
        <f t="shared" si="265"/>
        <v>0</v>
      </c>
      <c r="BR65" s="9">
        <f t="shared" si="266"/>
        <v>0</v>
      </c>
      <c r="BS65" s="9">
        <f t="shared" si="267"/>
        <v>0</v>
      </c>
      <c r="BT65" s="63" t="s">
        <v>22</v>
      </c>
      <c r="BU65" s="64">
        <v>0</v>
      </c>
      <c r="BV65" s="64">
        <v>0</v>
      </c>
      <c r="BW65" s="64">
        <v>0</v>
      </c>
      <c r="BX65" s="64">
        <v>0</v>
      </c>
      <c r="BY65" s="64">
        <v>0</v>
      </c>
      <c r="BZ65" s="64">
        <v>0</v>
      </c>
      <c r="CA65" s="64">
        <v>0</v>
      </c>
      <c r="CB65" s="46">
        <f t="shared" si="268"/>
        <v>0</v>
      </c>
      <c r="CC65" s="9">
        <f t="shared" si="269"/>
        <v>0</v>
      </c>
      <c r="CD65" s="9">
        <f t="shared" si="270"/>
        <v>0</v>
      </c>
      <c r="CE65" s="8">
        <v>0</v>
      </c>
      <c r="CF65" s="9">
        <f t="shared" si="271"/>
        <v>0</v>
      </c>
      <c r="CG65" s="9">
        <f t="shared" si="272"/>
        <v>0</v>
      </c>
      <c r="CH65" s="8">
        <v>0</v>
      </c>
      <c r="CI65" s="9">
        <f t="shared" si="273"/>
        <v>0</v>
      </c>
      <c r="CJ65" s="9">
        <f t="shared" si="274"/>
        <v>0</v>
      </c>
      <c r="CK65" s="10">
        <v>1</v>
      </c>
    </row>
    <row r="66" spans="1:89" s="10" customFormat="1" ht="144" customHeight="1">
      <c r="A66" s="36" t="str">
        <f>_xlfn.XLOOKUP(D66,наличие!B:B,наличие!E:E,"-",0)</f>
        <v>Кепки</v>
      </c>
      <c r="B66" s="106"/>
      <c r="C66" s="106" t="str">
        <f t="shared" si="36"/>
        <v>KING QUATTRO-Cognac</v>
      </c>
      <c r="D66" s="100" t="s">
        <v>245</v>
      </c>
      <c r="E66" s="19" t="s">
        <v>1219</v>
      </c>
      <c r="F66" s="103" t="s">
        <v>880</v>
      </c>
      <c r="G66" s="19"/>
      <c r="H66" s="78">
        <f t="shared" si="241"/>
        <v>27.24</v>
      </c>
      <c r="I66" s="89">
        <v>41.9</v>
      </c>
      <c r="J66" s="79">
        <v>99.9</v>
      </c>
      <c r="K66" s="143">
        <f>_xlfn.XLOOKUP(C66,наличие!A:A,наличие!J:J,"-",0)</f>
        <v>1</v>
      </c>
      <c r="L66" s="31" t="s">
        <v>1244</v>
      </c>
      <c r="M66" s="160" t="s">
        <v>1245</v>
      </c>
      <c r="N66" s="160" t="s">
        <v>1245</v>
      </c>
      <c r="O66" s="159" t="s">
        <v>1245</v>
      </c>
      <c r="P66" s="159" t="s">
        <v>1245</v>
      </c>
      <c r="Q66" s="159" t="s">
        <v>1245</v>
      </c>
      <c r="R66" s="159" t="s">
        <v>1245</v>
      </c>
      <c r="S66" s="159" t="s">
        <v>1245</v>
      </c>
      <c r="T66" s="159" t="s">
        <v>1245</v>
      </c>
      <c r="U66" s="159" t="s">
        <v>1245</v>
      </c>
      <c r="V66" s="159" t="s">
        <v>1245</v>
      </c>
      <c r="W66" s="159" t="s">
        <v>1245</v>
      </c>
      <c r="X66" s="163">
        <f t="shared" si="1"/>
        <v>0</v>
      </c>
      <c r="Y66" s="81">
        <f t="shared" si="2"/>
        <v>0</v>
      </c>
      <c r="Z66" s="82">
        <f t="shared" si="37"/>
        <v>5.585</v>
      </c>
      <c r="AA66" s="83">
        <f t="shared" si="213"/>
        <v>0</v>
      </c>
      <c r="AB66" s="84">
        <f t="shared" si="214"/>
        <v>32.824999999999996</v>
      </c>
      <c r="AC66" s="55">
        <f t="shared" si="275"/>
        <v>115</v>
      </c>
      <c r="AD66" s="39">
        <f t="shared" si="276"/>
        <v>134.6</v>
      </c>
      <c r="AE66" s="11">
        <f t="shared" si="215"/>
        <v>10350</v>
      </c>
      <c r="AF66" s="6">
        <f t="shared" si="216"/>
        <v>2.5034272658035039</v>
      </c>
      <c r="AG66" s="25">
        <f t="shared" si="217"/>
        <v>63.2</v>
      </c>
      <c r="AH66" s="11" t="e">
        <f>ROUND(AG66*#REF!,-1)</f>
        <v>#REF!</v>
      </c>
      <c r="AI66" s="7">
        <f t="shared" si="218"/>
        <v>0.92536176694592565</v>
      </c>
      <c r="AJ66" s="26">
        <f t="shared" si="219"/>
        <v>47.4</v>
      </c>
      <c r="AK66" s="11" t="e">
        <f>ROUND(AJ66*#REF!,-1)</f>
        <v>#REF!</v>
      </c>
      <c r="AL66" s="18">
        <f t="shared" si="220"/>
        <v>0.44402132520944415</v>
      </c>
      <c r="AM66" s="42"/>
      <c r="AN66" s="67" t="s">
        <v>22</v>
      </c>
      <c r="AO66" s="68" t="e">
        <f t="shared" si="277"/>
        <v>#VALUE!</v>
      </c>
      <c r="AP66" s="68" t="e">
        <f t="shared" si="277"/>
        <v>#VALUE!</v>
      </c>
      <c r="AQ66" s="68" t="e">
        <f t="shared" si="277"/>
        <v>#VALUE!</v>
      </c>
      <c r="AR66" s="68" t="e">
        <f t="shared" si="277"/>
        <v>#VALUE!</v>
      </c>
      <c r="AS66" s="68" t="e">
        <f t="shared" si="277"/>
        <v>#VALUE!</v>
      </c>
      <c r="AT66" s="68" t="e">
        <f>S66-BD66-BO66-BZ66</f>
        <v>#VALUE!</v>
      </c>
      <c r="AU66" s="68" t="e">
        <f t="shared" si="278"/>
        <v>#VALUE!</v>
      </c>
      <c r="AV66" s="74" t="e">
        <f t="shared" si="222"/>
        <v>#VALUE!</v>
      </c>
      <c r="AW66" s="71" t="e">
        <f t="shared" si="223"/>
        <v>#VALUE!</v>
      </c>
      <c r="AX66" s="49" t="s">
        <v>22</v>
      </c>
      <c r="AY66" s="50">
        <v>0</v>
      </c>
      <c r="AZ66" s="50">
        <v>0</v>
      </c>
      <c r="BA66" s="50">
        <v>0</v>
      </c>
      <c r="BB66" s="50">
        <v>0</v>
      </c>
      <c r="BC66" s="50">
        <v>0</v>
      </c>
      <c r="BD66" s="50">
        <v>0</v>
      </c>
      <c r="BE66" s="50">
        <v>0</v>
      </c>
      <c r="BF66" s="46">
        <f t="shared" si="262"/>
        <v>0</v>
      </c>
      <c r="BG66" s="9">
        <f t="shared" si="263"/>
        <v>0</v>
      </c>
      <c r="BH66" s="9">
        <f t="shared" si="264"/>
        <v>0</v>
      </c>
      <c r="BI66" s="53" t="s">
        <v>22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46">
        <f t="shared" si="265"/>
        <v>0</v>
      </c>
      <c r="BR66" s="9">
        <f t="shared" si="266"/>
        <v>0</v>
      </c>
      <c r="BS66" s="9">
        <f t="shared" si="267"/>
        <v>0</v>
      </c>
      <c r="BT66" s="63" t="s">
        <v>22</v>
      </c>
      <c r="BU66" s="64">
        <v>0</v>
      </c>
      <c r="BV66" s="64">
        <v>0</v>
      </c>
      <c r="BW66" s="64">
        <v>0</v>
      </c>
      <c r="BX66" s="64">
        <v>0</v>
      </c>
      <c r="BY66" s="64">
        <v>0</v>
      </c>
      <c r="BZ66" s="64">
        <v>0</v>
      </c>
      <c r="CA66" s="64">
        <v>0</v>
      </c>
      <c r="CB66" s="46">
        <f t="shared" si="268"/>
        <v>0</v>
      </c>
      <c r="CC66" s="9">
        <f t="shared" si="269"/>
        <v>0</v>
      </c>
      <c r="CD66" s="9">
        <f t="shared" si="270"/>
        <v>0</v>
      </c>
      <c r="CE66" s="8">
        <v>0</v>
      </c>
      <c r="CF66" s="9">
        <f t="shared" si="271"/>
        <v>0</v>
      </c>
      <c r="CG66" s="9">
        <f t="shared" si="272"/>
        <v>0</v>
      </c>
      <c r="CH66" s="8">
        <v>0</v>
      </c>
      <c r="CI66" s="9">
        <f t="shared" si="273"/>
        <v>0</v>
      </c>
      <c r="CJ66" s="9">
        <f t="shared" si="274"/>
        <v>0</v>
      </c>
      <c r="CK66" s="10">
        <v>1</v>
      </c>
    </row>
    <row r="67" spans="1:89" s="10" customFormat="1" ht="144" customHeight="1">
      <c r="A67" s="36" t="str">
        <f>_xlfn.XLOOKUP(D67,наличие!B:B,наличие!E:E,"-",0)</f>
        <v>Кепки</v>
      </c>
      <c r="B67" s="106"/>
      <c r="C67" s="106" t="str">
        <f t="shared" si="36"/>
        <v>KING QUATTRO-Black</v>
      </c>
      <c r="D67" s="100" t="s">
        <v>245</v>
      </c>
      <c r="E67" s="19" t="s">
        <v>1212</v>
      </c>
      <c r="F67" s="103" t="s">
        <v>880</v>
      </c>
      <c r="G67" s="77"/>
      <c r="H67" s="78">
        <f t="shared" si="241"/>
        <v>27.24</v>
      </c>
      <c r="I67" s="79">
        <v>41.9</v>
      </c>
      <c r="J67" s="79">
        <v>99.9</v>
      </c>
      <c r="K67" s="143">
        <f>_xlfn.XLOOKUP(C67,наличие!A:A,наличие!J:J,"-",0)</f>
        <v>1</v>
      </c>
      <c r="L67" s="31" t="s">
        <v>1244</v>
      </c>
      <c r="M67" s="160" t="s">
        <v>1245</v>
      </c>
      <c r="N67" s="160" t="s">
        <v>1245</v>
      </c>
      <c r="O67" s="159" t="s">
        <v>1245</v>
      </c>
      <c r="P67" s="159" t="s">
        <v>1245</v>
      </c>
      <c r="Q67" s="159" t="s">
        <v>1245</v>
      </c>
      <c r="R67" s="159" t="s">
        <v>1245</v>
      </c>
      <c r="S67" s="159" t="s">
        <v>1245</v>
      </c>
      <c r="T67" s="159" t="s">
        <v>1245</v>
      </c>
      <c r="U67" s="159" t="s">
        <v>1245</v>
      </c>
      <c r="V67" s="159" t="s">
        <v>1245</v>
      </c>
      <c r="W67" s="159" t="s">
        <v>1245</v>
      </c>
      <c r="X67" s="163">
        <f t="shared" ref="X67:X130" si="279">SUM(L67:W67)</f>
        <v>0</v>
      </c>
      <c r="Y67" s="81">
        <f t="shared" ref="Y67:Y130" si="280">H67*X67</f>
        <v>0</v>
      </c>
      <c r="Z67" s="82">
        <f t="shared" ref="Z67" si="281">1.5+ROUND(H67*0.3,2)/2</f>
        <v>5.585</v>
      </c>
      <c r="AA67" s="83">
        <f t="shared" ref="AA67" si="282">X67*Z67</f>
        <v>0</v>
      </c>
      <c r="AB67" s="84">
        <f t="shared" ref="AB67" si="283">H67+Z67</f>
        <v>32.824999999999996</v>
      </c>
      <c r="AC67" s="55">
        <f t="shared" ref="AC67" si="284">ROUND(AB67*3.5,0)</f>
        <v>115</v>
      </c>
      <c r="AD67" s="39">
        <f t="shared" ref="AD67" si="285">ROUND(AB67*4.1,1)</f>
        <v>134.6</v>
      </c>
      <c r="AE67" s="11">
        <f t="shared" ref="AE67" si="286">ROUND(AC67*$AE$2,-1)</f>
        <v>10350</v>
      </c>
      <c r="AF67" s="6">
        <f t="shared" ref="AF67" si="287">(AC67-AB67)/AB67</f>
        <v>2.5034272658035039</v>
      </c>
      <c r="AG67" s="25">
        <f t="shared" ref="AG67" si="288">ROUND(AC67/1.82,1)</f>
        <v>63.2</v>
      </c>
      <c r="AH67" s="11" t="e">
        <f>ROUND(AG67*#REF!,-1)</f>
        <v>#REF!</v>
      </c>
      <c r="AI67" s="7">
        <f t="shared" ref="AI67" si="289">(AG67-AB67)/AB67</f>
        <v>0.92536176694592565</v>
      </c>
      <c r="AJ67" s="26">
        <f t="shared" ref="AJ67" si="290">ROUND(AG67*0.75,1)</f>
        <v>47.4</v>
      </c>
      <c r="AK67" s="11" t="e">
        <f>ROUND(AJ67*#REF!,-1)</f>
        <v>#REF!</v>
      </c>
      <c r="AL67" s="18">
        <f t="shared" ref="AL67" si="291">(AJ67-AB67)/AB67</f>
        <v>0.44402132520944415</v>
      </c>
      <c r="AM67" s="42"/>
      <c r="AN67" s="67" t="s">
        <v>22</v>
      </c>
      <c r="AO67" s="68" t="e">
        <f t="shared" ref="AO67" si="292">M67-AY67-BJ67-BU67</f>
        <v>#VALUE!</v>
      </c>
      <c r="AP67" s="68" t="e">
        <f t="shared" ref="AP67" si="293">N67-AZ67-BK67-BV67</f>
        <v>#VALUE!</v>
      </c>
      <c r="AQ67" s="68" t="e">
        <f t="shared" ref="AQ67" si="294">O67-BA67-BL67-BW67</f>
        <v>#VALUE!</v>
      </c>
      <c r="AR67" s="68" t="e">
        <f t="shared" ref="AR67" si="295">P67-BB67-BM67-BX67</f>
        <v>#VALUE!</v>
      </c>
      <c r="AS67" s="68" t="e">
        <f t="shared" ref="AS67" si="296">Q67-BC67-BN67-BY67</f>
        <v>#VALUE!</v>
      </c>
      <c r="AT67" s="68" t="e">
        <f t="shared" ref="AT67" si="297">S67-BD67-BO67-BZ67</f>
        <v>#VALUE!</v>
      </c>
      <c r="AU67" s="68" t="e">
        <f t="shared" ref="AU67" si="298">W67-BE67-BP67-CA67</f>
        <v>#VALUE!</v>
      </c>
      <c r="AV67" s="74" t="e">
        <f t="shared" ref="AV67" si="299">SUM(AN67:AU67)</f>
        <v>#VALUE!</v>
      </c>
      <c r="AW67" s="71" t="e">
        <f t="shared" ref="AW67" si="300">AV67*H67</f>
        <v>#VALUE!</v>
      </c>
      <c r="AX67" s="49" t="s">
        <v>22</v>
      </c>
      <c r="AY67" s="50">
        <v>0</v>
      </c>
      <c r="AZ67" s="50">
        <v>0</v>
      </c>
      <c r="BA67" s="50">
        <v>2</v>
      </c>
      <c r="BB67" s="50">
        <v>4</v>
      </c>
      <c r="BC67" s="50">
        <v>2</v>
      </c>
      <c r="BD67" s="50">
        <v>4</v>
      </c>
      <c r="BE67" s="50">
        <v>2</v>
      </c>
      <c r="BF67" s="46">
        <f t="shared" ref="BF67" si="301">SUM(AX67:BE67)</f>
        <v>14</v>
      </c>
      <c r="BG67" s="9">
        <f t="shared" ref="BG67" si="302">BF67*AG67*0.75*0.95</f>
        <v>630.41999999999996</v>
      </c>
      <c r="BH67" s="9">
        <f t="shared" ref="BH67" si="303">BF67*H67</f>
        <v>381.35999999999996</v>
      </c>
      <c r="BI67" s="53" t="s">
        <v>22</v>
      </c>
      <c r="BJ67" s="54">
        <v>0</v>
      </c>
      <c r="BK67" s="54">
        <v>0</v>
      </c>
      <c r="BL67" s="54">
        <v>1</v>
      </c>
      <c r="BM67" s="54">
        <v>1</v>
      </c>
      <c r="BN67" s="54">
        <v>2</v>
      </c>
      <c r="BO67" s="54">
        <v>1</v>
      </c>
      <c r="BP67" s="54">
        <v>1</v>
      </c>
      <c r="BQ67" s="46">
        <f t="shared" ref="BQ67" si="304">SUM(BI67:BP67)</f>
        <v>6</v>
      </c>
      <c r="BR67" s="9">
        <f t="shared" ref="BR67" si="305">BQ67*AC67*0.4227</f>
        <v>291.66300000000001</v>
      </c>
      <c r="BS67" s="9">
        <f t="shared" ref="BS67" si="306">BQ67*H67</f>
        <v>163.44</v>
      </c>
      <c r="BT67" s="63" t="s">
        <v>22</v>
      </c>
      <c r="BU67" s="64">
        <v>0</v>
      </c>
      <c r="BV67" s="64">
        <v>0</v>
      </c>
      <c r="BW67" s="64">
        <v>1</v>
      </c>
      <c r="BX67" s="64">
        <v>2</v>
      </c>
      <c r="BY67" s="64">
        <v>2</v>
      </c>
      <c r="BZ67" s="64">
        <v>2</v>
      </c>
      <c r="CA67" s="64">
        <v>1</v>
      </c>
      <c r="CB67" s="46">
        <f t="shared" si="268"/>
        <v>8</v>
      </c>
      <c r="CC67" s="9">
        <f t="shared" si="269"/>
        <v>570.4</v>
      </c>
      <c r="CD67" s="9">
        <f t="shared" si="270"/>
        <v>217.92</v>
      </c>
      <c r="CE67" s="8">
        <v>0</v>
      </c>
      <c r="CF67" s="9">
        <f t="shared" si="271"/>
        <v>0</v>
      </c>
      <c r="CG67" s="9">
        <f t="shared" si="272"/>
        <v>0</v>
      </c>
      <c r="CH67" s="8">
        <v>0</v>
      </c>
      <c r="CI67" s="9">
        <f t="shared" si="273"/>
        <v>0</v>
      </c>
      <c r="CJ67" s="9">
        <f t="shared" si="274"/>
        <v>0</v>
      </c>
      <c r="CK67" s="10">
        <v>1</v>
      </c>
    </row>
    <row r="68" spans="1:89" s="10" customFormat="1" ht="144" customHeight="1">
      <c r="A68" s="36" t="str">
        <f>_xlfn.XLOOKUP(D68,наличие!B:B,наличие!E:E,"-",0)</f>
        <v>Кепки</v>
      </c>
      <c r="B68" s="106"/>
      <c r="C68" s="106" t="str">
        <f t="shared" ref="C68:C131" si="307">D68&amp;"-"&amp;E68</f>
        <v>KING QUATTRO-Brown</v>
      </c>
      <c r="D68" s="100" t="s">
        <v>245</v>
      </c>
      <c r="E68" s="19" t="s">
        <v>1204</v>
      </c>
      <c r="F68" s="103" t="s">
        <v>880</v>
      </c>
      <c r="G68" s="77"/>
      <c r="H68" s="78">
        <f t="shared" si="241"/>
        <v>27.24</v>
      </c>
      <c r="I68" s="79">
        <v>41.9</v>
      </c>
      <c r="J68" s="79">
        <v>99.9</v>
      </c>
      <c r="K68" s="143">
        <f>_xlfn.XLOOKUP(C68,наличие!A:A,наличие!J:J,"-",0)</f>
        <v>1</v>
      </c>
      <c r="L68" s="31" t="s">
        <v>1244</v>
      </c>
      <c r="M68" s="160" t="s">
        <v>1245</v>
      </c>
      <c r="N68" s="160" t="s">
        <v>1245</v>
      </c>
      <c r="O68" s="160" t="s">
        <v>1245</v>
      </c>
      <c r="P68" s="160" t="s">
        <v>1245</v>
      </c>
      <c r="Q68" s="160" t="s">
        <v>1245</v>
      </c>
      <c r="R68" s="160" t="s">
        <v>1245</v>
      </c>
      <c r="S68" s="160" t="s">
        <v>1245</v>
      </c>
      <c r="T68" s="160" t="s">
        <v>1245</v>
      </c>
      <c r="U68" s="160" t="s">
        <v>1245</v>
      </c>
      <c r="V68" s="160" t="s">
        <v>1245</v>
      </c>
      <c r="W68" s="160" t="s">
        <v>1245</v>
      </c>
      <c r="X68" s="163">
        <f t="shared" si="279"/>
        <v>0</v>
      </c>
      <c r="Y68" s="81">
        <f t="shared" si="280"/>
        <v>0</v>
      </c>
      <c r="Z68" s="38">
        <f t="shared" ref="Z68:Z131" si="308">1.5+ROUND(H68*0.3,2)/2</f>
        <v>5.585</v>
      </c>
      <c r="AA68" s="23">
        <f t="shared" si="213"/>
        <v>0</v>
      </c>
      <c r="AB68" s="24">
        <f t="shared" ref="AB68:AB74" si="309">H68+Z68</f>
        <v>32.824999999999996</v>
      </c>
      <c r="AC68" s="55">
        <f t="shared" si="275"/>
        <v>115</v>
      </c>
      <c r="AD68" s="39">
        <f t="shared" si="276"/>
        <v>134.6</v>
      </c>
      <c r="AE68" s="11">
        <f t="shared" si="215"/>
        <v>10350</v>
      </c>
      <c r="AF68" s="6">
        <f t="shared" si="216"/>
        <v>2.5034272658035039</v>
      </c>
      <c r="AG68" s="25">
        <f t="shared" si="217"/>
        <v>63.2</v>
      </c>
      <c r="AH68" s="11" t="e">
        <f>ROUND(AG68*#REF!,-1)</f>
        <v>#REF!</v>
      </c>
      <c r="AI68" s="7">
        <f t="shared" si="218"/>
        <v>0.92536176694592565</v>
      </c>
      <c r="AJ68" s="26">
        <f t="shared" si="219"/>
        <v>47.4</v>
      </c>
      <c r="AK68" s="11" t="e">
        <f>ROUND(AJ68*#REF!,-1)</f>
        <v>#REF!</v>
      </c>
      <c r="AL68" s="18">
        <f t="shared" si="220"/>
        <v>0.44402132520944415</v>
      </c>
      <c r="AM68" s="42"/>
      <c r="AN68" s="67" t="s">
        <v>22</v>
      </c>
      <c r="AO68" s="68" t="e">
        <f t="shared" ref="AO68:AS70" si="310">M68-AY68-BJ68-BU68</f>
        <v>#VALUE!</v>
      </c>
      <c r="AP68" s="68" t="e">
        <f t="shared" si="310"/>
        <v>#VALUE!</v>
      </c>
      <c r="AQ68" s="68" t="e">
        <f t="shared" si="310"/>
        <v>#VALUE!</v>
      </c>
      <c r="AR68" s="68" t="e">
        <f t="shared" si="310"/>
        <v>#VALUE!</v>
      </c>
      <c r="AS68" s="68" t="e">
        <f t="shared" si="310"/>
        <v>#VALUE!</v>
      </c>
      <c r="AT68" s="68" t="e">
        <f>S68-BD68-BO68-BZ68</f>
        <v>#VALUE!</v>
      </c>
      <c r="AU68" s="68" t="e">
        <f t="shared" ref="AU68:AU70" si="311">W68-BE68-BP68-CA68</f>
        <v>#VALUE!</v>
      </c>
      <c r="AV68" s="74" t="e">
        <f t="shared" si="222"/>
        <v>#VALUE!</v>
      </c>
      <c r="AW68" s="71" t="e">
        <f t="shared" si="223"/>
        <v>#VALUE!</v>
      </c>
      <c r="AX68" s="49" t="s">
        <v>22</v>
      </c>
      <c r="AY68" s="50">
        <v>0</v>
      </c>
      <c r="AZ68" s="50">
        <v>0</v>
      </c>
      <c r="BA68" s="50">
        <v>0</v>
      </c>
      <c r="BB68" s="50">
        <v>0</v>
      </c>
      <c r="BC68" s="50">
        <v>0</v>
      </c>
      <c r="BD68" s="50">
        <v>0</v>
      </c>
      <c r="BE68" s="50">
        <v>0</v>
      </c>
      <c r="BF68" s="46">
        <f t="shared" si="262"/>
        <v>0</v>
      </c>
      <c r="BG68" s="9">
        <f t="shared" si="263"/>
        <v>0</v>
      </c>
      <c r="BH68" s="9">
        <f t="shared" si="264"/>
        <v>0</v>
      </c>
      <c r="BI68" s="53" t="s">
        <v>22</v>
      </c>
      <c r="BJ68" s="54">
        <v>0</v>
      </c>
      <c r="BK68" s="54">
        <v>0</v>
      </c>
      <c r="BL68" s="54">
        <v>0</v>
      </c>
      <c r="BM68" s="54">
        <v>0</v>
      </c>
      <c r="BN68" s="54">
        <v>0</v>
      </c>
      <c r="BO68" s="54">
        <v>0</v>
      </c>
      <c r="BP68" s="54">
        <v>0</v>
      </c>
      <c r="BQ68" s="46">
        <f t="shared" si="265"/>
        <v>0</v>
      </c>
      <c r="BR68" s="9">
        <f t="shared" si="266"/>
        <v>0</v>
      </c>
      <c r="BS68" s="9">
        <f t="shared" si="267"/>
        <v>0</v>
      </c>
      <c r="BT68" s="63" t="s">
        <v>22</v>
      </c>
      <c r="BU68" s="64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0</v>
      </c>
      <c r="CA68" s="64">
        <v>0</v>
      </c>
      <c r="CB68" s="46">
        <f t="shared" si="268"/>
        <v>0</v>
      </c>
      <c r="CC68" s="9">
        <f t="shared" si="269"/>
        <v>0</v>
      </c>
      <c r="CD68" s="9">
        <f t="shared" si="270"/>
        <v>0</v>
      </c>
      <c r="CE68" s="8">
        <v>0</v>
      </c>
      <c r="CF68" s="9">
        <f t="shared" si="271"/>
        <v>0</v>
      </c>
      <c r="CG68" s="9">
        <f t="shared" si="272"/>
        <v>0</v>
      </c>
      <c r="CH68" s="8">
        <v>0</v>
      </c>
      <c r="CI68" s="9">
        <f t="shared" si="273"/>
        <v>0</v>
      </c>
      <c r="CJ68" s="9">
        <f t="shared" si="274"/>
        <v>0</v>
      </c>
      <c r="CK68" s="10">
        <v>1</v>
      </c>
    </row>
    <row r="69" spans="1:89" s="10" customFormat="1" ht="144" customHeight="1">
      <c r="A69" s="36" t="str">
        <f>_xlfn.XLOOKUP(D69,наличие!B:B,наличие!E:E,"-",0)</f>
        <v>Кепки</v>
      </c>
      <c r="B69" s="106"/>
      <c r="C69" s="106" t="str">
        <f t="shared" si="307"/>
        <v>DUKE SIX-Cognac</v>
      </c>
      <c r="D69" s="100" t="s">
        <v>253</v>
      </c>
      <c r="E69" s="19" t="s">
        <v>1219</v>
      </c>
      <c r="F69" s="103" t="s">
        <v>880</v>
      </c>
      <c r="G69" s="77"/>
      <c r="H69" s="78">
        <f t="shared" si="241"/>
        <v>27.24</v>
      </c>
      <c r="I69" s="79">
        <v>41.9</v>
      </c>
      <c r="J69" s="79">
        <v>99.9</v>
      </c>
      <c r="K69" s="143">
        <f>_xlfn.XLOOKUP(C69,наличие!A:A,наличие!J:J,"-",0)</f>
        <v>3</v>
      </c>
      <c r="L69" s="31" t="s">
        <v>1244</v>
      </c>
      <c r="M69" s="160" t="s">
        <v>1245</v>
      </c>
      <c r="N69" s="160" t="s">
        <v>1245</v>
      </c>
      <c r="O69" s="160" t="s">
        <v>1245</v>
      </c>
      <c r="P69" s="160" t="s">
        <v>1245</v>
      </c>
      <c r="Q69" s="160" t="s">
        <v>1245</v>
      </c>
      <c r="R69" s="160" t="s">
        <v>1245</v>
      </c>
      <c r="S69" s="160" t="s">
        <v>1245</v>
      </c>
      <c r="T69" s="160" t="s">
        <v>1245</v>
      </c>
      <c r="U69" s="160" t="s">
        <v>1245</v>
      </c>
      <c r="V69" s="160" t="s">
        <v>1245</v>
      </c>
      <c r="W69" s="160" t="s">
        <v>1245</v>
      </c>
      <c r="X69" s="163">
        <f t="shared" si="279"/>
        <v>0</v>
      </c>
      <c r="Y69" s="81">
        <f t="shared" si="280"/>
        <v>0</v>
      </c>
      <c r="Z69" s="38">
        <f t="shared" si="308"/>
        <v>5.585</v>
      </c>
      <c r="AA69" s="23">
        <f t="shared" si="213"/>
        <v>0</v>
      </c>
      <c r="AB69" s="24">
        <f t="shared" si="309"/>
        <v>32.824999999999996</v>
      </c>
      <c r="AC69" s="55">
        <f t="shared" si="275"/>
        <v>115</v>
      </c>
      <c r="AD69" s="29">
        <f>ROUND(AB69*3.3,1)</f>
        <v>108.3</v>
      </c>
      <c r="AE69" s="11">
        <f t="shared" si="215"/>
        <v>10350</v>
      </c>
      <c r="AF69" s="6">
        <f t="shared" si="216"/>
        <v>2.5034272658035039</v>
      </c>
      <c r="AG69" s="25">
        <f t="shared" si="217"/>
        <v>63.2</v>
      </c>
      <c r="AH69" s="11" t="e">
        <f>ROUND(AG69*#REF!,-1)</f>
        <v>#REF!</v>
      </c>
      <c r="AI69" s="7">
        <f t="shared" si="218"/>
        <v>0.92536176694592565</v>
      </c>
      <c r="AJ69" s="26">
        <f t="shared" si="219"/>
        <v>47.4</v>
      </c>
      <c r="AK69" s="11" t="e">
        <f>ROUND(AJ69*#REF!,-1)</f>
        <v>#REF!</v>
      </c>
      <c r="AL69" s="18">
        <f t="shared" si="220"/>
        <v>0.44402132520944415</v>
      </c>
      <c r="AM69" s="42"/>
      <c r="AN69" s="67" t="s">
        <v>22</v>
      </c>
      <c r="AO69" s="68" t="e">
        <f t="shared" si="310"/>
        <v>#VALUE!</v>
      </c>
      <c r="AP69" s="68" t="e">
        <f t="shared" si="310"/>
        <v>#VALUE!</v>
      </c>
      <c r="AQ69" s="68" t="e">
        <f t="shared" si="310"/>
        <v>#VALUE!</v>
      </c>
      <c r="AR69" s="68" t="e">
        <f t="shared" si="310"/>
        <v>#VALUE!</v>
      </c>
      <c r="AS69" s="68" t="e">
        <f t="shared" si="310"/>
        <v>#VALUE!</v>
      </c>
      <c r="AT69" s="68" t="e">
        <f>S69-BD69-BO69-BZ69</f>
        <v>#VALUE!</v>
      </c>
      <c r="AU69" s="68" t="e">
        <f t="shared" si="311"/>
        <v>#VALUE!</v>
      </c>
      <c r="AV69" s="74" t="e">
        <f t="shared" si="222"/>
        <v>#VALUE!</v>
      </c>
      <c r="AW69" s="71" t="e">
        <f t="shared" si="223"/>
        <v>#VALUE!</v>
      </c>
      <c r="AX69" s="49" t="s">
        <v>22</v>
      </c>
      <c r="AY69" s="50">
        <v>0</v>
      </c>
      <c r="AZ69" s="50">
        <v>0</v>
      </c>
      <c r="BA69" s="50">
        <v>0</v>
      </c>
      <c r="BB69" s="50">
        <v>0</v>
      </c>
      <c r="BC69" s="50">
        <v>0</v>
      </c>
      <c r="BD69" s="50">
        <v>0</v>
      </c>
      <c r="BE69" s="50">
        <v>0</v>
      </c>
      <c r="BF69" s="46">
        <f t="shared" si="262"/>
        <v>0</v>
      </c>
      <c r="BG69" s="9">
        <f t="shared" si="263"/>
        <v>0</v>
      </c>
      <c r="BH69" s="9">
        <f t="shared" si="264"/>
        <v>0</v>
      </c>
      <c r="BI69" s="53" t="s">
        <v>22</v>
      </c>
      <c r="BJ69" s="54">
        <v>0</v>
      </c>
      <c r="BK69" s="54">
        <v>0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46">
        <f t="shared" si="265"/>
        <v>0</v>
      </c>
      <c r="BR69" s="9">
        <f t="shared" si="266"/>
        <v>0</v>
      </c>
      <c r="BS69" s="9">
        <f t="shared" si="267"/>
        <v>0</v>
      </c>
      <c r="BT69" s="63" t="s">
        <v>22</v>
      </c>
      <c r="BU69" s="64">
        <v>0</v>
      </c>
      <c r="BV69" s="64">
        <v>0</v>
      </c>
      <c r="BW69" s="64">
        <v>0</v>
      </c>
      <c r="BX69" s="64">
        <v>0</v>
      </c>
      <c r="BY69" s="64">
        <v>0</v>
      </c>
      <c r="BZ69" s="64">
        <v>0</v>
      </c>
      <c r="CA69" s="64">
        <v>0</v>
      </c>
      <c r="CB69" s="46">
        <f t="shared" si="268"/>
        <v>0</v>
      </c>
      <c r="CC69" s="9">
        <f t="shared" si="269"/>
        <v>0</v>
      </c>
      <c r="CD69" s="9">
        <f t="shared" si="270"/>
        <v>0</v>
      </c>
      <c r="CE69" s="8">
        <v>0</v>
      </c>
      <c r="CF69" s="9">
        <f t="shared" si="271"/>
        <v>0</v>
      </c>
      <c r="CG69" s="9">
        <f t="shared" si="272"/>
        <v>0</v>
      </c>
      <c r="CH69" s="8">
        <v>0</v>
      </c>
      <c r="CI69" s="9">
        <f t="shared" si="273"/>
        <v>0</v>
      </c>
      <c r="CJ69" s="9">
        <f t="shared" si="274"/>
        <v>0</v>
      </c>
      <c r="CK69" s="10">
        <v>1</v>
      </c>
    </row>
    <row r="70" spans="1:89" s="10" customFormat="1" ht="144" customHeight="1">
      <c r="A70" s="36" t="str">
        <f>_xlfn.XLOOKUP(D70,наличие!B:B,наличие!E:E,"-",0)</f>
        <v>Кепки</v>
      </c>
      <c r="B70" s="106"/>
      <c r="C70" s="106" t="str">
        <f t="shared" si="307"/>
        <v>DUKE SIX-Brown</v>
      </c>
      <c r="D70" s="100" t="s">
        <v>253</v>
      </c>
      <c r="E70" s="19" t="s">
        <v>1204</v>
      </c>
      <c r="F70" s="103" t="s">
        <v>880</v>
      </c>
      <c r="G70" s="77"/>
      <c r="H70" s="78">
        <f t="shared" si="241"/>
        <v>27.24</v>
      </c>
      <c r="I70" s="79">
        <v>41.9</v>
      </c>
      <c r="J70" s="79">
        <v>99.9</v>
      </c>
      <c r="K70" s="143">
        <f>_xlfn.XLOOKUP(C70,наличие!A:A,наличие!J:J,"-",0)</f>
        <v>2</v>
      </c>
      <c r="L70" s="31" t="s">
        <v>1244</v>
      </c>
      <c r="M70" s="160" t="s">
        <v>1245</v>
      </c>
      <c r="N70" s="160" t="s">
        <v>1245</v>
      </c>
      <c r="O70" s="160" t="s">
        <v>1245</v>
      </c>
      <c r="P70" s="160" t="s">
        <v>1245</v>
      </c>
      <c r="Q70" s="160" t="s">
        <v>1245</v>
      </c>
      <c r="R70" s="160" t="s">
        <v>1245</v>
      </c>
      <c r="S70" s="160" t="s">
        <v>1245</v>
      </c>
      <c r="T70" s="160" t="s">
        <v>1245</v>
      </c>
      <c r="U70" s="160" t="s">
        <v>1245</v>
      </c>
      <c r="V70" s="160" t="s">
        <v>1245</v>
      </c>
      <c r="W70" s="160" t="s">
        <v>1245</v>
      </c>
      <c r="X70" s="163">
        <f t="shared" si="279"/>
        <v>0</v>
      </c>
      <c r="Y70" s="81">
        <f t="shared" si="280"/>
        <v>0</v>
      </c>
      <c r="Z70" s="38">
        <f t="shared" si="308"/>
        <v>5.585</v>
      </c>
      <c r="AA70" s="23">
        <f t="shared" si="213"/>
        <v>0</v>
      </c>
      <c r="AB70" s="24">
        <f t="shared" si="309"/>
        <v>32.824999999999996</v>
      </c>
      <c r="AC70" s="55">
        <f t="shared" si="275"/>
        <v>115</v>
      </c>
      <c r="AD70" s="39">
        <f>ROUND(AB70*4.1,1)</f>
        <v>134.6</v>
      </c>
      <c r="AE70" s="11">
        <f t="shared" si="215"/>
        <v>10350</v>
      </c>
      <c r="AF70" s="6">
        <f t="shared" si="216"/>
        <v>2.5034272658035039</v>
      </c>
      <c r="AG70" s="25">
        <f t="shared" si="217"/>
        <v>63.2</v>
      </c>
      <c r="AH70" s="11" t="e">
        <f>ROUND(AG70*#REF!,-1)</f>
        <v>#REF!</v>
      </c>
      <c r="AI70" s="7">
        <f t="shared" si="218"/>
        <v>0.92536176694592565</v>
      </c>
      <c r="AJ70" s="26">
        <f t="shared" si="219"/>
        <v>47.4</v>
      </c>
      <c r="AK70" s="11" t="e">
        <f>ROUND(AJ70*#REF!,-1)</f>
        <v>#REF!</v>
      </c>
      <c r="AL70" s="18">
        <f t="shared" si="220"/>
        <v>0.44402132520944415</v>
      </c>
      <c r="AM70" s="42"/>
      <c r="AN70" s="67" t="s">
        <v>22</v>
      </c>
      <c r="AO70" s="68" t="e">
        <f t="shared" si="310"/>
        <v>#VALUE!</v>
      </c>
      <c r="AP70" s="68" t="e">
        <f t="shared" si="310"/>
        <v>#VALUE!</v>
      </c>
      <c r="AQ70" s="68" t="e">
        <f t="shared" si="310"/>
        <v>#VALUE!</v>
      </c>
      <c r="AR70" s="68" t="e">
        <f t="shared" si="310"/>
        <v>#VALUE!</v>
      </c>
      <c r="AS70" s="68" t="e">
        <f t="shared" si="310"/>
        <v>#VALUE!</v>
      </c>
      <c r="AT70" s="68" t="e">
        <f>S70-BD70-BO70-BZ70</f>
        <v>#VALUE!</v>
      </c>
      <c r="AU70" s="68" t="e">
        <f t="shared" si="311"/>
        <v>#VALUE!</v>
      </c>
      <c r="AV70" s="74" t="e">
        <f t="shared" si="222"/>
        <v>#VALUE!</v>
      </c>
      <c r="AW70" s="71" t="e">
        <f t="shared" si="223"/>
        <v>#VALUE!</v>
      </c>
      <c r="AX70" s="49" t="s">
        <v>22</v>
      </c>
      <c r="AY70" s="50">
        <v>0</v>
      </c>
      <c r="AZ70" s="50">
        <v>0</v>
      </c>
      <c r="BA70" s="50">
        <v>0</v>
      </c>
      <c r="BB70" s="50">
        <v>0</v>
      </c>
      <c r="BC70" s="50">
        <v>0</v>
      </c>
      <c r="BD70" s="50">
        <v>0</v>
      </c>
      <c r="BE70" s="50">
        <v>0</v>
      </c>
      <c r="BF70" s="46">
        <f t="shared" si="262"/>
        <v>0</v>
      </c>
      <c r="BG70" s="9">
        <f t="shared" si="263"/>
        <v>0</v>
      </c>
      <c r="BH70" s="9">
        <f t="shared" si="264"/>
        <v>0</v>
      </c>
      <c r="BI70" s="53" t="s">
        <v>22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46">
        <f t="shared" si="265"/>
        <v>0</v>
      </c>
      <c r="BR70" s="9">
        <f t="shared" si="266"/>
        <v>0</v>
      </c>
      <c r="BS70" s="9">
        <f t="shared" si="267"/>
        <v>0</v>
      </c>
      <c r="BT70" s="63" t="s">
        <v>22</v>
      </c>
      <c r="BU70" s="64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0</v>
      </c>
      <c r="CA70" s="64">
        <v>0</v>
      </c>
      <c r="CB70" s="46">
        <f t="shared" si="268"/>
        <v>0</v>
      </c>
      <c r="CC70" s="9">
        <f t="shared" si="269"/>
        <v>0</v>
      </c>
      <c r="CD70" s="9">
        <f t="shared" si="270"/>
        <v>0</v>
      </c>
      <c r="CE70" s="8">
        <v>0</v>
      </c>
      <c r="CF70" s="9">
        <f t="shared" si="271"/>
        <v>0</v>
      </c>
      <c r="CG70" s="9">
        <f t="shared" si="272"/>
        <v>0</v>
      </c>
      <c r="CH70" s="8">
        <v>0</v>
      </c>
      <c r="CI70" s="9">
        <f t="shared" si="273"/>
        <v>0</v>
      </c>
      <c r="CJ70" s="9">
        <f t="shared" si="274"/>
        <v>0</v>
      </c>
      <c r="CK70" s="10">
        <v>1</v>
      </c>
    </row>
    <row r="71" spans="1:89" s="10" customFormat="1" ht="144" customHeight="1">
      <c r="A71" s="36" t="str">
        <f>_xlfn.XLOOKUP(D71,наличие!B:B,наличие!E:E,"-",0)</f>
        <v>Кепки</v>
      </c>
      <c r="B71" s="106"/>
      <c r="C71" s="106" t="str">
        <f t="shared" si="307"/>
        <v>DUKE SIX-Charcoal</v>
      </c>
      <c r="D71" s="100" t="s">
        <v>253</v>
      </c>
      <c r="E71" s="19" t="s">
        <v>1210</v>
      </c>
      <c r="F71" s="103" t="s">
        <v>880</v>
      </c>
      <c r="G71" s="77"/>
      <c r="H71" s="78">
        <f t="shared" si="241"/>
        <v>27.24</v>
      </c>
      <c r="I71" s="79">
        <v>41.9</v>
      </c>
      <c r="J71" s="79">
        <v>99.9</v>
      </c>
      <c r="K71" s="143" t="str">
        <f>_xlfn.XLOOKUP(C71,наличие!A:A,наличие!J:J,"-",0)</f>
        <v>-</v>
      </c>
      <c r="L71" s="31" t="s">
        <v>1244</v>
      </c>
      <c r="M71" s="160" t="s">
        <v>1245</v>
      </c>
      <c r="N71" s="160" t="s">
        <v>1245</v>
      </c>
      <c r="O71" s="159" t="s">
        <v>1245</v>
      </c>
      <c r="P71" s="159" t="s">
        <v>1245</v>
      </c>
      <c r="Q71" s="159" t="s">
        <v>1245</v>
      </c>
      <c r="R71" s="159" t="s">
        <v>1245</v>
      </c>
      <c r="S71" s="159" t="s">
        <v>1245</v>
      </c>
      <c r="T71" s="159" t="s">
        <v>1245</v>
      </c>
      <c r="U71" s="159" t="s">
        <v>1245</v>
      </c>
      <c r="V71" s="159" t="s">
        <v>1245</v>
      </c>
      <c r="W71" s="159" t="s">
        <v>1245</v>
      </c>
      <c r="X71" s="163">
        <f t="shared" si="279"/>
        <v>0</v>
      </c>
      <c r="Y71" s="81">
        <f t="shared" si="280"/>
        <v>0</v>
      </c>
      <c r="Z71" s="82">
        <f t="shared" si="308"/>
        <v>5.585</v>
      </c>
      <c r="AA71" s="83">
        <f t="shared" si="213"/>
        <v>0</v>
      </c>
      <c r="AB71" s="84">
        <f t="shared" si="309"/>
        <v>32.824999999999996</v>
      </c>
      <c r="AC71" s="55">
        <f t="shared" si="275"/>
        <v>115</v>
      </c>
      <c r="AD71" s="39">
        <f t="shared" ref="AD71" si="312">ROUND(AB71*4.1,1)</f>
        <v>134.6</v>
      </c>
      <c r="AE71" s="11">
        <f t="shared" si="215"/>
        <v>10350</v>
      </c>
      <c r="AF71" s="6">
        <f t="shared" si="216"/>
        <v>2.5034272658035039</v>
      </c>
      <c r="AG71" s="25">
        <f t="shared" si="217"/>
        <v>63.2</v>
      </c>
      <c r="AH71" s="11" t="e">
        <f>ROUND(AG71*#REF!,-1)</f>
        <v>#REF!</v>
      </c>
      <c r="AI71" s="7">
        <f t="shared" si="218"/>
        <v>0.92536176694592565</v>
      </c>
      <c r="AJ71" s="26">
        <f t="shared" si="219"/>
        <v>47.4</v>
      </c>
      <c r="AK71" s="11" t="e">
        <f>ROUND(AJ71*#REF!,-1)</f>
        <v>#REF!</v>
      </c>
      <c r="AL71" s="18">
        <f t="shared" si="220"/>
        <v>0.44402132520944415</v>
      </c>
      <c r="AM71" s="42"/>
      <c r="AN71" s="67" t="s">
        <v>22</v>
      </c>
      <c r="AO71" s="68" t="e">
        <f t="shared" ref="AO71:AO79" si="313">M71-AY71-BJ71-BU71</f>
        <v>#VALUE!</v>
      </c>
      <c r="AP71" s="68" t="e">
        <f>N71-AZ71-BK71-BV71+1</f>
        <v>#VALUE!</v>
      </c>
      <c r="AQ71" s="68" t="e">
        <f>O71-BA71-BL71-BW71+1</f>
        <v>#VALUE!</v>
      </c>
      <c r="AR71" s="68" t="e">
        <f>P71-BB71-BM71-BX71+3</f>
        <v>#VALUE!</v>
      </c>
      <c r="AS71" s="68" t="e">
        <f>Q71-BC71-BN71-BY71+4</f>
        <v>#VALUE!</v>
      </c>
      <c r="AT71" s="68" t="e">
        <f>S71-BD71-BO71-BZ71+1</f>
        <v>#VALUE!</v>
      </c>
      <c r="AU71" s="68" t="e">
        <f>W71-BE71-BP71-CA71+2</f>
        <v>#VALUE!</v>
      </c>
      <c r="AV71" s="74" t="e">
        <f t="shared" si="222"/>
        <v>#VALUE!</v>
      </c>
      <c r="AW71" s="71" t="e">
        <f t="shared" si="223"/>
        <v>#VALUE!</v>
      </c>
      <c r="AX71" s="49" t="s">
        <v>22</v>
      </c>
      <c r="AY71" s="50">
        <v>0</v>
      </c>
      <c r="AZ71" s="50">
        <v>0</v>
      </c>
      <c r="BA71" s="50">
        <v>2</v>
      </c>
      <c r="BB71" s="50">
        <v>4</v>
      </c>
      <c r="BC71" s="50">
        <v>2</v>
      </c>
      <c r="BD71" s="50">
        <v>4</v>
      </c>
      <c r="BE71" s="50">
        <v>2</v>
      </c>
      <c r="BF71" s="46">
        <f t="shared" si="262"/>
        <v>14</v>
      </c>
      <c r="BG71" s="9">
        <f t="shared" si="263"/>
        <v>630.41999999999996</v>
      </c>
      <c r="BH71" s="9">
        <f t="shared" si="264"/>
        <v>381.35999999999996</v>
      </c>
      <c r="BI71" s="53" t="s">
        <v>22</v>
      </c>
      <c r="BJ71" s="54">
        <v>0</v>
      </c>
      <c r="BK71" s="54">
        <v>0</v>
      </c>
      <c r="BL71" s="54">
        <v>1</v>
      </c>
      <c r="BM71" s="54">
        <v>1</v>
      </c>
      <c r="BN71" s="54">
        <v>2</v>
      </c>
      <c r="BO71" s="54">
        <v>1</v>
      </c>
      <c r="BP71" s="54">
        <v>1</v>
      </c>
      <c r="BQ71" s="46">
        <f t="shared" si="265"/>
        <v>6</v>
      </c>
      <c r="BR71" s="9">
        <f t="shared" si="266"/>
        <v>291.66300000000001</v>
      </c>
      <c r="BS71" s="9">
        <f t="shared" si="267"/>
        <v>163.44</v>
      </c>
      <c r="BT71" s="63" t="s">
        <v>22</v>
      </c>
      <c r="BU71" s="64">
        <v>0</v>
      </c>
      <c r="BV71" s="64">
        <v>0</v>
      </c>
      <c r="BW71" s="64">
        <v>1</v>
      </c>
      <c r="BX71" s="64">
        <v>2</v>
      </c>
      <c r="BY71" s="64">
        <v>2</v>
      </c>
      <c r="BZ71" s="64">
        <v>2</v>
      </c>
      <c r="CA71" s="64">
        <v>1</v>
      </c>
      <c r="CB71" s="46">
        <f t="shared" ref="CB71" si="314">SUM(BT71:CA71)</f>
        <v>8</v>
      </c>
      <c r="CC71" s="9">
        <f t="shared" ref="CC71" si="315">CB71*AC71*0.62</f>
        <v>570.4</v>
      </c>
      <c r="CD71" s="9">
        <f t="shared" ref="CD71" si="316">CB71*H71</f>
        <v>217.92</v>
      </c>
      <c r="CE71" s="8">
        <v>0</v>
      </c>
      <c r="CF71" s="9">
        <f t="shared" si="271"/>
        <v>0</v>
      </c>
      <c r="CG71" s="9">
        <f t="shared" si="272"/>
        <v>0</v>
      </c>
      <c r="CH71" s="8">
        <v>0</v>
      </c>
      <c r="CI71" s="9">
        <f t="shared" si="273"/>
        <v>0</v>
      </c>
      <c r="CJ71" s="9">
        <f t="shared" si="274"/>
        <v>0</v>
      </c>
      <c r="CK71" s="10">
        <v>1</v>
      </c>
    </row>
    <row r="72" spans="1:89" s="10" customFormat="1" ht="144" customHeight="1">
      <c r="A72" s="36" t="str">
        <f>_xlfn.XLOOKUP(D72,наличие!B:B,наличие!E:E,"-",0)</f>
        <v>Кепки</v>
      </c>
      <c r="B72" s="106"/>
      <c r="C72" s="106" t="str">
        <f t="shared" si="307"/>
        <v>DUKE SIX-Black</v>
      </c>
      <c r="D72" s="100" t="s">
        <v>253</v>
      </c>
      <c r="E72" s="19" t="s">
        <v>1212</v>
      </c>
      <c r="F72" s="103" t="s">
        <v>880</v>
      </c>
      <c r="G72" s="77"/>
      <c r="H72" s="78">
        <f t="shared" si="241"/>
        <v>27.24</v>
      </c>
      <c r="I72" s="79">
        <v>41.9</v>
      </c>
      <c r="J72" s="79">
        <v>99.9</v>
      </c>
      <c r="K72" s="143">
        <f>_xlfn.XLOOKUP(C72,наличие!A:A,наличие!J:J,"-",0)</f>
        <v>7</v>
      </c>
      <c r="L72" s="31" t="s">
        <v>1244</v>
      </c>
      <c r="M72" s="160" t="s">
        <v>1245</v>
      </c>
      <c r="N72" s="160" t="s">
        <v>1245</v>
      </c>
      <c r="O72" s="160" t="s">
        <v>1245</v>
      </c>
      <c r="P72" s="160" t="s">
        <v>1245</v>
      </c>
      <c r="Q72" s="160" t="s">
        <v>1245</v>
      </c>
      <c r="R72" s="160" t="s">
        <v>1245</v>
      </c>
      <c r="S72" s="160" t="s">
        <v>1245</v>
      </c>
      <c r="T72" s="160" t="s">
        <v>1245</v>
      </c>
      <c r="U72" s="160" t="s">
        <v>1245</v>
      </c>
      <c r="V72" s="160" t="s">
        <v>1245</v>
      </c>
      <c r="W72" s="160" t="s">
        <v>1245</v>
      </c>
      <c r="X72" s="163">
        <f t="shared" si="279"/>
        <v>0</v>
      </c>
      <c r="Y72" s="81">
        <f t="shared" si="280"/>
        <v>0</v>
      </c>
      <c r="Z72" s="38">
        <f t="shared" si="308"/>
        <v>5.585</v>
      </c>
      <c r="AA72" s="23">
        <f t="shared" si="213"/>
        <v>0</v>
      </c>
      <c r="AB72" s="24">
        <f t="shared" si="309"/>
        <v>32.824999999999996</v>
      </c>
      <c r="AC72" s="55">
        <f t="shared" si="275"/>
        <v>115</v>
      </c>
      <c r="AD72" s="29">
        <f>ROUND(AB72*3.3,1)</f>
        <v>108.3</v>
      </c>
      <c r="AE72" s="11">
        <f t="shared" si="215"/>
        <v>10350</v>
      </c>
      <c r="AF72" s="6">
        <f t="shared" si="216"/>
        <v>2.5034272658035039</v>
      </c>
      <c r="AG72" s="25">
        <f t="shared" si="217"/>
        <v>63.2</v>
      </c>
      <c r="AH72" s="11" t="e">
        <f>ROUND(AG72*#REF!,-1)</f>
        <v>#REF!</v>
      </c>
      <c r="AI72" s="7">
        <f t="shared" si="218"/>
        <v>0.92536176694592565</v>
      </c>
      <c r="AJ72" s="26">
        <f t="shared" si="219"/>
        <v>47.4</v>
      </c>
      <c r="AK72" s="11" t="e">
        <f>ROUND(AJ72*#REF!,-1)</f>
        <v>#REF!</v>
      </c>
      <c r="AL72" s="18">
        <f t="shared" si="220"/>
        <v>0.44402132520944415</v>
      </c>
      <c r="AM72" s="42"/>
      <c r="AN72" s="67" t="s">
        <v>22</v>
      </c>
      <c r="AO72" s="68" t="e">
        <f t="shared" si="313"/>
        <v>#VALUE!</v>
      </c>
      <c r="AP72" s="68" t="e">
        <f t="shared" ref="AP72:AS79" si="317">N72-AZ72-BK72-BV72</f>
        <v>#VALUE!</v>
      </c>
      <c r="AQ72" s="68" t="e">
        <f t="shared" si="317"/>
        <v>#VALUE!</v>
      </c>
      <c r="AR72" s="68" t="e">
        <f t="shared" si="317"/>
        <v>#VALUE!</v>
      </c>
      <c r="AS72" s="68" t="e">
        <f t="shared" si="317"/>
        <v>#VALUE!</v>
      </c>
      <c r="AT72" s="68" t="e">
        <f t="shared" ref="AT72:AT79" si="318">S72-BD72-BO72-BZ72</f>
        <v>#VALUE!</v>
      </c>
      <c r="AU72" s="68" t="e">
        <f t="shared" ref="AU72:AU77" si="319">W72-BE72-BP72-CA72</f>
        <v>#VALUE!</v>
      </c>
      <c r="AV72" s="74" t="e">
        <f t="shared" si="222"/>
        <v>#VALUE!</v>
      </c>
      <c r="AW72" s="71" t="e">
        <f t="shared" si="223"/>
        <v>#VALUE!</v>
      </c>
      <c r="AX72" s="49" t="s">
        <v>22</v>
      </c>
      <c r="AY72" s="50">
        <v>0</v>
      </c>
      <c r="AZ72" s="50">
        <v>0</v>
      </c>
      <c r="BA72" s="50">
        <v>0</v>
      </c>
      <c r="BB72" s="50">
        <v>0</v>
      </c>
      <c r="BC72" s="50">
        <v>0</v>
      </c>
      <c r="BD72" s="50">
        <v>0</v>
      </c>
      <c r="BE72" s="50">
        <v>0</v>
      </c>
      <c r="BF72" s="46">
        <f t="shared" si="262"/>
        <v>0</v>
      </c>
      <c r="BG72" s="9">
        <f t="shared" si="263"/>
        <v>0</v>
      </c>
      <c r="BH72" s="9">
        <f t="shared" si="264"/>
        <v>0</v>
      </c>
      <c r="BI72" s="53" t="s">
        <v>22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46">
        <f t="shared" si="265"/>
        <v>0</v>
      </c>
      <c r="BR72" s="9">
        <f t="shared" si="266"/>
        <v>0</v>
      </c>
      <c r="BS72" s="9">
        <f t="shared" si="267"/>
        <v>0</v>
      </c>
      <c r="BT72" s="63" t="s">
        <v>22</v>
      </c>
      <c r="BU72" s="64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0</v>
      </c>
      <c r="CA72" s="64">
        <v>0</v>
      </c>
      <c r="CB72" s="46">
        <f t="shared" si="268"/>
        <v>0</v>
      </c>
      <c r="CC72" s="9">
        <f t="shared" si="269"/>
        <v>0</v>
      </c>
      <c r="CD72" s="9">
        <f t="shared" si="270"/>
        <v>0</v>
      </c>
      <c r="CE72" s="8">
        <v>0</v>
      </c>
      <c r="CF72" s="9">
        <f t="shared" si="271"/>
        <v>0</v>
      </c>
      <c r="CG72" s="9">
        <f t="shared" si="272"/>
        <v>0</v>
      </c>
      <c r="CH72" s="8">
        <v>0</v>
      </c>
      <c r="CI72" s="9">
        <f t="shared" si="273"/>
        <v>0</v>
      </c>
      <c r="CJ72" s="9">
        <f t="shared" si="274"/>
        <v>0</v>
      </c>
      <c r="CK72" s="10">
        <v>1</v>
      </c>
    </row>
    <row r="73" spans="1:89" s="10" customFormat="1" ht="144" customHeight="1">
      <c r="A73" s="36" t="str">
        <f>_xlfn.XLOOKUP(D73,наличие!B:B,наличие!E:E,"-",0)</f>
        <v>Кепки</v>
      </c>
      <c r="B73" s="106"/>
      <c r="C73" s="106" t="str">
        <f t="shared" si="307"/>
        <v>DUKE SIX-S-Cognac</v>
      </c>
      <c r="D73" s="100" t="s">
        <v>248</v>
      </c>
      <c r="E73" s="19" t="s">
        <v>1219</v>
      </c>
      <c r="F73" s="103" t="s">
        <v>880</v>
      </c>
      <c r="G73" s="77"/>
      <c r="H73" s="78">
        <f t="shared" si="241"/>
        <v>28.54</v>
      </c>
      <c r="I73" s="79">
        <v>43.9</v>
      </c>
      <c r="J73" s="79">
        <v>109.9</v>
      </c>
      <c r="K73" s="143">
        <f>_xlfn.XLOOKUP(C73,наличие!A:A,наличие!J:J,"-",0)</f>
        <v>2</v>
      </c>
      <c r="L73" s="31" t="s">
        <v>1244</v>
      </c>
      <c r="M73" s="160" t="s">
        <v>1245</v>
      </c>
      <c r="N73" s="160" t="s">
        <v>1245</v>
      </c>
      <c r="O73" s="160" t="s">
        <v>1245</v>
      </c>
      <c r="P73" s="160" t="s">
        <v>1245</v>
      </c>
      <c r="Q73" s="160" t="s">
        <v>1245</v>
      </c>
      <c r="R73" s="160" t="s">
        <v>1245</v>
      </c>
      <c r="S73" s="160" t="s">
        <v>1245</v>
      </c>
      <c r="T73" s="160" t="s">
        <v>1245</v>
      </c>
      <c r="U73" s="160" t="s">
        <v>1245</v>
      </c>
      <c r="V73" s="160" t="s">
        <v>1245</v>
      </c>
      <c r="W73" s="160" t="s">
        <v>1245</v>
      </c>
      <c r="X73" s="163">
        <f t="shared" si="279"/>
        <v>0</v>
      </c>
      <c r="Y73" s="81">
        <f t="shared" si="280"/>
        <v>0</v>
      </c>
      <c r="Z73" s="38">
        <f t="shared" si="308"/>
        <v>5.78</v>
      </c>
      <c r="AA73" s="23">
        <f t="shared" si="213"/>
        <v>0</v>
      </c>
      <c r="AB73" s="24">
        <f t="shared" si="309"/>
        <v>34.32</v>
      </c>
      <c r="AC73" s="55">
        <f t="shared" si="275"/>
        <v>120</v>
      </c>
      <c r="AD73" s="29">
        <f>ROUND(AB73*3.3,1)</f>
        <v>113.3</v>
      </c>
      <c r="AE73" s="11">
        <f t="shared" si="215"/>
        <v>10800</v>
      </c>
      <c r="AF73" s="6">
        <f t="shared" si="216"/>
        <v>2.4965034965034967</v>
      </c>
      <c r="AG73" s="25">
        <f t="shared" si="217"/>
        <v>65.900000000000006</v>
      </c>
      <c r="AH73" s="11" t="e">
        <f>ROUND(AG73*#REF!,-1)</f>
        <v>#REF!</v>
      </c>
      <c r="AI73" s="7">
        <f t="shared" si="218"/>
        <v>0.92016317016317029</v>
      </c>
      <c r="AJ73" s="26">
        <f t="shared" si="219"/>
        <v>49.4</v>
      </c>
      <c r="AK73" s="11" t="e">
        <f>ROUND(AJ73*#REF!,-1)</f>
        <v>#REF!</v>
      </c>
      <c r="AL73" s="18">
        <f t="shared" si="220"/>
        <v>0.43939393939393934</v>
      </c>
      <c r="AM73" s="42"/>
      <c r="AN73" s="67" t="s">
        <v>22</v>
      </c>
      <c r="AO73" s="68" t="e">
        <f t="shared" si="313"/>
        <v>#VALUE!</v>
      </c>
      <c r="AP73" s="68" t="e">
        <f t="shared" si="317"/>
        <v>#VALUE!</v>
      </c>
      <c r="AQ73" s="68" t="e">
        <f t="shared" si="317"/>
        <v>#VALUE!</v>
      </c>
      <c r="AR73" s="68" t="e">
        <f t="shared" si="317"/>
        <v>#VALUE!</v>
      </c>
      <c r="AS73" s="68" t="e">
        <f t="shared" si="317"/>
        <v>#VALUE!</v>
      </c>
      <c r="AT73" s="68" t="e">
        <f t="shared" si="318"/>
        <v>#VALUE!</v>
      </c>
      <c r="AU73" s="68" t="e">
        <f t="shared" si="319"/>
        <v>#VALUE!</v>
      </c>
      <c r="AV73" s="74" t="e">
        <f t="shared" si="222"/>
        <v>#VALUE!</v>
      </c>
      <c r="AW73" s="71" t="e">
        <f t="shared" si="223"/>
        <v>#VALUE!</v>
      </c>
      <c r="AX73" s="49" t="s">
        <v>22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0</v>
      </c>
      <c r="BF73" s="46">
        <f t="shared" si="262"/>
        <v>0</v>
      </c>
      <c r="BG73" s="9">
        <f t="shared" si="263"/>
        <v>0</v>
      </c>
      <c r="BH73" s="9">
        <f t="shared" si="264"/>
        <v>0</v>
      </c>
      <c r="BI73" s="53" t="s">
        <v>22</v>
      </c>
      <c r="BJ73" s="54">
        <v>0</v>
      </c>
      <c r="BK73" s="54">
        <v>0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46">
        <f t="shared" si="265"/>
        <v>0</v>
      </c>
      <c r="BR73" s="9">
        <f t="shared" si="266"/>
        <v>0</v>
      </c>
      <c r="BS73" s="9">
        <f t="shared" si="267"/>
        <v>0</v>
      </c>
      <c r="BT73" s="63" t="s">
        <v>22</v>
      </c>
      <c r="BU73" s="64">
        <v>0</v>
      </c>
      <c r="BV73" s="64">
        <v>0</v>
      </c>
      <c r="BW73" s="64">
        <v>0</v>
      </c>
      <c r="BX73" s="64">
        <v>0</v>
      </c>
      <c r="BY73" s="64">
        <v>0</v>
      </c>
      <c r="BZ73" s="64">
        <v>0</v>
      </c>
      <c r="CA73" s="64">
        <v>0</v>
      </c>
      <c r="CB73" s="46">
        <f t="shared" si="268"/>
        <v>0</v>
      </c>
      <c r="CC73" s="9">
        <f t="shared" si="269"/>
        <v>0</v>
      </c>
      <c r="CD73" s="9">
        <f t="shared" si="270"/>
        <v>0</v>
      </c>
      <c r="CE73" s="8">
        <v>0</v>
      </c>
      <c r="CF73" s="9">
        <f t="shared" si="271"/>
        <v>0</v>
      </c>
      <c r="CG73" s="9">
        <f t="shared" si="272"/>
        <v>0</v>
      </c>
      <c r="CH73" s="8">
        <v>0</v>
      </c>
      <c r="CI73" s="9">
        <f t="shared" si="273"/>
        <v>0</v>
      </c>
      <c r="CJ73" s="9">
        <f t="shared" si="274"/>
        <v>0</v>
      </c>
      <c r="CK73" s="10">
        <v>1</v>
      </c>
    </row>
    <row r="74" spans="1:89" s="10" customFormat="1" ht="144" customHeight="1">
      <c r="A74" s="36" t="str">
        <f>_xlfn.XLOOKUP(D74,наличие!B:B,наличие!E:E,"-",0)</f>
        <v>Кепки</v>
      </c>
      <c r="B74" s="106"/>
      <c r="C74" s="106" t="str">
        <f t="shared" si="307"/>
        <v>DUKE SIX-S-Brown</v>
      </c>
      <c r="D74" s="100" t="s">
        <v>248</v>
      </c>
      <c r="E74" s="19" t="s">
        <v>1204</v>
      </c>
      <c r="F74" s="103" t="s">
        <v>880</v>
      </c>
      <c r="G74" s="77"/>
      <c r="H74" s="78">
        <f t="shared" si="241"/>
        <v>28.54</v>
      </c>
      <c r="I74" s="79">
        <v>43.9</v>
      </c>
      <c r="J74" s="79">
        <v>109.9</v>
      </c>
      <c r="K74" s="143">
        <f>_xlfn.XLOOKUP(C74,наличие!A:A,наличие!J:J,"-",0)</f>
        <v>1</v>
      </c>
      <c r="L74" s="31" t="s">
        <v>1244</v>
      </c>
      <c r="M74" s="160" t="s">
        <v>1245</v>
      </c>
      <c r="N74" s="160" t="s">
        <v>1245</v>
      </c>
      <c r="O74" s="160" t="s">
        <v>1245</v>
      </c>
      <c r="P74" s="160" t="s">
        <v>1245</v>
      </c>
      <c r="Q74" s="160" t="s">
        <v>1245</v>
      </c>
      <c r="R74" s="160" t="s">
        <v>1245</v>
      </c>
      <c r="S74" s="160" t="s">
        <v>1245</v>
      </c>
      <c r="T74" s="160" t="s">
        <v>1245</v>
      </c>
      <c r="U74" s="160" t="s">
        <v>1245</v>
      </c>
      <c r="V74" s="160" t="s">
        <v>1245</v>
      </c>
      <c r="W74" s="160" t="s">
        <v>1245</v>
      </c>
      <c r="X74" s="163">
        <f t="shared" si="279"/>
        <v>0</v>
      </c>
      <c r="Y74" s="81">
        <f t="shared" si="280"/>
        <v>0</v>
      </c>
      <c r="Z74" s="38">
        <f t="shared" si="308"/>
        <v>5.78</v>
      </c>
      <c r="AA74" s="23">
        <f t="shared" si="213"/>
        <v>0</v>
      </c>
      <c r="AB74" s="24">
        <f t="shared" si="309"/>
        <v>34.32</v>
      </c>
      <c r="AC74" s="55">
        <f t="shared" si="275"/>
        <v>120</v>
      </c>
      <c r="AD74" s="29">
        <f>ROUND(AB74*3.3,1)</f>
        <v>113.3</v>
      </c>
      <c r="AE74" s="11">
        <f t="shared" si="215"/>
        <v>10800</v>
      </c>
      <c r="AF74" s="6">
        <f t="shared" si="216"/>
        <v>2.4965034965034967</v>
      </c>
      <c r="AG74" s="25">
        <f t="shared" si="217"/>
        <v>65.900000000000006</v>
      </c>
      <c r="AH74" s="11" t="e">
        <f>ROUND(AG74*#REF!,-1)</f>
        <v>#REF!</v>
      </c>
      <c r="AI74" s="7">
        <f t="shared" si="218"/>
        <v>0.92016317016317029</v>
      </c>
      <c r="AJ74" s="26">
        <f t="shared" si="219"/>
        <v>49.4</v>
      </c>
      <c r="AK74" s="11" t="e">
        <f>ROUND(AJ74*#REF!,-1)</f>
        <v>#REF!</v>
      </c>
      <c r="AL74" s="18">
        <f t="shared" si="220"/>
        <v>0.43939393939393934</v>
      </c>
      <c r="AM74" s="42"/>
      <c r="AN74" s="67" t="s">
        <v>22</v>
      </c>
      <c r="AO74" s="68" t="e">
        <f t="shared" si="313"/>
        <v>#VALUE!</v>
      </c>
      <c r="AP74" s="68" t="e">
        <f t="shared" si="317"/>
        <v>#VALUE!</v>
      </c>
      <c r="AQ74" s="68" t="e">
        <f t="shared" si="317"/>
        <v>#VALUE!</v>
      </c>
      <c r="AR74" s="68" t="e">
        <f t="shared" si="317"/>
        <v>#VALUE!</v>
      </c>
      <c r="AS74" s="68" t="e">
        <f t="shared" si="317"/>
        <v>#VALUE!</v>
      </c>
      <c r="AT74" s="68" t="e">
        <f t="shared" si="318"/>
        <v>#VALUE!</v>
      </c>
      <c r="AU74" s="68" t="e">
        <f t="shared" si="319"/>
        <v>#VALUE!</v>
      </c>
      <c r="AV74" s="74" t="e">
        <f t="shared" si="222"/>
        <v>#VALUE!</v>
      </c>
      <c r="AW74" s="71" t="e">
        <f t="shared" si="223"/>
        <v>#VALUE!</v>
      </c>
      <c r="AX74" s="49" t="s">
        <v>22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46">
        <f t="shared" si="262"/>
        <v>0</v>
      </c>
      <c r="BG74" s="9">
        <f t="shared" si="263"/>
        <v>0</v>
      </c>
      <c r="BH74" s="9">
        <f t="shared" si="264"/>
        <v>0</v>
      </c>
      <c r="BI74" s="53" t="s">
        <v>22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46">
        <f t="shared" si="265"/>
        <v>0</v>
      </c>
      <c r="BR74" s="9">
        <f t="shared" si="266"/>
        <v>0</v>
      </c>
      <c r="BS74" s="9">
        <f t="shared" si="267"/>
        <v>0</v>
      </c>
      <c r="BT74" s="63" t="s">
        <v>22</v>
      </c>
      <c r="BU74" s="64">
        <v>0</v>
      </c>
      <c r="BV74" s="64">
        <v>0</v>
      </c>
      <c r="BW74" s="64">
        <v>0</v>
      </c>
      <c r="BX74" s="64">
        <v>0</v>
      </c>
      <c r="BY74" s="64">
        <v>0</v>
      </c>
      <c r="BZ74" s="64">
        <v>0</v>
      </c>
      <c r="CA74" s="64">
        <v>0</v>
      </c>
      <c r="CB74" s="46">
        <f t="shared" si="268"/>
        <v>0</v>
      </c>
      <c r="CC74" s="9">
        <f t="shared" si="269"/>
        <v>0</v>
      </c>
      <c r="CD74" s="9">
        <f t="shared" si="270"/>
        <v>0</v>
      </c>
      <c r="CE74" s="8">
        <v>0</v>
      </c>
      <c r="CF74" s="9">
        <f t="shared" si="271"/>
        <v>0</v>
      </c>
      <c r="CG74" s="9">
        <f t="shared" si="272"/>
        <v>0</v>
      </c>
      <c r="CH74" s="8">
        <v>0</v>
      </c>
      <c r="CI74" s="9">
        <f t="shared" si="273"/>
        <v>0</v>
      </c>
      <c r="CJ74" s="9">
        <f t="shared" si="274"/>
        <v>0</v>
      </c>
      <c r="CK74" s="10">
        <v>1</v>
      </c>
    </row>
    <row r="75" spans="1:89" s="10" customFormat="1" ht="144" customHeight="1">
      <c r="A75" s="36" t="str">
        <f>_xlfn.XLOOKUP(D75,наличие!B:B,наличие!E:E,"-",0)</f>
        <v>Кепки</v>
      </c>
      <c r="B75" s="107"/>
      <c r="C75" s="106" t="str">
        <f t="shared" si="307"/>
        <v>DUKE SIX-S-Charcoal</v>
      </c>
      <c r="D75" s="99" t="s">
        <v>248</v>
      </c>
      <c r="E75" s="19" t="s">
        <v>1210</v>
      </c>
      <c r="F75" s="104" t="s">
        <v>880</v>
      </c>
      <c r="G75" s="77"/>
      <c r="H75" s="78">
        <f>ROUND(I75*0.65,2)</f>
        <v>28.54</v>
      </c>
      <c r="I75" s="79">
        <v>43.9</v>
      </c>
      <c r="J75" s="79">
        <v>109.9</v>
      </c>
      <c r="K75" s="143" t="str">
        <f>_xlfn.XLOOKUP(C75,наличие!A:A,наличие!J:J,"-",0)</f>
        <v>-</v>
      </c>
      <c r="L75" s="80" t="s">
        <v>1244</v>
      </c>
      <c r="M75" s="159" t="s">
        <v>1245</v>
      </c>
      <c r="N75" s="159" t="s">
        <v>1245</v>
      </c>
      <c r="O75" s="159" t="s">
        <v>1245</v>
      </c>
      <c r="P75" s="159" t="s">
        <v>1245</v>
      </c>
      <c r="Q75" s="159" t="s">
        <v>1245</v>
      </c>
      <c r="R75" s="159" t="s">
        <v>1245</v>
      </c>
      <c r="S75" s="159" t="s">
        <v>1245</v>
      </c>
      <c r="T75" s="159" t="s">
        <v>1245</v>
      </c>
      <c r="U75" s="159" t="s">
        <v>1245</v>
      </c>
      <c r="V75" s="159" t="s">
        <v>1245</v>
      </c>
      <c r="W75" s="159" t="s">
        <v>1245</v>
      </c>
      <c r="X75" s="163">
        <f t="shared" si="279"/>
        <v>0</v>
      </c>
      <c r="Y75" s="81">
        <f t="shared" si="280"/>
        <v>0</v>
      </c>
      <c r="Z75" s="82">
        <f t="shared" si="308"/>
        <v>5.78</v>
      </c>
      <c r="AA75" s="83">
        <f t="shared" si="213"/>
        <v>0</v>
      </c>
      <c r="AB75" s="84">
        <f>H75+Z75</f>
        <v>34.32</v>
      </c>
      <c r="AC75" s="55">
        <f>ROUND(AB75*3.5,0)</f>
        <v>120</v>
      </c>
      <c r="AD75" s="39">
        <f>ROUND(AB75*4.1,1)</f>
        <v>140.69999999999999</v>
      </c>
      <c r="AE75" s="11">
        <f t="shared" si="215"/>
        <v>10800</v>
      </c>
      <c r="AF75" s="6">
        <f t="shared" si="216"/>
        <v>2.4965034965034967</v>
      </c>
      <c r="AG75" s="25">
        <f t="shared" si="217"/>
        <v>65.900000000000006</v>
      </c>
      <c r="AH75" s="11" t="e">
        <f>ROUND(AG75*#REF!,-1)</f>
        <v>#REF!</v>
      </c>
      <c r="AI75" s="7">
        <f t="shared" si="218"/>
        <v>0.92016317016317029</v>
      </c>
      <c r="AJ75" s="26">
        <f t="shared" si="219"/>
        <v>49.4</v>
      </c>
      <c r="AK75" s="11" t="e">
        <f>ROUND(AJ75*#REF!,-1)</f>
        <v>#REF!</v>
      </c>
      <c r="AL75" s="18">
        <f t="shared" si="220"/>
        <v>0.43939393939393934</v>
      </c>
      <c r="AM75" s="42"/>
      <c r="AN75" s="67" t="s">
        <v>22</v>
      </c>
      <c r="AO75" s="68" t="e">
        <f t="shared" si="313"/>
        <v>#VALUE!</v>
      </c>
      <c r="AP75" s="68" t="e">
        <f t="shared" si="317"/>
        <v>#VALUE!</v>
      </c>
      <c r="AQ75" s="68" t="e">
        <f t="shared" si="317"/>
        <v>#VALUE!</v>
      </c>
      <c r="AR75" s="68" t="e">
        <f t="shared" si="317"/>
        <v>#VALUE!</v>
      </c>
      <c r="AS75" s="68" t="e">
        <f t="shared" si="317"/>
        <v>#VALUE!</v>
      </c>
      <c r="AT75" s="68" t="e">
        <f t="shared" si="318"/>
        <v>#VALUE!</v>
      </c>
      <c r="AU75" s="68" t="e">
        <f t="shared" si="319"/>
        <v>#VALUE!</v>
      </c>
      <c r="AV75" s="74" t="e">
        <f t="shared" si="222"/>
        <v>#VALUE!</v>
      </c>
      <c r="AW75" s="71" t="e">
        <f t="shared" si="223"/>
        <v>#VALUE!</v>
      </c>
      <c r="AX75" s="49" t="s">
        <v>22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46">
        <f t="shared" si="262"/>
        <v>0</v>
      </c>
      <c r="BG75" s="9">
        <f t="shared" si="263"/>
        <v>0</v>
      </c>
      <c r="BH75" s="9">
        <f t="shared" si="264"/>
        <v>0</v>
      </c>
      <c r="BI75" s="53" t="s">
        <v>22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46">
        <f t="shared" si="265"/>
        <v>0</v>
      </c>
      <c r="BR75" s="9">
        <f t="shared" si="266"/>
        <v>0</v>
      </c>
      <c r="BS75" s="9">
        <f t="shared" si="267"/>
        <v>0</v>
      </c>
      <c r="BT75" s="63" t="s">
        <v>22</v>
      </c>
      <c r="BU75" s="64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0</v>
      </c>
      <c r="CA75" s="64">
        <v>0</v>
      </c>
      <c r="CB75" s="46">
        <f>SUM(BT75:CA75)</f>
        <v>0</v>
      </c>
      <c r="CC75" s="9">
        <f>CB75*AC75*0.62</f>
        <v>0</v>
      </c>
      <c r="CD75" s="9">
        <f>CB75*H75</f>
        <v>0</v>
      </c>
      <c r="CE75" s="8">
        <v>0</v>
      </c>
      <c r="CF75" s="9">
        <f>CE75*AG75*0.9*0.95</f>
        <v>0</v>
      </c>
      <c r="CG75" s="9">
        <f>CE75*H75</f>
        <v>0</v>
      </c>
      <c r="CH75" s="8">
        <v>0</v>
      </c>
      <c r="CI75" s="9">
        <f>CH75*AG75*0.9*0.9</f>
        <v>0</v>
      </c>
      <c r="CJ75" s="9">
        <f>CH75*H75</f>
        <v>0</v>
      </c>
      <c r="CK75" s="10">
        <v>1</v>
      </c>
    </row>
    <row r="76" spans="1:89" s="10" customFormat="1" ht="144" customHeight="1">
      <c r="A76" s="36" t="str">
        <f>_xlfn.XLOOKUP(D76,наличие!B:B,наличие!E:E,"-",0)</f>
        <v>Кепки</v>
      </c>
      <c r="B76" s="107"/>
      <c r="C76" s="106" t="str">
        <f t="shared" si="307"/>
        <v>DUKE SIX-S-Black</v>
      </c>
      <c r="D76" s="99" t="s">
        <v>248</v>
      </c>
      <c r="E76" s="19" t="s">
        <v>1212</v>
      </c>
      <c r="F76" s="104" t="s">
        <v>880</v>
      </c>
      <c r="G76" s="77"/>
      <c r="H76" s="78">
        <f>ROUND(I76*0.65,2)</f>
        <v>28.54</v>
      </c>
      <c r="I76" s="79">
        <v>43.9</v>
      </c>
      <c r="J76" s="79">
        <v>109.9</v>
      </c>
      <c r="K76" s="143">
        <f>_xlfn.XLOOKUP(C76,наличие!A:A,наличие!J:J,"-",0)</f>
        <v>7</v>
      </c>
      <c r="L76" s="80" t="s">
        <v>1244</v>
      </c>
      <c r="M76" s="159" t="s">
        <v>1245</v>
      </c>
      <c r="N76" s="159" t="s">
        <v>1245</v>
      </c>
      <c r="O76" s="159" t="s">
        <v>1245</v>
      </c>
      <c r="P76" s="159" t="s">
        <v>1245</v>
      </c>
      <c r="Q76" s="159" t="s">
        <v>1245</v>
      </c>
      <c r="R76" s="159" t="s">
        <v>1245</v>
      </c>
      <c r="S76" s="159" t="s">
        <v>1245</v>
      </c>
      <c r="T76" s="159" t="s">
        <v>1245</v>
      </c>
      <c r="U76" s="159" t="s">
        <v>1245</v>
      </c>
      <c r="V76" s="159" t="s">
        <v>1245</v>
      </c>
      <c r="W76" s="159" t="s">
        <v>1245</v>
      </c>
      <c r="X76" s="163">
        <f t="shared" si="279"/>
        <v>0</v>
      </c>
      <c r="Y76" s="81">
        <f t="shared" si="280"/>
        <v>0</v>
      </c>
      <c r="Z76" s="82">
        <f t="shared" si="308"/>
        <v>5.78</v>
      </c>
      <c r="AA76" s="83">
        <f t="shared" si="213"/>
        <v>0</v>
      </c>
      <c r="AB76" s="84">
        <f>H76+Z76</f>
        <v>34.32</v>
      </c>
      <c r="AC76" s="55">
        <f>ROUND(AB76*3.5,0)</f>
        <v>120</v>
      </c>
      <c r="AD76" s="39">
        <f>ROUND(AB76*4.1,1)</f>
        <v>140.69999999999999</v>
      </c>
      <c r="AE76" s="11">
        <f t="shared" si="215"/>
        <v>10800</v>
      </c>
      <c r="AF76" s="6">
        <f t="shared" si="216"/>
        <v>2.4965034965034967</v>
      </c>
      <c r="AG76" s="25">
        <f t="shared" si="217"/>
        <v>65.900000000000006</v>
      </c>
      <c r="AH76" s="11" t="e">
        <f>ROUND(AG76*#REF!,-1)</f>
        <v>#REF!</v>
      </c>
      <c r="AI76" s="7">
        <f t="shared" si="218"/>
        <v>0.92016317016317029</v>
      </c>
      <c r="AJ76" s="26">
        <f t="shared" si="219"/>
        <v>49.4</v>
      </c>
      <c r="AK76" s="11" t="e">
        <f>ROUND(AJ76*#REF!,-1)</f>
        <v>#REF!</v>
      </c>
      <c r="AL76" s="18">
        <f t="shared" si="220"/>
        <v>0.43939393939393934</v>
      </c>
      <c r="AM76" s="42"/>
      <c r="AN76" s="67" t="s">
        <v>22</v>
      </c>
      <c r="AO76" s="68" t="e">
        <f t="shared" si="313"/>
        <v>#VALUE!</v>
      </c>
      <c r="AP76" s="68" t="e">
        <f t="shared" si="317"/>
        <v>#VALUE!</v>
      </c>
      <c r="AQ76" s="68" t="e">
        <f t="shared" si="317"/>
        <v>#VALUE!</v>
      </c>
      <c r="AR76" s="68" t="e">
        <f t="shared" si="317"/>
        <v>#VALUE!</v>
      </c>
      <c r="AS76" s="68" t="e">
        <f t="shared" si="317"/>
        <v>#VALUE!</v>
      </c>
      <c r="AT76" s="68" t="e">
        <f t="shared" si="318"/>
        <v>#VALUE!</v>
      </c>
      <c r="AU76" s="68" t="e">
        <f t="shared" si="319"/>
        <v>#VALUE!</v>
      </c>
      <c r="AV76" s="74" t="e">
        <f t="shared" si="222"/>
        <v>#VALUE!</v>
      </c>
      <c r="AW76" s="71" t="e">
        <f t="shared" si="223"/>
        <v>#VALUE!</v>
      </c>
      <c r="AX76" s="49" t="s">
        <v>22</v>
      </c>
      <c r="AY76" s="50">
        <v>0</v>
      </c>
      <c r="AZ76" s="50">
        <v>0</v>
      </c>
      <c r="BA76" s="50">
        <v>0</v>
      </c>
      <c r="BB76" s="50">
        <v>0</v>
      </c>
      <c r="BC76" s="50">
        <v>0</v>
      </c>
      <c r="BD76" s="50">
        <v>0</v>
      </c>
      <c r="BE76" s="50">
        <v>0</v>
      </c>
      <c r="BF76" s="46">
        <f t="shared" si="262"/>
        <v>0</v>
      </c>
      <c r="BG76" s="9">
        <f t="shared" si="263"/>
        <v>0</v>
      </c>
      <c r="BH76" s="9">
        <f t="shared" si="264"/>
        <v>0</v>
      </c>
      <c r="BI76" s="53" t="s">
        <v>22</v>
      </c>
      <c r="BJ76" s="54">
        <v>0</v>
      </c>
      <c r="BK76" s="54">
        <v>0</v>
      </c>
      <c r="BL76" s="54">
        <v>0</v>
      </c>
      <c r="BM76" s="54">
        <v>0</v>
      </c>
      <c r="BN76" s="54">
        <v>0</v>
      </c>
      <c r="BO76" s="54">
        <v>0</v>
      </c>
      <c r="BP76" s="54">
        <v>0</v>
      </c>
      <c r="BQ76" s="46">
        <f t="shared" si="265"/>
        <v>0</v>
      </c>
      <c r="BR76" s="9">
        <f t="shared" si="266"/>
        <v>0</v>
      </c>
      <c r="BS76" s="9">
        <f t="shared" si="267"/>
        <v>0</v>
      </c>
      <c r="BT76" s="63" t="s">
        <v>22</v>
      </c>
      <c r="BU76" s="64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0</v>
      </c>
      <c r="CA76" s="64">
        <v>0</v>
      </c>
      <c r="CB76" s="46">
        <f>SUM(BT76:CA76)</f>
        <v>0</v>
      </c>
      <c r="CC76" s="9">
        <f>CB76*AC76*0.62</f>
        <v>0</v>
      </c>
      <c r="CD76" s="9">
        <f>CB76*H76</f>
        <v>0</v>
      </c>
      <c r="CE76" s="8">
        <v>0</v>
      </c>
      <c r="CF76" s="9">
        <f>CE76*AG76*0.9*0.95</f>
        <v>0</v>
      </c>
      <c r="CG76" s="9">
        <f>CE76*H76</f>
        <v>0</v>
      </c>
      <c r="CH76" s="8">
        <v>0</v>
      </c>
      <c r="CI76" s="9">
        <f>CH76*AG76*0.9*0.9</f>
        <v>0</v>
      </c>
      <c r="CJ76" s="9">
        <f>CH76*H76</f>
        <v>0</v>
      </c>
      <c r="CK76" s="10">
        <v>1</v>
      </c>
    </row>
    <row r="77" spans="1:89" s="10" customFormat="1" ht="144" customHeight="1">
      <c r="A77" s="36" t="s">
        <v>1350</v>
      </c>
      <c r="B77" s="107"/>
      <c r="C77" s="106" t="str">
        <f t="shared" si="307"/>
        <v>PARTON-Rust</v>
      </c>
      <c r="D77" s="99" t="s">
        <v>1258</v>
      </c>
      <c r="E77" s="19" t="s">
        <v>1206</v>
      </c>
      <c r="F77" s="104" t="s">
        <v>881</v>
      </c>
      <c r="G77" s="77"/>
      <c r="H77" s="78">
        <f>ROUND(I77*0.65,2)</f>
        <v>15.54</v>
      </c>
      <c r="I77" s="79">
        <v>23.9</v>
      </c>
      <c r="J77" s="79">
        <v>59.9</v>
      </c>
      <c r="K77" s="143" t="str">
        <f>_xlfn.XLOOKUP(C77,наличие!A:A,наличие!J:J,"-",0)</f>
        <v>-</v>
      </c>
      <c r="L77" s="80" t="s">
        <v>1245</v>
      </c>
      <c r="M77" s="159" t="s">
        <v>1244</v>
      </c>
      <c r="N77" s="159" t="s">
        <v>1244</v>
      </c>
      <c r="O77" s="159" t="s">
        <v>1244</v>
      </c>
      <c r="P77" s="159" t="s">
        <v>1244</v>
      </c>
      <c r="Q77" s="159" t="s">
        <v>1244</v>
      </c>
      <c r="R77" s="159" t="s">
        <v>1244</v>
      </c>
      <c r="S77" s="159" t="s">
        <v>1244</v>
      </c>
      <c r="T77" s="159" t="s">
        <v>1244</v>
      </c>
      <c r="U77" s="159" t="s">
        <v>1244</v>
      </c>
      <c r="V77" s="159" t="s">
        <v>1244</v>
      </c>
      <c r="W77" s="159" t="s">
        <v>1244</v>
      </c>
      <c r="X77" s="163">
        <f t="shared" si="279"/>
        <v>0</v>
      </c>
      <c r="Y77" s="81">
        <f t="shared" si="280"/>
        <v>0</v>
      </c>
      <c r="Z77" s="82">
        <f t="shared" si="308"/>
        <v>3.83</v>
      </c>
      <c r="AA77" s="83">
        <f t="shared" si="213"/>
        <v>0</v>
      </c>
      <c r="AB77" s="84">
        <f>H77+Z77</f>
        <v>19.369999999999997</v>
      </c>
      <c r="AC77" s="55">
        <f>ROUND(AB77*3.5,0)</f>
        <v>68</v>
      </c>
      <c r="AD77" s="39">
        <f>ROUND(AB77*4.1,1)</f>
        <v>79.400000000000006</v>
      </c>
      <c r="AE77" s="11">
        <f t="shared" si="215"/>
        <v>6120</v>
      </c>
      <c r="AF77" s="6">
        <f t="shared" si="216"/>
        <v>2.5105833763551888</v>
      </c>
      <c r="AG77" s="25">
        <f t="shared" si="217"/>
        <v>37.4</v>
      </c>
      <c r="AH77" s="11" t="e">
        <f>ROUND(AG77*#REF!,-1)</f>
        <v>#REF!</v>
      </c>
      <c r="AI77" s="7">
        <f t="shared" si="218"/>
        <v>0.93082085699535377</v>
      </c>
      <c r="AJ77" s="26">
        <f t="shared" si="219"/>
        <v>28.1</v>
      </c>
      <c r="AK77" s="11" t="e">
        <f>ROUND(AJ77*#REF!,-1)</f>
        <v>#REF!</v>
      </c>
      <c r="AL77" s="18">
        <f t="shared" si="220"/>
        <v>0.45069695405265903</v>
      </c>
      <c r="AM77" s="42"/>
      <c r="AN77" s="67" t="s">
        <v>22</v>
      </c>
      <c r="AO77" s="68" t="e">
        <f t="shared" si="313"/>
        <v>#VALUE!</v>
      </c>
      <c r="AP77" s="68" t="e">
        <f t="shared" si="317"/>
        <v>#VALUE!</v>
      </c>
      <c r="AQ77" s="68" t="e">
        <f t="shared" si="317"/>
        <v>#VALUE!</v>
      </c>
      <c r="AR77" s="68" t="e">
        <f t="shared" si="317"/>
        <v>#VALUE!</v>
      </c>
      <c r="AS77" s="68" t="e">
        <f t="shared" si="317"/>
        <v>#VALUE!</v>
      </c>
      <c r="AT77" s="68" t="e">
        <f t="shared" si="318"/>
        <v>#VALUE!</v>
      </c>
      <c r="AU77" s="68" t="e">
        <f t="shared" si="319"/>
        <v>#VALUE!</v>
      </c>
      <c r="AV77" s="74" t="e">
        <f t="shared" si="222"/>
        <v>#VALUE!</v>
      </c>
      <c r="AW77" s="71" t="e">
        <f t="shared" si="223"/>
        <v>#VALUE!</v>
      </c>
      <c r="AX77" s="49" t="s">
        <v>22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46">
        <f t="shared" si="262"/>
        <v>0</v>
      </c>
      <c r="BG77" s="9">
        <f t="shared" si="263"/>
        <v>0</v>
      </c>
      <c r="BH77" s="9">
        <f t="shared" si="264"/>
        <v>0</v>
      </c>
      <c r="BI77" s="53" t="s">
        <v>22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46">
        <f t="shared" si="265"/>
        <v>0</v>
      </c>
      <c r="BR77" s="9">
        <f t="shared" si="266"/>
        <v>0</v>
      </c>
      <c r="BS77" s="9">
        <f t="shared" si="267"/>
        <v>0</v>
      </c>
      <c r="BT77" s="63" t="s">
        <v>22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64">
        <v>0</v>
      </c>
      <c r="CA77" s="64">
        <v>0</v>
      </c>
      <c r="CB77" s="46">
        <f>SUM(BT77:CA77)</f>
        <v>0</v>
      </c>
      <c r="CC77" s="9">
        <f>CB77*AC77*0.62</f>
        <v>0</v>
      </c>
      <c r="CD77" s="9">
        <f>CB77*H77</f>
        <v>0</v>
      </c>
      <c r="CE77" s="8">
        <v>0</v>
      </c>
      <c r="CF77" s="9">
        <f>CE77*AG77*0.9*0.95</f>
        <v>0</v>
      </c>
      <c r="CG77" s="9">
        <f>CE77*H77</f>
        <v>0</v>
      </c>
      <c r="CH77" s="8">
        <v>0</v>
      </c>
      <c r="CI77" s="9">
        <f>CH77*AG77*0.9*0.9</f>
        <v>0</v>
      </c>
      <c r="CJ77" s="9">
        <f>CH77*H77</f>
        <v>0</v>
      </c>
      <c r="CK77" s="10">
        <v>1</v>
      </c>
    </row>
    <row r="78" spans="1:89" s="10" customFormat="1" ht="144" customHeight="1">
      <c r="A78" s="36" t="s">
        <v>1350</v>
      </c>
      <c r="B78" s="107"/>
      <c r="C78" s="106" t="str">
        <f t="shared" si="307"/>
        <v>PARTON-Navy</v>
      </c>
      <c r="D78" s="99" t="s">
        <v>1258</v>
      </c>
      <c r="E78" s="19" t="s">
        <v>1208</v>
      </c>
      <c r="F78" s="104" t="s">
        <v>881</v>
      </c>
      <c r="G78" s="77"/>
      <c r="H78" s="78">
        <f>ROUND(I78*0.65,2)</f>
        <v>15.54</v>
      </c>
      <c r="I78" s="79">
        <v>23.9</v>
      </c>
      <c r="J78" s="79">
        <v>59.9</v>
      </c>
      <c r="K78" s="143" t="str">
        <f>_xlfn.XLOOKUP(C78,наличие!A:A,наличие!J:J,"-",0)</f>
        <v>-</v>
      </c>
      <c r="L78" s="80" t="s">
        <v>1245</v>
      </c>
      <c r="M78" s="159" t="s">
        <v>1244</v>
      </c>
      <c r="N78" s="159" t="s">
        <v>1244</v>
      </c>
      <c r="O78" s="159" t="s">
        <v>1244</v>
      </c>
      <c r="P78" s="159" t="s">
        <v>1244</v>
      </c>
      <c r="Q78" s="159" t="s">
        <v>1244</v>
      </c>
      <c r="R78" s="159" t="s">
        <v>1244</v>
      </c>
      <c r="S78" s="159" t="s">
        <v>1244</v>
      </c>
      <c r="T78" s="159" t="s">
        <v>1244</v>
      </c>
      <c r="U78" s="159" t="s">
        <v>1244</v>
      </c>
      <c r="V78" s="159" t="s">
        <v>1244</v>
      </c>
      <c r="W78" s="159" t="s">
        <v>1244</v>
      </c>
      <c r="X78" s="163">
        <f t="shared" si="279"/>
        <v>0</v>
      </c>
      <c r="Y78" s="81">
        <f t="shared" si="280"/>
        <v>0</v>
      </c>
      <c r="Z78" s="82">
        <f t="shared" si="308"/>
        <v>3.83</v>
      </c>
      <c r="AA78" s="83">
        <f t="shared" si="213"/>
        <v>0</v>
      </c>
      <c r="AB78" s="84">
        <f>H78+Z78</f>
        <v>19.369999999999997</v>
      </c>
      <c r="AC78" s="55">
        <f>ROUND(AB78*3.5,0)</f>
        <v>68</v>
      </c>
      <c r="AD78" s="39">
        <f>ROUND(AB78*4.1,1)</f>
        <v>79.400000000000006</v>
      </c>
      <c r="AE78" s="11">
        <f t="shared" si="215"/>
        <v>6120</v>
      </c>
      <c r="AF78" s="6">
        <f t="shared" si="216"/>
        <v>2.5105833763551888</v>
      </c>
      <c r="AG78" s="25">
        <f t="shared" si="217"/>
        <v>37.4</v>
      </c>
      <c r="AH78" s="11" t="e">
        <f>ROUND(AG78*#REF!,-1)</f>
        <v>#REF!</v>
      </c>
      <c r="AI78" s="7">
        <f t="shared" si="218"/>
        <v>0.93082085699535377</v>
      </c>
      <c r="AJ78" s="26">
        <f t="shared" si="219"/>
        <v>28.1</v>
      </c>
      <c r="AK78" s="11" t="e">
        <f>ROUND(AJ78*#REF!,-1)</f>
        <v>#REF!</v>
      </c>
      <c r="AL78" s="18">
        <f t="shared" si="220"/>
        <v>0.45069695405265903</v>
      </c>
      <c r="AM78" s="42"/>
      <c r="AN78" s="67" t="s">
        <v>22</v>
      </c>
      <c r="AO78" s="68" t="e">
        <f t="shared" si="313"/>
        <v>#VALUE!</v>
      </c>
      <c r="AP78" s="68" t="e">
        <f t="shared" si="317"/>
        <v>#VALUE!</v>
      </c>
      <c r="AQ78" s="68" t="e">
        <f t="shared" si="317"/>
        <v>#VALUE!</v>
      </c>
      <c r="AR78" s="68" t="e">
        <f t="shared" si="317"/>
        <v>#VALUE!</v>
      </c>
      <c r="AS78" s="68" t="e">
        <f t="shared" si="317"/>
        <v>#VALUE!</v>
      </c>
      <c r="AT78" s="68" t="e">
        <f t="shared" si="318"/>
        <v>#VALUE!</v>
      </c>
      <c r="AU78" s="68" t="e">
        <f t="shared" ref="AU78:AU79" si="320">W78-BE78-BP78-CA78</f>
        <v>#VALUE!</v>
      </c>
      <c r="AV78" s="74" t="e">
        <f t="shared" si="222"/>
        <v>#VALUE!</v>
      </c>
      <c r="AW78" s="71" t="e">
        <f t="shared" si="223"/>
        <v>#VALUE!</v>
      </c>
      <c r="AX78" s="49" t="s">
        <v>22</v>
      </c>
      <c r="AY78" s="50">
        <v>0</v>
      </c>
      <c r="AZ78" s="50">
        <v>0</v>
      </c>
      <c r="BA78" s="50">
        <v>0</v>
      </c>
      <c r="BB78" s="50">
        <v>0</v>
      </c>
      <c r="BC78" s="50">
        <v>0</v>
      </c>
      <c r="BD78" s="50">
        <v>0</v>
      </c>
      <c r="BE78" s="50">
        <v>0</v>
      </c>
      <c r="BF78" s="46">
        <f t="shared" si="262"/>
        <v>0</v>
      </c>
      <c r="BG78" s="9">
        <f t="shared" si="263"/>
        <v>0</v>
      </c>
      <c r="BH78" s="9">
        <f t="shared" si="264"/>
        <v>0</v>
      </c>
      <c r="BI78" s="53" t="s">
        <v>22</v>
      </c>
      <c r="BJ78" s="54">
        <v>0</v>
      </c>
      <c r="BK78" s="54">
        <v>0</v>
      </c>
      <c r="BL78" s="54">
        <v>0</v>
      </c>
      <c r="BM78" s="54">
        <v>0</v>
      </c>
      <c r="BN78" s="54">
        <v>0</v>
      </c>
      <c r="BO78" s="54">
        <v>0</v>
      </c>
      <c r="BP78" s="54">
        <v>0</v>
      </c>
      <c r="BQ78" s="46">
        <f t="shared" si="265"/>
        <v>0</v>
      </c>
      <c r="BR78" s="9">
        <f t="shared" si="266"/>
        <v>0</v>
      </c>
      <c r="BS78" s="9">
        <f t="shared" si="267"/>
        <v>0</v>
      </c>
      <c r="BT78" s="63" t="s">
        <v>22</v>
      </c>
      <c r="BU78" s="64">
        <v>0</v>
      </c>
      <c r="BV78" s="64">
        <v>0</v>
      </c>
      <c r="BW78" s="64">
        <v>0</v>
      </c>
      <c r="BX78" s="64">
        <v>0</v>
      </c>
      <c r="BY78" s="64">
        <v>0</v>
      </c>
      <c r="BZ78" s="64">
        <v>0</v>
      </c>
      <c r="CA78" s="64">
        <v>0</v>
      </c>
      <c r="CB78" s="46">
        <f>SUM(BT78:CA78)</f>
        <v>0</v>
      </c>
      <c r="CC78" s="9">
        <f>CB78*AC78*0.62</f>
        <v>0</v>
      </c>
      <c r="CD78" s="9">
        <f>CB78*H78</f>
        <v>0</v>
      </c>
      <c r="CE78" s="8">
        <v>0</v>
      </c>
      <c r="CF78" s="9">
        <f>CE78*AG78*0.9*0.95</f>
        <v>0</v>
      </c>
      <c r="CG78" s="9">
        <f>CE78*H78</f>
        <v>0</v>
      </c>
      <c r="CH78" s="8">
        <v>0</v>
      </c>
      <c r="CI78" s="9">
        <f>CH78*AG78*0.9*0.9</f>
        <v>0</v>
      </c>
      <c r="CJ78" s="9">
        <f>CH78*H78</f>
        <v>0</v>
      </c>
      <c r="CK78" s="10">
        <v>1</v>
      </c>
    </row>
    <row r="79" spans="1:89" s="10" customFormat="1" ht="144" customHeight="1">
      <c r="A79" s="36" t="s">
        <v>1350</v>
      </c>
      <c r="B79" s="107"/>
      <c r="C79" s="106" t="str">
        <f t="shared" si="307"/>
        <v>DOLLY-Navy</v>
      </c>
      <c r="D79" s="99" t="s">
        <v>1259</v>
      </c>
      <c r="E79" s="19" t="s">
        <v>1208</v>
      </c>
      <c r="F79" s="104" t="s">
        <v>881</v>
      </c>
      <c r="G79" s="77"/>
      <c r="H79" s="78">
        <f>ROUND(I79*0.65,2)</f>
        <v>15.54</v>
      </c>
      <c r="I79" s="79">
        <v>23.9</v>
      </c>
      <c r="J79" s="79">
        <v>59.9</v>
      </c>
      <c r="K79" s="143" t="str">
        <f>_xlfn.XLOOKUP(C79,наличие!A:A,наличие!J:J,"-",0)</f>
        <v>-</v>
      </c>
      <c r="L79" s="80" t="s">
        <v>1245</v>
      </c>
      <c r="M79" s="159" t="s">
        <v>1244</v>
      </c>
      <c r="N79" s="159" t="s">
        <v>1244</v>
      </c>
      <c r="O79" s="159" t="s">
        <v>1244</v>
      </c>
      <c r="P79" s="159" t="s">
        <v>1244</v>
      </c>
      <c r="Q79" s="159" t="s">
        <v>1244</v>
      </c>
      <c r="R79" s="159" t="s">
        <v>1244</v>
      </c>
      <c r="S79" s="159" t="s">
        <v>1244</v>
      </c>
      <c r="T79" s="159" t="s">
        <v>1244</v>
      </c>
      <c r="U79" s="159" t="s">
        <v>1244</v>
      </c>
      <c r="V79" s="159" t="s">
        <v>1244</v>
      </c>
      <c r="W79" s="159" t="s">
        <v>1244</v>
      </c>
      <c r="X79" s="163">
        <f t="shared" si="279"/>
        <v>0</v>
      </c>
      <c r="Y79" s="81">
        <f t="shared" si="280"/>
        <v>0</v>
      </c>
      <c r="Z79" s="82">
        <f t="shared" si="308"/>
        <v>3.83</v>
      </c>
      <c r="AA79" s="83">
        <f t="shared" si="213"/>
        <v>0</v>
      </c>
      <c r="AB79" s="84">
        <f>H79+Z79</f>
        <v>19.369999999999997</v>
      </c>
      <c r="AC79" s="55">
        <f>ROUND(AB79*3.5,0)</f>
        <v>68</v>
      </c>
      <c r="AD79" s="39">
        <f>ROUND(AB79*4.1,1)</f>
        <v>79.400000000000006</v>
      </c>
      <c r="AE79" s="11">
        <f t="shared" si="215"/>
        <v>6120</v>
      </c>
      <c r="AF79" s="6">
        <f t="shared" si="216"/>
        <v>2.5105833763551888</v>
      </c>
      <c r="AG79" s="25">
        <f t="shared" si="217"/>
        <v>37.4</v>
      </c>
      <c r="AH79" s="11" t="e">
        <f>ROUND(AG79*#REF!,-1)</f>
        <v>#REF!</v>
      </c>
      <c r="AI79" s="7">
        <f t="shared" si="218"/>
        <v>0.93082085699535377</v>
      </c>
      <c r="AJ79" s="26">
        <f t="shared" si="219"/>
        <v>28.1</v>
      </c>
      <c r="AK79" s="11" t="e">
        <f>ROUND(AJ79*#REF!,-1)</f>
        <v>#REF!</v>
      </c>
      <c r="AL79" s="18">
        <f t="shared" si="220"/>
        <v>0.45069695405265903</v>
      </c>
      <c r="AM79" s="42"/>
      <c r="AN79" s="67" t="s">
        <v>22</v>
      </c>
      <c r="AO79" s="68" t="e">
        <f t="shared" si="313"/>
        <v>#VALUE!</v>
      </c>
      <c r="AP79" s="68" t="e">
        <f t="shared" si="317"/>
        <v>#VALUE!</v>
      </c>
      <c r="AQ79" s="68" t="e">
        <f t="shared" si="317"/>
        <v>#VALUE!</v>
      </c>
      <c r="AR79" s="68" t="e">
        <f t="shared" si="317"/>
        <v>#VALUE!</v>
      </c>
      <c r="AS79" s="68" t="e">
        <f t="shared" si="317"/>
        <v>#VALUE!</v>
      </c>
      <c r="AT79" s="68" t="e">
        <f t="shared" si="318"/>
        <v>#VALUE!</v>
      </c>
      <c r="AU79" s="68" t="e">
        <f t="shared" si="320"/>
        <v>#VALUE!</v>
      </c>
      <c r="AV79" s="74" t="e">
        <f t="shared" si="222"/>
        <v>#VALUE!</v>
      </c>
      <c r="AW79" s="71" t="e">
        <f t="shared" si="223"/>
        <v>#VALUE!</v>
      </c>
      <c r="AX79" s="49" t="s">
        <v>22</v>
      </c>
      <c r="AY79" s="50">
        <v>0</v>
      </c>
      <c r="AZ79" s="50">
        <v>0</v>
      </c>
      <c r="BA79" s="50">
        <v>0</v>
      </c>
      <c r="BB79" s="50">
        <v>0</v>
      </c>
      <c r="BC79" s="50">
        <v>0</v>
      </c>
      <c r="BD79" s="50">
        <v>0</v>
      </c>
      <c r="BE79" s="50">
        <v>0</v>
      </c>
      <c r="BF79" s="46">
        <f t="shared" si="262"/>
        <v>0</v>
      </c>
      <c r="BG79" s="9">
        <f t="shared" si="263"/>
        <v>0</v>
      </c>
      <c r="BH79" s="9">
        <f t="shared" si="264"/>
        <v>0</v>
      </c>
      <c r="BI79" s="53" t="s">
        <v>22</v>
      </c>
      <c r="BJ79" s="54">
        <v>0</v>
      </c>
      <c r="BK79" s="54">
        <v>0</v>
      </c>
      <c r="BL79" s="54">
        <v>0</v>
      </c>
      <c r="BM79" s="54">
        <v>0</v>
      </c>
      <c r="BN79" s="54">
        <v>0</v>
      </c>
      <c r="BO79" s="54">
        <v>0</v>
      </c>
      <c r="BP79" s="54">
        <v>0</v>
      </c>
      <c r="BQ79" s="46">
        <f t="shared" si="265"/>
        <v>0</v>
      </c>
      <c r="BR79" s="9">
        <f t="shared" si="266"/>
        <v>0</v>
      </c>
      <c r="BS79" s="9">
        <f t="shared" si="267"/>
        <v>0</v>
      </c>
      <c r="BT79" s="63" t="s">
        <v>22</v>
      </c>
      <c r="BU79" s="64">
        <v>0</v>
      </c>
      <c r="BV79" s="64">
        <v>0</v>
      </c>
      <c r="BW79" s="64">
        <v>0</v>
      </c>
      <c r="BX79" s="64">
        <v>0</v>
      </c>
      <c r="BY79" s="64">
        <v>0</v>
      </c>
      <c r="BZ79" s="64">
        <v>0</v>
      </c>
      <c r="CA79" s="64">
        <v>0</v>
      </c>
      <c r="CB79" s="46">
        <f>SUM(BT79:CA79)</f>
        <v>0</v>
      </c>
      <c r="CC79" s="9">
        <f>CB79*AC79*0.62</f>
        <v>0</v>
      </c>
      <c r="CD79" s="9">
        <f>CB79*H79</f>
        <v>0</v>
      </c>
      <c r="CE79" s="8">
        <v>0</v>
      </c>
      <c r="CF79" s="9">
        <f>CE79*AG79*0.9*0.95</f>
        <v>0</v>
      </c>
      <c r="CG79" s="9">
        <f>CE79*H79</f>
        <v>0</v>
      </c>
      <c r="CH79" s="8">
        <v>0</v>
      </c>
      <c r="CI79" s="9">
        <f>CH79*AG79*0.9*0.9</f>
        <v>0</v>
      </c>
      <c r="CJ79" s="9">
        <f>CH79*H79</f>
        <v>0</v>
      </c>
      <c r="CK79" s="10">
        <v>1</v>
      </c>
    </row>
    <row r="80" spans="1:89" s="10" customFormat="1" ht="144" customHeight="1">
      <c r="A80" s="36" t="s">
        <v>1350</v>
      </c>
      <c r="B80" s="107"/>
      <c r="C80" s="106" t="str">
        <f t="shared" si="307"/>
        <v>DOLLY-Rust</v>
      </c>
      <c r="D80" s="99" t="s">
        <v>1259</v>
      </c>
      <c r="E80" s="19" t="s">
        <v>1206</v>
      </c>
      <c r="F80" s="104" t="s">
        <v>881</v>
      </c>
      <c r="G80" s="77"/>
      <c r="H80" s="78">
        <f t="shared" ref="H80:H90" si="321">ROUND(I80*0.65,2)</f>
        <v>15.54</v>
      </c>
      <c r="I80" s="79">
        <v>23.9</v>
      </c>
      <c r="J80" s="79">
        <v>59.9</v>
      </c>
      <c r="K80" s="143" t="str">
        <f>_xlfn.XLOOKUP(C80,наличие!A:A,наличие!J:J,"-",0)</f>
        <v>-</v>
      </c>
      <c r="L80" s="80" t="s">
        <v>1245</v>
      </c>
      <c r="M80" s="159" t="s">
        <v>1244</v>
      </c>
      <c r="N80" s="159" t="s">
        <v>1244</v>
      </c>
      <c r="O80" s="159" t="s">
        <v>1244</v>
      </c>
      <c r="P80" s="159" t="s">
        <v>1244</v>
      </c>
      <c r="Q80" s="159" t="s">
        <v>1244</v>
      </c>
      <c r="R80" s="159" t="s">
        <v>1244</v>
      </c>
      <c r="S80" s="159" t="s">
        <v>1244</v>
      </c>
      <c r="T80" s="159" t="s">
        <v>1244</v>
      </c>
      <c r="U80" s="159" t="s">
        <v>1244</v>
      </c>
      <c r="V80" s="159" t="s">
        <v>1244</v>
      </c>
      <c r="W80" s="159" t="s">
        <v>1244</v>
      </c>
      <c r="X80" s="163">
        <f t="shared" si="279"/>
        <v>0</v>
      </c>
      <c r="Y80" s="81">
        <f t="shared" si="280"/>
        <v>0</v>
      </c>
      <c r="Z80" s="82">
        <f t="shared" si="308"/>
        <v>3.83</v>
      </c>
      <c r="AA80" s="83">
        <f t="shared" ref="AA80:AA90" si="322">X80*Z80</f>
        <v>0</v>
      </c>
      <c r="AB80" s="84">
        <f t="shared" ref="AB80:AB90" si="323">H80+Z80</f>
        <v>19.369999999999997</v>
      </c>
      <c r="AC80" s="55">
        <f t="shared" ref="AC80:AC90" si="324">ROUND(AB80*3.5,0)</f>
        <v>68</v>
      </c>
      <c r="AD80" s="39">
        <f t="shared" ref="AD80:AD87" si="325">ROUND(AB80*4.1,1)</f>
        <v>79.400000000000006</v>
      </c>
      <c r="AE80" s="11">
        <f t="shared" ref="AE80:AE90" si="326">ROUND(AC80*$AE$2,-1)</f>
        <v>6120</v>
      </c>
      <c r="AF80" s="6">
        <f t="shared" ref="AF80:AF90" si="327">(AC80-AB80)/AB80</f>
        <v>2.5105833763551888</v>
      </c>
      <c r="AG80" s="25">
        <f t="shared" ref="AG80:AG90" si="328">ROUND(AC80/1.82,1)</f>
        <v>37.4</v>
      </c>
      <c r="AH80" s="11" t="e">
        <f>ROUND(AG80*#REF!,-1)</f>
        <v>#REF!</v>
      </c>
      <c r="AI80" s="7">
        <f t="shared" ref="AI80:AI90" si="329">(AG80-AB80)/AB80</f>
        <v>0.93082085699535377</v>
      </c>
      <c r="AJ80" s="26">
        <f t="shared" ref="AJ80:AJ90" si="330">ROUND(AG80*0.75,1)</f>
        <v>28.1</v>
      </c>
      <c r="AK80" s="11" t="e">
        <f>ROUND(AJ80*#REF!,-1)</f>
        <v>#REF!</v>
      </c>
      <c r="AL80" s="18">
        <f t="shared" ref="AL80:AL90" si="331">(AJ80-AB80)/AB80</f>
        <v>0.45069695405265903</v>
      </c>
      <c r="AM80" s="42"/>
      <c r="AN80" s="67" t="s">
        <v>22</v>
      </c>
      <c r="AO80" s="68" t="e">
        <f t="shared" ref="AO80:AO84" si="332">M80-AY80-BJ80-BU80</f>
        <v>#VALUE!</v>
      </c>
      <c r="AP80" s="68" t="e">
        <f t="shared" ref="AP80:AP83" si="333">N80-AZ80-BK80-BV80</f>
        <v>#VALUE!</v>
      </c>
      <c r="AQ80" s="68" t="e">
        <f t="shared" ref="AQ80:AQ83" si="334">O80-BA80-BL80-BW80</f>
        <v>#VALUE!</v>
      </c>
      <c r="AR80" s="68" t="e">
        <f t="shared" ref="AR80:AR83" si="335">P80-BB80-BM80-BX80</f>
        <v>#VALUE!</v>
      </c>
      <c r="AS80" s="68" t="e">
        <f t="shared" ref="AS80:AS83" si="336">Q80-BC80-BN80-BY80</f>
        <v>#VALUE!</v>
      </c>
      <c r="AT80" s="68" t="e">
        <f t="shared" ref="AT80:AT83" si="337">S80-BD80-BO80-BZ80</f>
        <v>#VALUE!</v>
      </c>
      <c r="AU80" s="68" t="e">
        <f t="shared" ref="AU80:AU83" si="338">W80-BE80-BP80-CA80</f>
        <v>#VALUE!</v>
      </c>
      <c r="AV80" s="74" t="e">
        <f t="shared" ref="AV80:AV90" si="339">SUM(AN80:AU80)</f>
        <v>#VALUE!</v>
      </c>
      <c r="AW80" s="71" t="e">
        <f t="shared" ref="AW80:AW90" si="340">AV80*H80</f>
        <v>#VALUE!</v>
      </c>
      <c r="AX80" s="49" t="s">
        <v>22</v>
      </c>
      <c r="AY80" s="50">
        <v>0</v>
      </c>
      <c r="AZ80" s="50">
        <v>0</v>
      </c>
      <c r="BA80" s="50">
        <v>0</v>
      </c>
      <c r="BB80" s="50">
        <v>0</v>
      </c>
      <c r="BC80" s="50">
        <v>0</v>
      </c>
      <c r="BD80" s="50">
        <v>0</v>
      </c>
      <c r="BE80" s="50">
        <v>0</v>
      </c>
      <c r="BF80" s="46">
        <f t="shared" ref="BF80:BF90" si="341">SUM(AX80:BE80)</f>
        <v>0</v>
      </c>
      <c r="BG80" s="9">
        <f t="shared" ref="BG80:BG90" si="342">BF80*AG80*0.75*0.95</f>
        <v>0</v>
      </c>
      <c r="BH80" s="9">
        <f t="shared" ref="BH80:BH90" si="343">BF80*H80</f>
        <v>0</v>
      </c>
      <c r="BI80" s="53" t="s">
        <v>22</v>
      </c>
      <c r="BJ80" s="54">
        <v>0</v>
      </c>
      <c r="BK80" s="54">
        <v>1</v>
      </c>
      <c r="BL80" s="54">
        <v>2</v>
      </c>
      <c r="BM80" s="54">
        <v>1</v>
      </c>
      <c r="BN80" s="54">
        <v>0</v>
      </c>
      <c r="BO80" s="54">
        <v>0</v>
      </c>
      <c r="BP80" s="54">
        <v>0</v>
      </c>
      <c r="BQ80" s="46">
        <f t="shared" ref="BQ80:BQ90" si="344">SUM(BI80:BP80)</f>
        <v>4</v>
      </c>
      <c r="BR80" s="9">
        <f t="shared" ref="BR80:BR90" si="345">BQ80*AC80*0.4227</f>
        <v>114.9744</v>
      </c>
      <c r="BS80" s="9">
        <f t="shared" ref="BS80:BS90" si="346">BQ80*H80</f>
        <v>62.16</v>
      </c>
      <c r="BT80" s="63" t="s">
        <v>22</v>
      </c>
      <c r="BU80" s="64">
        <v>0</v>
      </c>
      <c r="BV80" s="64">
        <v>1</v>
      </c>
      <c r="BW80" s="64">
        <v>2</v>
      </c>
      <c r="BX80" s="64">
        <v>1</v>
      </c>
      <c r="BY80" s="64">
        <v>0</v>
      </c>
      <c r="BZ80" s="64">
        <v>0</v>
      </c>
      <c r="CA80" s="64">
        <v>0</v>
      </c>
      <c r="CB80" s="46">
        <f t="shared" ref="CB80:CB90" si="347">SUM(BT80:CA80)</f>
        <v>4</v>
      </c>
      <c r="CC80" s="9">
        <f t="shared" ref="CC80:CC90" si="348">CB80*AC80*0.62</f>
        <v>168.64</v>
      </c>
      <c r="CD80" s="9">
        <f t="shared" ref="CD80:CD90" si="349">CB80*H80</f>
        <v>62.16</v>
      </c>
      <c r="CE80" s="8">
        <v>0</v>
      </c>
      <c r="CF80" s="9">
        <f t="shared" ref="CF80:CF90" si="350">CE80*AG80*0.9*0.95</f>
        <v>0</v>
      </c>
      <c r="CG80" s="9">
        <f t="shared" ref="CG80:CG90" si="351">CE80*H80</f>
        <v>0</v>
      </c>
      <c r="CH80" s="8">
        <v>0</v>
      </c>
      <c r="CI80" s="9">
        <f t="shared" ref="CI80:CI90" si="352">CH80*AG80*0.9*0.9</f>
        <v>0</v>
      </c>
      <c r="CJ80" s="9">
        <f t="shared" ref="CJ80:CJ90" si="353">CH80*H80</f>
        <v>0</v>
      </c>
      <c r="CK80" s="10">
        <v>1</v>
      </c>
    </row>
    <row r="81" spans="1:89" s="10" customFormat="1" ht="144" customHeight="1">
      <c r="A81" s="36" t="s">
        <v>1350</v>
      </c>
      <c r="B81" s="107"/>
      <c r="C81" s="106" t="str">
        <f t="shared" si="307"/>
        <v>MERYL-Charcoal</v>
      </c>
      <c r="D81" s="99" t="s">
        <v>1260</v>
      </c>
      <c r="E81" s="19" t="s">
        <v>1210</v>
      </c>
      <c r="F81" s="104" t="s">
        <v>1319</v>
      </c>
      <c r="G81" s="77"/>
      <c r="H81" s="78">
        <f t="shared" si="321"/>
        <v>15.54</v>
      </c>
      <c r="I81" s="79">
        <v>23.9</v>
      </c>
      <c r="J81" s="79">
        <v>59.9</v>
      </c>
      <c r="K81" s="143" t="str">
        <f>_xlfn.XLOOKUP(C81,наличие!A:A,наличие!J:J,"-",0)</f>
        <v>-</v>
      </c>
      <c r="L81" s="80" t="s">
        <v>1245</v>
      </c>
      <c r="M81" s="159" t="s">
        <v>1244</v>
      </c>
      <c r="N81" s="159" t="s">
        <v>1244</v>
      </c>
      <c r="O81" s="159" t="s">
        <v>1244</v>
      </c>
      <c r="P81" s="159" t="s">
        <v>1244</v>
      </c>
      <c r="Q81" s="159" t="s">
        <v>1244</v>
      </c>
      <c r="R81" s="159" t="s">
        <v>1244</v>
      </c>
      <c r="S81" s="159" t="s">
        <v>1244</v>
      </c>
      <c r="T81" s="159" t="s">
        <v>1244</v>
      </c>
      <c r="U81" s="159" t="s">
        <v>1244</v>
      </c>
      <c r="V81" s="159" t="s">
        <v>1244</v>
      </c>
      <c r="W81" s="159" t="s">
        <v>1244</v>
      </c>
      <c r="X81" s="163">
        <f t="shared" si="279"/>
        <v>0</v>
      </c>
      <c r="Y81" s="81">
        <f t="shared" si="280"/>
        <v>0</v>
      </c>
      <c r="Z81" s="82">
        <f t="shared" si="308"/>
        <v>3.83</v>
      </c>
      <c r="AA81" s="83">
        <f t="shared" si="322"/>
        <v>0</v>
      </c>
      <c r="AB81" s="84">
        <f t="shared" si="323"/>
        <v>19.369999999999997</v>
      </c>
      <c r="AC81" s="55">
        <f t="shared" si="324"/>
        <v>68</v>
      </c>
      <c r="AD81" s="39">
        <f t="shared" si="325"/>
        <v>79.400000000000006</v>
      </c>
      <c r="AE81" s="11">
        <f t="shared" si="326"/>
        <v>6120</v>
      </c>
      <c r="AF81" s="6">
        <f t="shared" si="327"/>
        <v>2.5105833763551888</v>
      </c>
      <c r="AG81" s="25">
        <f t="shared" si="328"/>
        <v>37.4</v>
      </c>
      <c r="AH81" s="11" t="e">
        <f>ROUND(AG81*#REF!,-1)</f>
        <v>#REF!</v>
      </c>
      <c r="AI81" s="7">
        <f t="shared" si="329"/>
        <v>0.93082085699535377</v>
      </c>
      <c r="AJ81" s="26">
        <f t="shared" si="330"/>
        <v>28.1</v>
      </c>
      <c r="AK81" s="11" t="e">
        <f>ROUND(AJ81*#REF!,-1)</f>
        <v>#REF!</v>
      </c>
      <c r="AL81" s="18">
        <f t="shared" si="331"/>
        <v>0.45069695405265903</v>
      </c>
      <c r="AM81" s="42"/>
      <c r="AN81" s="67" t="s">
        <v>22</v>
      </c>
      <c r="AO81" s="68" t="e">
        <f t="shared" si="332"/>
        <v>#VALUE!</v>
      </c>
      <c r="AP81" s="68" t="e">
        <f t="shared" si="333"/>
        <v>#VALUE!</v>
      </c>
      <c r="AQ81" s="68" t="e">
        <f t="shared" si="334"/>
        <v>#VALUE!</v>
      </c>
      <c r="AR81" s="68" t="e">
        <f t="shared" si="335"/>
        <v>#VALUE!</v>
      </c>
      <c r="AS81" s="68" t="e">
        <f t="shared" si="336"/>
        <v>#VALUE!</v>
      </c>
      <c r="AT81" s="68" t="e">
        <f t="shared" si="337"/>
        <v>#VALUE!</v>
      </c>
      <c r="AU81" s="68" t="e">
        <f t="shared" si="338"/>
        <v>#VALUE!</v>
      </c>
      <c r="AV81" s="74" t="e">
        <f t="shared" si="339"/>
        <v>#VALUE!</v>
      </c>
      <c r="AW81" s="71" t="e">
        <f t="shared" si="340"/>
        <v>#VALUE!</v>
      </c>
      <c r="AX81" s="49" t="s">
        <v>22</v>
      </c>
      <c r="AY81" s="50">
        <v>0</v>
      </c>
      <c r="AZ81" s="50">
        <v>0</v>
      </c>
      <c r="BA81" s="50">
        <v>0</v>
      </c>
      <c r="BB81" s="50">
        <v>0</v>
      </c>
      <c r="BC81" s="50">
        <v>0</v>
      </c>
      <c r="BD81" s="50">
        <v>0</v>
      </c>
      <c r="BE81" s="50">
        <v>0</v>
      </c>
      <c r="BF81" s="46">
        <f t="shared" si="341"/>
        <v>0</v>
      </c>
      <c r="BG81" s="9">
        <f t="shared" si="342"/>
        <v>0</v>
      </c>
      <c r="BH81" s="9">
        <f t="shared" si="343"/>
        <v>0</v>
      </c>
      <c r="BI81" s="53" t="s">
        <v>22</v>
      </c>
      <c r="BJ81" s="54">
        <v>0</v>
      </c>
      <c r="BK81" s="54">
        <v>0</v>
      </c>
      <c r="BL81" s="54">
        <v>0</v>
      </c>
      <c r="BM81" s="54">
        <v>0</v>
      </c>
      <c r="BN81" s="54">
        <v>0</v>
      </c>
      <c r="BO81" s="54">
        <v>0</v>
      </c>
      <c r="BP81" s="54">
        <v>0</v>
      </c>
      <c r="BQ81" s="46">
        <f t="shared" si="344"/>
        <v>0</v>
      </c>
      <c r="BR81" s="9">
        <f t="shared" si="345"/>
        <v>0</v>
      </c>
      <c r="BS81" s="9">
        <f t="shared" si="346"/>
        <v>0</v>
      </c>
      <c r="BT81" s="63" t="s">
        <v>22</v>
      </c>
      <c r="BU81" s="64">
        <v>0</v>
      </c>
      <c r="BV81" s="64">
        <v>0</v>
      </c>
      <c r="BW81" s="64">
        <v>0</v>
      </c>
      <c r="BX81" s="64">
        <v>0</v>
      </c>
      <c r="BY81" s="64">
        <v>0</v>
      </c>
      <c r="BZ81" s="64">
        <v>0</v>
      </c>
      <c r="CA81" s="64">
        <v>0</v>
      </c>
      <c r="CB81" s="46">
        <f t="shared" si="347"/>
        <v>0</v>
      </c>
      <c r="CC81" s="9">
        <f t="shared" si="348"/>
        <v>0</v>
      </c>
      <c r="CD81" s="9">
        <f t="shared" si="349"/>
        <v>0</v>
      </c>
      <c r="CE81" s="8">
        <v>0</v>
      </c>
      <c r="CF81" s="9">
        <f t="shared" si="350"/>
        <v>0</v>
      </c>
      <c r="CG81" s="9">
        <f t="shared" si="351"/>
        <v>0</v>
      </c>
      <c r="CH81" s="8">
        <v>0</v>
      </c>
      <c r="CI81" s="9">
        <f t="shared" si="352"/>
        <v>0</v>
      </c>
      <c r="CJ81" s="9">
        <f t="shared" si="353"/>
        <v>0</v>
      </c>
      <c r="CK81" s="10">
        <v>1</v>
      </c>
    </row>
    <row r="82" spans="1:89" s="10" customFormat="1" ht="144" customHeight="1">
      <c r="A82" s="36" t="s">
        <v>1350</v>
      </c>
      <c r="B82" s="107"/>
      <c r="C82" s="106" t="str">
        <f t="shared" si="307"/>
        <v>MERYL-Navy</v>
      </c>
      <c r="D82" s="99" t="s">
        <v>1260</v>
      </c>
      <c r="E82" s="19" t="s">
        <v>1208</v>
      </c>
      <c r="F82" s="104" t="s">
        <v>1319</v>
      </c>
      <c r="G82" s="77"/>
      <c r="H82" s="78">
        <f t="shared" si="321"/>
        <v>15.54</v>
      </c>
      <c r="I82" s="79">
        <v>23.9</v>
      </c>
      <c r="J82" s="79">
        <v>59.9</v>
      </c>
      <c r="K82" s="143" t="str">
        <f>_xlfn.XLOOKUP(C82,наличие!A:A,наличие!J:J,"-",0)</f>
        <v>-</v>
      </c>
      <c r="L82" s="80" t="s">
        <v>1245</v>
      </c>
      <c r="M82" s="159" t="s">
        <v>1244</v>
      </c>
      <c r="N82" s="159" t="s">
        <v>1244</v>
      </c>
      <c r="O82" s="159" t="s">
        <v>1244</v>
      </c>
      <c r="P82" s="159" t="s">
        <v>1244</v>
      </c>
      <c r="Q82" s="159" t="s">
        <v>1244</v>
      </c>
      <c r="R82" s="159" t="s">
        <v>1244</v>
      </c>
      <c r="S82" s="159" t="s">
        <v>1244</v>
      </c>
      <c r="T82" s="159" t="s">
        <v>1244</v>
      </c>
      <c r="U82" s="159" t="s">
        <v>1244</v>
      </c>
      <c r="V82" s="159" t="s">
        <v>1244</v>
      </c>
      <c r="W82" s="159" t="s">
        <v>1244</v>
      </c>
      <c r="X82" s="163">
        <f t="shared" si="279"/>
        <v>0</v>
      </c>
      <c r="Y82" s="81">
        <f t="shared" si="280"/>
        <v>0</v>
      </c>
      <c r="Z82" s="82">
        <f t="shared" si="308"/>
        <v>3.83</v>
      </c>
      <c r="AA82" s="83">
        <f t="shared" si="322"/>
        <v>0</v>
      </c>
      <c r="AB82" s="84">
        <f t="shared" si="323"/>
        <v>19.369999999999997</v>
      </c>
      <c r="AC82" s="55">
        <f t="shared" si="324"/>
        <v>68</v>
      </c>
      <c r="AD82" s="39">
        <f t="shared" si="325"/>
        <v>79.400000000000006</v>
      </c>
      <c r="AE82" s="11">
        <f t="shared" si="326"/>
        <v>6120</v>
      </c>
      <c r="AF82" s="6">
        <f t="shared" si="327"/>
        <v>2.5105833763551888</v>
      </c>
      <c r="AG82" s="25">
        <f t="shared" si="328"/>
        <v>37.4</v>
      </c>
      <c r="AH82" s="11" t="e">
        <f>ROUND(AG82*#REF!,-1)</f>
        <v>#REF!</v>
      </c>
      <c r="AI82" s="7">
        <f t="shared" si="329"/>
        <v>0.93082085699535377</v>
      </c>
      <c r="AJ82" s="26">
        <f t="shared" si="330"/>
        <v>28.1</v>
      </c>
      <c r="AK82" s="11" t="e">
        <f>ROUND(AJ82*#REF!,-1)</f>
        <v>#REF!</v>
      </c>
      <c r="AL82" s="18">
        <f t="shared" si="331"/>
        <v>0.45069695405265903</v>
      </c>
      <c r="AM82" s="42"/>
      <c r="AN82" s="67" t="s">
        <v>22</v>
      </c>
      <c r="AO82" s="68" t="e">
        <f t="shared" si="332"/>
        <v>#VALUE!</v>
      </c>
      <c r="AP82" s="68" t="e">
        <f t="shared" si="333"/>
        <v>#VALUE!</v>
      </c>
      <c r="AQ82" s="68" t="e">
        <f t="shared" si="334"/>
        <v>#VALUE!</v>
      </c>
      <c r="AR82" s="68" t="e">
        <f t="shared" si="335"/>
        <v>#VALUE!</v>
      </c>
      <c r="AS82" s="68" t="e">
        <f t="shared" si="336"/>
        <v>#VALUE!</v>
      </c>
      <c r="AT82" s="68" t="e">
        <f t="shared" si="337"/>
        <v>#VALUE!</v>
      </c>
      <c r="AU82" s="68" t="e">
        <f t="shared" si="338"/>
        <v>#VALUE!</v>
      </c>
      <c r="AV82" s="74" t="e">
        <f t="shared" si="339"/>
        <v>#VALUE!</v>
      </c>
      <c r="AW82" s="71" t="e">
        <f t="shared" si="340"/>
        <v>#VALUE!</v>
      </c>
      <c r="AX82" s="49" t="s">
        <v>22</v>
      </c>
      <c r="AY82" s="50">
        <v>0</v>
      </c>
      <c r="AZ82" s="50">
        <v>0</v>
      </c>
      <c r="BA82" s="50">
        <v>0</v>
      </c>
      <c r="BB82" s="50">
        <v>0</v>
      </c>
      <c r="BC82" s="50">
        <v>0</v>
      </c>
      <c r="BD82" s="50">
        <v>0</v>
      </c>
      <c r="BE82" s="50">
        <v>0</v>
      </c>
      <c r="BF82" s="46">
        <f t="shared" si="341"/>
        <v>0</v>
      </c>
      <c r="BG82" s="9">
        <f t="shared" si="342"/>
        <v>0</v>
      </c>
      <c r="BH82" s="9">
        <f t="shared" si="343"/>
        <v>0</v>
      </c>
      <c r="BI82" s="53" t="s">
        <v>22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0</v>
      </c>
      <c r="BQ82" s="46">
        <f t="shared" si="344"/>
        <v>0</v>
      </c>
      <c r="BR82" s="9">
        <f t="shared" si="345"/>
        <v>0</v>
      </c>
      <c r="BS82" s="9">
        <f t="shared" si="346"/>
        <v>0</v>
      </c>
      <c r="BT82" s="63" t="s">
        <v>22</v>
      </c>
      <c r="BU82" s="64">
        <v>0</v>
      </c>
      <c r="BV82" s="64">
        <v>0</v>
      </c>
      <c r="BW82" s="64">
        <v>0</v>
      </c>
      <c r="BX82" s="64">
        <v>0</v>
      </c>
      <c r="BY82" s="64">
        <v>0</v>
      </c>
      <c r="BZ82" s="64">
        <v>0</v>
      </c>
      <c r="CA82" s="64">
        <v>0</v>
      </c>
      <c r="CB82" s="46">
        <f t="shared" si="347"/>
        <v>0</v>
      </c>
      <c r="CC82" s="9">
        <f t="shared" si="348"/>
        <v>0</v>
      </c>
      <c r="CD82" s="9">
        <f t="shared" si="349"/>
        <v>0</v>
      </c>
      <c r="CE82" s="8">
        <v>0</v>
      </c>
      <c r="CF82" s="9">
        <f t="shared" si="350"/>
        <v>0</v>
      </c>
      <c r="CG82" s="9">
        <f t="shared" si="351"/>
        <v>0</v>
      </c>
      <c r="CH82" s="8">
        <v>0</v>
      </c>
      <c r="CI82" s="9">
        <f t="shared" si="352"/>
        <v>0</v>
      </c>
      <c r="CJ82" s="9">
        <f t="shared" si="353"/>
        <v>0</v>
      </c>
      <c r="CK82" s="10">
        <v>1</v>
      </c>
    </row>
    <row r="83" spans="1:89" s="10" customFormat="1" ht="144" customHeight="1">
      <c r="A83" s="36" t="s">
        <v>1350</v>
      </c>
      <c r="B83" s="107"/>
      <c r="C83" s="106" t="str">
        <f t="shared" si="307"/>
        <v>STREEP-Navy</v>
      </c>
      <c r="D83" s="99" t="s">
        <v>1261</v>
      </c>
      <c r="E83" s="19" t="s">
        <v>1208</v>
      </c>
      <c r="F83" s="104" t="s">
        <v>1319</v>
      </c>
      <c r="G83" s="77"/>
      <c r="H83" s="78">
        <f t="shared" si="321"/>
        <v>15.54</v>
      </c>
      <c r="I83" s="79">
        <v>23.9</v>
      </c>
      <c r="J83" s="79">
        <v>59.9</v>
      </c>
      <c r="K83" s="143" t="str">
        <f>_xlfn.XLOOKUP(C83,наличие!A:A,наличие!J:J,"-",0)</f>
        <v>-</v>
      </c>
      <c r="L83" s="80" t="s">
        <v>1245</v>
      </c>
      <c r="M83" s="159" t="s">
        <v>1244</v>
      </c>
      <c r="N83" s="159" t="s">
        <v>1244</v>
      </c>
      <c r="O83" s="159" t="s">
        <v>1244</v>
      </c>
      <c r="P83" s="159" t="s">
        <v>1244</v>
      </c>
      <c r="Q83" s="159" t="s">
        <v>1244</v>
      </c>
      <c r="R83" s="159" t="s">
        <v>1244</v>
      </c>
      <c r="S83" s="159" t="s">
        <v>1244</v>
      </c>
      <c r="T83" s="159" t="s">
        <v>1244</v>
      </c>
      <c r="U83" s="159" t="s">
        <v>1244</v>
      </c>
      <c r="V83" s="159" t="s">
        <v>1244</v>
      </c>
      <c r="W83" s="159" t="s">
        <v>1244</v>
      </c>
      <c r="X83" s="163">
        <f t="shared" si="279"/>
        <v>0</v>
      </c>
      <c r="Y83" s="81">
        <f t="shared" si="280"/>
        <v>0</v>
      </c>
      <c r="Z83" s="82">
        <f t="shared" si="308"/>
        <v>3.83</v>
      </c>
      <c r="AA83" s="83">
        <f t="shared" si="322"/>
        <v>0</v>
      </c>
      <c r="AB83" s="84">
        <f t="shared" si="323"/>
        <v>19.369999999999997</v>
      </c>
      <c r="AC83" s="55">
        <f t="shared" si="324"/>
        <v>68</v>
      </c>
      <c r="AD83" s="39">
        <f t="shared" si="325"/>
        <v>79.400000000000006</v>
      </c>
      <c r="AE83" s="11">
        <f t="shared" si="326"/>
        <v>6120</v>
      </c>
      <c r="AF83" s="6">
        <f t="shared" si="327"/>
        <v>2.5105833763551888</v>
      </c>
      <c r="AG83" s="25">
        <f t="shared" si="328"/>
        <v>37.4</v>
      </c>
      <c r="AH83" s="11" t="e">
        <f>ROUND(AG83*#REF!,-1)</f>
        <v>#REF!</v>
      </c>
      <c r="AI83" s="7">
        <f t="shared" si="329"/>
        <v>0.93082085699535377</v>
      </c>
      <c r="AJ83" s="26">
        <f t="shared" si="330"/>
        <v>28.1</v>
      </c>
      <c r="AK83" s="11" t="e">
        <f>ROUND(AJ83*#REF!,-1)</f>
        <v>#REF!</v>
      </c>
      <c r="AL83" s="18">
        <f t="shared" si="331"/>
        <v>0.45069695405265903</v>
      </c>
      <c r="AM83" s="42"/>
      <c r="AN83" s="67" t="s">
        <v>22</v>
      </c>
      <c r="AO83" s="68" t="e">
        <f t="shared" si="332"/>
        <v>#VALUE!</v>
      </c>
      <c r="AP83" s="68" t="e">
        <f t="shared" si="333"/>
        <v>#VALUE!</v>
      </c>
      <c r="AQ83" s="68" t="e">
        <f t="shared" si="334"/>
        <v>#VALUE!</v>
      </c>
      <c r="AR83" s="68" t="e">
        <f t="shared" si="335"/>
        <v>#VALUE!</v>
      </c>
      <c r="AS83" s="68" t="e">
        <f t="shared" si="336"/>
        <v>#VALUE!</v>
      </c>
      <c r="AT83" s="68" t="e">
        <f t="shared" si="337"/>
        <v>#VALUE!</v>
      </c>
      <c r="AU83" s="68" t="e">
        <f t="shared" si="338"/>
        <v>#VALUE!</v>
      </c>
      <c r="AV83" s="74" t="e">
        <f t="shared" si="339"/>
        <v>#VALUE!</v>
      </c>
      <c r="AW83" s="71" t="e">
        <f t="shared" si="340"/>
        <v>#VALUE!</v>
      </c>
      <c r="AX83" s="49" t="s">
        <v>22</v>
      </c>
      <c r="AY83" s="50">
        <v>0</v>
      </c>
      <c r="AZ83" s="50">
        <v>0</v>
      </c>
      <c r="BA83" s="50">
        <v>0</v>
      </c>
      <c r="BB83" s="50">
        <v>0</v>
      </c>
      <c r="BC83" s="50">
        <v>0</v>
      </c>
      <c r="BD83" s="50">
        <v>0</v>
      </c>
      <c r="BE83" s="50">
        <v>0</v>
      </c>
      <c r="BF83" s="46">
        <f t="shared" si="341"/>
        <v>0</v>
      </c>
      <c r="BG83" s="9">
        <f t="shared" si="342"/>
        <v>0</v>
      </c>
      <c r="BH83" s="9">
        <f t="shared" si="343"/>
        <v>0</v>
      </c>
      <c r="BI83" s="53" t="s">
        <v>22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46">
        <f t="shared" si="344"/>
        <v>0</v>
      </c>
      <c r="BR83" s="9">
        <f t="shared" si="345"/>
        <v>0</v>
      </c>
      <c r="BS83" s="9">
        <f t="shared" si="346"/>
        <v>0</v>
      </c>
      <c r="BT83" s="63" t="s">
        <v>22</v>
      </c>
      <c r="BU83" s="64">
        <v>0</v>
      </c>
      <c r="BV83" s="64">
        <v>0</v>
      </c>
      <c r="BW83" s="64">
        <v>0</v>
      </c>
      <c r="BX83" s="64">
        <v>0</v>
      </c>
      <c r="BY83" s="64">
        <v>0</v>
      </c>
      <c r="BZ83" s="64">
        <v>0</v>
      </c>
      <c r="CA83" s="64">
        <v>0</v>
      </c>
      <c r="CB83" s="46">
        <f t="shared" si="347"/>
        <v>0</v>
      </c>
      <c r="CC83" s="9">
        <f t="shared" si="348"/>
        <v>0</v>
      </c>
      <c r="CD83" s="9">
        <f t="shared" si="349"/>
        <v>0</v>
      </c>
      <c r="CE83" s="8">
        <v>0</v>
      </c>
      <c r="CF83" s="9">
        <f t="shared" si="350"/>
        <v>0</v>
      </c>
      <c r="CG83" s="9">
        <f t="shared" si="351"/>
        <v>0</v>
      </c>
      <c r="CH83" s="8">
        <v>0</v>
      </c>
      <c r="CI83" s="9">
        <f t="shared" si="352"/>
        <v>0</v>
      </c>
      <c r="CJ83" s="9">
        <f t="shared" si="353"/>
        <v>0</v>
      </c>
      <c r="CK83" s="10">
        <v>1</v>
      </c>
    </row>
    <row r="84" spans="1:89" s="10" customFormat="1" ht="144" customHeight="1">
      <c r="A84" s="36" t="s">
        <v>1350</v>
      </c>
      <c r="B84" s="107"/>
      <c r="C84" s="106" t="str">
        <f t="shared" si="307"/>
        <v>STREEP-Charcoal</v>
      </c>
      <c r="D84" s="99" t="s">
        <v>1261</v>
      </c>
      <c r="E84" s="19" t="s">
        <v>1210</v>
      </c>
      <c r="F84" s="104" t="s">
        <v>1319</v>
      </c>
      <c r="G84" s="77"/>
      <c r="H84" s="78">
        <f t="shared" si="321"/>
        <v>15.54</v>
      </c>
      <c r="I84" s="79">
        <v>23.9</v>
      </c>
      <c r="J84" s="79">
        <v>59.9</v>
      </c>
      <c r="K84" s="143" t="str">
        <f>_xlfn.XLOOKUP(C84,наличие!A:A,наличие!J:J,"-",0)</f>
        <v>-</v>
      </c>
      <c r="L84" s="31" t="s">
        <v>1245</v>
      </c>
      <c r="M84" s="160" t="s">
        <v>1244</v>
      </c>
      <c r="N84" s="31" t="s">
        <v>1244</v>
      </c>
      <c r="O84" s="160" t="s">
        <v>1244</v>
      </c>
      <c r="P84" s="31" t="s">
        <v>1244</v>
      </c>
      <c r="Q84" s="160" t="s">
        <v>1244</v>
      </c>
      <c r="R84" s="160" t="s">
        <v>1244</v>
      </c>
      <c r="S84" s="31" t="s">
        <v>1244</v>
      </c>
      <c r="T84" s="31" t="s">
        <v>1244</v>
      </c>
      <c r="U84" s="31" t="s">
        <v>1244</v>
      </c>
      <c r="V84" s="31" t="s">
        <v>1244</v>
      </c>
      <c r="W84" s="160" t="s">
        <v>1244</v>
      </c>
      <c r="X84" s="163">
        <f t="shared" si="279"/>
        <v>0</v>
      </c>
      <c r="Y84" s="81">
        <f t="shared" si="280"/>
        <v>0</v>
      </c>
      <c r="Z84" s="38">
        <f t="shared" si="308"/>
        <v>3.83</v>
      </c>
      <c r="AA84" s="23">
        <f t="shared" si="322"/>
        <v>0</v>
      </c>
      <c r="AB84" s="24">
        <f t="shared" si="323"/>
        <v>19.369999999999997</v>
      </c>
      <c r="AC84" s="55">
        <f t="shared" si="324"/>
        <v>68</v>
      </c>
      <c r="AD84" s="39">
        <f>ROUND(AB84*3.8,1)</f>
        <v>73.599999999999994</v>
      </c>
      <c r="AE84" s="11">
        <f t="shared" si="326"/>
        <v>6120</v>
      </c>
      <c r="AF84" s="6">
        <f t="shared" si="327"/>
        <v>2.5105833763551888</v>
      </c>
      <c r="AG84" s="25">
        <f t="shared" si="328"/>
        <v>37.4</v>
      </c>
      <c r="AH84" s="11" t="e">
        <f>ROUND(AG84*#REF!,-1)</f>
        <v>#REF!</v>
      </c>
      <c r="AI84" s="7">
        <f t="shared" si="329"/>
        <v>0.93082085699535377</v>
      </c>
      <c r="AJ84" s="26">
        <f t="shared" si="330"/>
        <v>28.1</v>
      </c>
      <c r="AK84" s="11" t="e">
        <f>ROUND(AJ84*#REF!,-1)</f>
        <v>#REF!</v>
      </c>
      <c r="AL84" s="18">
        <f t="shared" si="331"/>
        <v>0.45069695405265903</v>
      </c>
      <c r="AM84" s="42"/>
      <c r="AN84" s="67" t="s">
        <v>22</v>
      </c>
      <c r="AO84" s="68" t="e">
        <f t="shared" si="332"/>
        <v>#VALUE!</v>
      </c>
      <c r="AP84" s="68" t="s">
        <v>22</v>
      </c>
      <c r="AQ84" s="68" t="e">
        <f>O84-BA84-BL84-BW84+2</f>
        <v>#VALUE!</v>
      </c>
      <c r="AR84" s="68" t="s">
        <v>22</v>
      </c>
      <c r="AS84" s="68" t="e">
        <f>Q84-BC84-BN84-BY84+5</f>
        <v>#VALUE!</v>
      </c>
      <c r="AT84" s="68" t="s">
        <v>22</v>
      </c>
      <c r="AU84" s="68" t="e">
        <f>W84-BE84-BP84-CA84+2</f>
        <v>#VALUE!</v>
      </c>
      <c r="AV84" s="74" t="e">
        <f t="shared" si="339"/>
        <v>#VALUE!</v>
      </c>
      <c r="AW84" s="71" t="e">
        <f t="shared" si="340"/>
        <v>#VALUE!</v>
      </c>
      <c r="AX84" s="49" t="s">
        <v>22</v>
      </c>
      <c r="AY84" s="50">
        <v>0</v>
      </c>
      <c r="AZ84" s="50" t="s">
        <v>22</v>
      </c>
      <c r="BA84" s="50">
        <v>0</v>
      </c>
      <c r="BB84" s="50" t="s">
        <v>22</v>
      </c>
      <c r="BC84" s="50">
        <v>0</v>
      </c>
      <c r="BD84" s="50" t="s">
        <v>22</v>
      </c>
      <c r="BE84" s="50">
        <v>0</v>
      </c>
      <c r="BF84" s="46">
        <f t="shared" si="341"/>
        <v>0</v>
      </c>
      <c r="BG84" s="9">
        <f t="shared" si="342"/>
        <v>0</v>
      </c>
      <c r="BH84" s="9">
        <f t="shared" si="343"/>
        <v>0</v>
      </c>
      <c r="BI84" s="53" t="s">
        <v>22</v>
      </c>
      <c r="BJ84" s="54">
        <v>0</v>
      </c>
      <c r="BK84" s="54" t="s">
        <v>22</v>
      </c>
      <c r="BL84" s="54">
        <v>0</v>
      </c>
      <c r="BM84" s="54" t="s">
        <v>22</v>
      </c>
      <c r="BN84" s="54">
        <v>0</v>
      </c>
      <c r="BO84" s="54" t="s">
        <v>22</v>
      </c>
      <c r="BP84" s="54">
        <v>0</v>
      </c>
      <c r="BQ84" s="46">
        <f t="shared" si="344"/>
        <v>0</v>
      </c>
      <c r="BR84" s="9">
        <f t="shared" si="345"/>
        <v>0</v>
      </c>
      <c r="BS84" s="9">
        <f t="shared" si="346"/>
        <v>0</v>
      </c>
      <c r="BT84" s="63" t="s">
        <v>22</v>
      </c>
      <c r="BU84" s="64">
        <v>0</v>
      </c>
      <c r="BV84" s="64" t="s">
        <v>22</v>
      </c>
      <c r="BW84" s="64">
        <v>2</v>
      </c>
      <c r="BX84" s="64" t="s">
        <v>22</v>
      </c>
      <c r="BY84" s="64">
        <v>4</v>
      </c>
      <c r="BZ84" s="64" t="s">
        <v>22</v>
      </c>
      <c r="CA84" s="64">
        <v>2</v>
      </c>
      <c r="CB84" s="46">
        <f t="shared" si="347"/>
        <v>8</v>
      </c>
      <c r="CC84" s="9">
        <f t="shared" si="348"/>
        <v>337.28</v>
      </c>
      <c r="CD84" s="9">
        <f t="shared" si="349"/>
        <v>124.32</v>
      </c>
      <c r="CE84" s="8">
        <v>0</v>
      </c>
      <c r="CF84" s="9">
        <f t="shared" si="350"/>
        <v>0</v>
      </c>
      <c r="CG84" s="9">
        <f t="shared" si="351"/>
        <v>0</v>
      </c>
      <c r="CH84" s="8">
        <v>0</v>
      </c>
      <c r="CI84" s="9">
        <f t="shared" si="352"/>
        <v>0</v>
      </c>
      <c r="CJ84" s="9">
        <f t="shared" si="353"/>
        <v>0</v>
      </c>
      <c r="CK84" s="10">
        <v>1</v>
      </c>
    </row>
    <row r="85" spans="1:89" s="10" customFormat="1" ht="144" customHeight="1">
      <c r="A85" s="36" t="str">
        <f>_xlfn.XLOOKUP(D85,наличие!B:B,наличие!E:E,"-",0)</f>
        <v>Бейсболки</v>
      </c>
      <c r="B85" s="107"/>
      <c r="C85" s="106" t="str">
        <f t="shared" si="307"/>
        <v>CASSICAN-Green</v>
      </c>
      <c r="D85" s="99" t="s">
        <v>250</v>
      </c>
      <c r="E85" s="19" t="s">
        <v>1209</v>
      </c>
      <c r="F85" s="104" t="s">
        <v>876</v>
      </c>
      <c r="G85" s="77"/>
      <c r="H85" s="78">
        <f t="shared" si="321"/>
        <v>7.74</v>
      </c>
      <c r="I85" s="79">
        <v>11.9</v>
      </c>
      <c r="J85" s="79">
        <v>29.9</v>
      </c>
      <c r="K85" s="143">
        <f>_xlfn.XLOOKUP(C85,наличие!A:A,наличие!J:J,"-",0)</f>
        <v>10</v>
      </c>
      <c r="L85" s="80" t="s">
        <v>1244</v>
      </c>
      <c r="M85" s="159" t="s">
        <v>1244</v>
      </c>
      <c r="N85" s="159" t="s">
        <v>1244</v>
      </c>
      <c r="O85" s="159" t="s">
        <v>1244</v>
      </c>
      <c r="P85" s="159" t="s">
        <v>1244</v>
      </c>
      <c r="Q85" s="159" t="s">
        <v>1245</v>
      </c>
      <c r="R85" s="159" t="s">
        <v>1244</v>
      </c>
      <c r="S85" s="159" t="s">
        <v>1245</v>
      </c>
      <c r="T85" s="159" t="s">
        <v>1244</v>
      </c>
      <c r="U85" s="159" t="s">
        <v>1244</v>
      </c>
      <c r="V85" s="159" t="s">
        <v>1244</v>
      </c>
      <c r="W85" s="159" t="s">
        <v>1244</v>
      </c>
      <c r="X85" s="163">
        <f t="shared" si="279"/>
        <v>0</v>
      </c>
      <c r="Y85" s="81">
        <f t="shared" si="280"/>
        <v>0</v>
      </c>
      <c r="Z85" s="82">
        <f t="shared" si="308"/>
        <v>2.66</v>
      </c>
      <c r="AA85" s="83">
        <f t="shared" si="322"/>
        <v>0</v>
      </c>
      <c r="AB85" s="84">
        <f t="shared" si="323"/>
        <v>10.4</v>
      </c>
      <c r="AC85" s="55">
        <f t="shared" si="324"/>
        <v>36</v>
      </c>
      <c r="AD85" s="39">
        <f t="shared" si="325"/>
        <v>42.6</v>
      </c>
      <c r="AE85" s="11">
        <f t="shared" si="326"/>
        <v>3240</v>
      </c>
      <c r="AF85" s="6">
        <f t="shared" si="327"/>
        <v>2.4615384615384617</v>
      </c>
      <c r="AG85" s="25">
        <f t="shared" si="328"/>
        <v>19.8</v>
      </c>
      <c r="AH85" s="11" t="e">
        <f>ROUND(AG85*#REF!,-1)</f>
        <v>#REF!</v>
      </c>
      <c r="AI85" s="7">
        <f t="shared" si="329"/>
        <v>0.90384615384615385</v>
      </c>
      <c r="AJ85" s="26">
        <f t="shared" si="330"/>
        <v>14.9</v>
      </c>
      <c r="AK85" s="11" t="e">
        <f>ROUND(AJ85*#REF!,-1)</f>
        <v>#REF!</v>
      </c>
      <c r="AL85" s="18">
        <f t="shared" si="331"/>
        <v>0.43269230769230765</v>
      </c>
      <c r="AM85" s="42"/>
      <c r="AN85" s="67" t="s">
        <v>22</v>
      </c>
      <c r="AO85" s="68" t="e">
        <f t="shared" ref="AO85:AS87" si="354">M85-AY85-BJ85-BU85</f>
        <v>#VALUE!</v>
      </c>
      <c r="AP85" s="68" t="e">
        <f t="shared" si="354"/>
        <v>#VALUE!</v>
      </c>
      <c r="AQ85" s="68" t="e">
        <f t="shared" si="354"/>
        <v>#VALUE!</v>
      </c>
      <c r="AR85" s="68" t="e">
        <f t="shared" si="354"/>
        <v>#VALUE!</v>
      </c>
      <c r="AS85" s="68" t="e">
        <f t="shared" si="354"/>
        <v>#VALUE!</v>
      </c>
      <c r="AT85" s="68" t="e">
        <f>S85-BD85-BO85-BZ85</f>
        <v>#VALUE!</v>
      </c>
      <c r="AU85" s="68" t="e">
        <f t="shared" ref="AU85:AU87" si="355">W85-BE85-BP85-CA85</f>
        <v>#VALUE!</v>
      </c>
      <c r="AV85" s="74" t="e">
        <f>SUM(AN85:AU85)</f>
        <v>#VALUE!</v>
      </c>
      <c r="AW85" s="71" t="e">
        <f>AV85*H85</f>
        <v>#VALUE!</v>
      </c>
      <c r="AX85" s="49" t="s">
        <v>22</v>
      </c>
      <c r="AY85" s="50">
        <v>0</v>
      </c>
      <c r="AZ85" s="50">
        <v>0</v>
      </c>
      <c r="BA85" s="50">
        <v>0</v>
      </c>
      <c r="BB85" s="50">
        <v>0</v>
      </c>
      <c r="BC85" s="50">
        <v>0</v>
      </c>
      <c r="BD85" s="50">
        <v>0</v>
      </c>
      <c r="BE85" s="50">
        <v>0</v>
      </c>
      <c r="BF85" s="46">
        <f>SUM(AX85:BE85)</f>
        <v>0</v>
      </c>
      <c r="BG85" s="9">
        <f>BF85*AG85*0.75*0.95</f>
        <v>0</v>
      </c>
      <c r="BH85" s="9">
        <f>BF85*H85</f>
        <v>0</v>
      </c>
      <c r="BI85" s="53" t="s">
        <v>22</v>
      </c>
      <c r="BJ85" s="54">
        <v>0</v>
      </c>
      <c r="BK85" s="54">
        <v>1</v>
      </c>
      <c r="BL85" s="54">
        <v>1</v>
      </c>
      <c r="BM85" s="54">
        <v>1</v>
      </c>
      <c r="BN85" s="54">
        <v>0</v>
      </c>
      <c r="BO85" s="54">
        <v>0</v>
      </c>
      <c r="BP85" s="54">
        <v>0</v>
      </c>
      <c r="BQ85" s="46">
        <f>SUM(BI85:BP85)</f>
        <v>3</v>
      </c>
      <c r="BR85" s="9">
        <f>BQ85*AC85*0.4227</f>
        <v>45.651600000000002</v>
      </c>
      <c r="BS85" s="9">
        <f>BQ85*H85</f>
        <v>23.22</v>
      </c>
      <c r="BT85" s="63" t="s">
        <v>22</v>
      </c>
      <c r="BU85" s="64">
        <v>1</v>
      </c>
      <c r="BV85" s="64">
        <v>1</v>
      </c>
      <c r="BW85" s="64">
        <v>2</v>
      </c>
      <c r="BX85" s="64">
        <v>2</v>
      </c>
      <c r="BY85" s="64">
        <v>1</v>
      </c>
      <c r="BZ85" s="64">
        <v>0</v>
      </c>
      <c r="CA85" s="64">
        <v>0</v>
      </c>
      <c r="CB85" s="46">
        <f t="shared" si="347"/>
        <v>7</v>
      </c>
      <c r="CC85" s="9">
        <f t="shared" si="348"/>
        <v>156.24</v>
      </c>
      <c r="CD85" s="9">
        <f t="shared" si="349"/>
        <v>54.18</v>
      </c>
      <c r="CE85" s="8">
        <v>0</v>
      </c>
      <c r="CF85" s="9">
        <f t="shared" si="350"/>
        <v>0</v>
      </c>
      <c r="CG85" s="9">
        <f t="shared" si="351"/>
        <v>0</v>
      </c>
      <c r="CH85" s="8">
        <v>0</v>
      </c>
      <c r="CI85" s="9">
        <f t="shared" si="352"/>
        <v>0</v>
      </c>
      <c r="CJ85" s="9">
        <f t="shared" si="353"/>
        <v>0</v>
      </c>
      <c r="CK85" s="10">
        <v>1</v>
      </c>
    </row>
    <row r="86" spans="1:89" s="10" customFormat="1" ht="144" customHeight="1">
      <c r="A86" s="36" t="str">
        <f>_xlfn.XLOOKUP(D86,наличие!B:B,наличие!E:E,"-",0)</f>
        <v>Бейсболки</v>
      </c>
      <c r="B86" s="107"/>
      <c r="C86" s="106" t="str">
        <f t="shared" si="307"/>
        <v>CASSICAN-Black</v>
      </c>
      <c r="D86" s="99" t="s">
        <v>250</v>
      </c>
      <c r="E86" s="19" t="s">
        <v>1212</v>
      </c>
      <c r="F86" s="104" t="s">
        <v>876</v>
      </c>
      <c r="G86" s="77"/>
      <c r="H86" s="78">
        <f t="shared" si="321"/>
        <v>7.74</v>
      </c>
      <c r="I86" s="79">
        <v>11.9</v>
      </c>
      <c r="J86" s="79">
        <v>29.9</v>
      </c>
      <c r="K86" s="143" t="str">
        <f>_xlfn.XLOOKUP(C86,наличие!A:A,наличие!J:J,"-",0)</f>
        <v>-</v>
      </c>
      <c r="L86" s="80" t="s">
        <v>1244</v>
      </c>
      <c r="M86" s="159" t="s">
        <v>1244</v>
      </c>
      <c r="N86" s="159" t="s">
        <v>1244</v>
      </c>
      <c r="O86" s="159" t="s">
        <v>1244</v>
      </c>
      <c r="P86" s="159" t="s">
        <v>1244</v>
      </c>
      <c r="Q86" s="159"/>
      <c r="R86" s="159" t="s">
        <v>1244</v>
      </c>
      <c r="S86" s="159" t="s">
        <v>1245</v>
      </c>
      <c r="T86" s="159" t="s">
        <v>1244</v>
      </c>
      <c r="U86" s="159" t="s">
        <v>1244</v>
      </c>
      <c r="V86" s="159" t="s">
        <v>1244</v>
      </c>
      <c r="W86" s="159" t="s">
        <v>1244</v>
      </c>
      <c r="X86" s="163">
        <f t="shared" si="279"/>
        <v>0</v>
      </c>
      <c r="Y86" s="81">
        <f t="shared" si="280"/>
        <v>0</v>
      </c>
      <c r="Z86" s="82">
        <f t="shared" si="308"/>
        <v>2.66</v>
      </c>
      <c r="AA86" s="83">
        <f t="shared" si="322"/>
        <v>0</v>
      </c>
      <c r="AB86" s="84">
        <f t="shared" si="323"/>
        <v>10.4</v>
      </c>
      <c r="AC86" s="55">
        <f t="shared" si="324"/>
        <v>36</v>
      </c>
      <c r="AD86" s="39">
        <f t="shared" si="325"/>
        <v>42.6</v>
      </c>
      <c r="AE86" s="11">
        <f t="shared" si="326"/>
        <v>3240</v>
      </c>
      <c r="AF86" s="6">
        <f t="shared" si="327"/>
        <v>2.4615384615384617</v>
      </c>
      <c r="AG86" s="25">
        <f t="shared" si="328"/>
        <v>19.8</v>
      </c>
      <c r="AH86" s="11" t="e">
        <f>ROUND(AG86*#REF!,-1)</f>
        <v>#REF!</v>
      </c>
      <c r="AI86" s="7">
        <f t="shared" si="329"/>
        <v>0.90384615384615385</v>
      </c>
      <c r="AJ86" s="26">
        <f t="shared" si="330"/>
        <v>14.9</v>
      </c>
      <c r="AK86" s="11" t="e">
        <f>ROUND(AJ86*#REF!,-1)</f>
        <v>#REF!</v>
      </c>
      <c r="AL86" s="18">
        <f t="shared" si="331"/>
        <v>0.43269230769230765</v>
      </c>
      <c r="AM86" s="42"/>
      <c r="AN86" s="67" t="s">
        <v>22</v>
      </c>
      <c r="AO86" s="68" t="e">
        <f t="shared" si="354"/>
        <v>#VALUE!</v>
      </c>
      <c r="AP86" s="68" t="e">
        <f t="shared" si="354"/>
        <v>#VALUE!</v>
      </c>
      <c r="AQ86" s="68" t="e">
        <f t="shared" si="354"/>
        <v>#VALUE!</v>
      </c>
      <c r="AR86" s="68" t="e">
        <f t="shared" si="354"/>
        <v>#VALUE!</v>
      </c>
      <c r="AS86" s="68">
        <f t="shared" si="354"/>
        <v>-1</v>
      </c>
      <c r="AT86" s="68" t="e">
        <f>S86-BD86-BO86-BZ86</f>
        <v>#VALUE!</v>
      </c>
      <c r="AU86" s="68" t="e">
        <f t="shared" si="355"/>
        <v>#VALUE!</v>
      </c>
      <c r="AV86" s="74" t="e">
        <f>SUM(AN86:AU86)</f>
        <v>#VALUE!</v>
      </c>
      <c r="AW86" s="71" t="e">
        <f>AV86*H86</f>
        <v>#VALUE!</v>
      </c>
      <c r="AX86" s="49" t="s">
        <v>22</v>
      </c>
      <c r="AY86" s="50">
        <v>0</v>
      </c>
      <c r="AZ86" s="50">
        <v>0</v>
      </c>
      <c r="BA86" s="50">
        <v>0</v>
      </c>
      <c r="BB86" s="50">
        <v>0</v>
      </c>
      <c r="BC86" s="50">
        <v>0</v>
      </c>
      <c r="BD86" s="50">
        <v>0</v>
      </c>
      <c r="BE86" s="50">
        <v>0</v>
      </c>
      <c r="BF86" s="46">
        <f>SUM(AX86:BE86)</f>
        <v>0</v>
      </c>
      <c r="BG86" s="9">
        <f>BF86*AG86*0.75*0.95</f>
        <v>0</v>
      </c>
      <c r="BH86" s="9">
        <f>BF86*H86</f>
        <v>0</v>
      </c>
      <c r="BI86" s="53" t="s">
        <v>22</v>
      </c>
      <c r="BJ86" s="54">
        <v>0</v>
      </c>
      <c r="BK86" s="54">
        <v>1</v>
      </c>
      <c r="BL86" s="54">
        <v>1</v>
      </c>
      <c r="BM86" s="54">
        <v>1</v>
      </c>
      <c r="BN86" s="54">
        <v>0</v>
      </c>
      <c r="BO86" s="54">
        <v>0</v>
      </c>
      <c r="BP86" s="54">
        <v>0</v>
      </c>
      <c r="BQ86" s="46">
        <f>SUM(BI86:BP86)</f>
        <v>3</v>
      </c>
      <c r="BR86" s="9">
        <f>BQ86*AC86*0.4227</f>
        <v>45.651600000000002</v>
      </c>
      <c r="BS86" s="9">
        <f>BQ86*H86</f>
        <v>23.22</v>
      </c>
      <c r="BT86" s="63" t="s">
        <v>22</v>
      </c>
      <c r="BU86" s="64">
        <v>1</v>
      </c>
      <c r="BV86" s="64">
        <v>1</v>
      </c>
      <c r="BW86" s="64">
        <v>2</v>
      </c>
      <c r="BX86" s="64">
        <v>2</v>
      </c>
      <c r="BY86" s="64">
        <v>1</v>
      </c>
      <c r="BZ86" s="64">
        <v>0</v>
      </c>
      <c r="CA86" s="64">
        <v>0</v>
      </c>
      <c r="CB86" s="46">
        <f t="shared" si="347"/>
        <v>7</v>
      </c>
      <c r="CC86" s="9">
        <f t="shared" si="348"/>
        <v>156.24</v>
      </c>
      <c r="CD86" s="9">
        <f t="shared" si="349"/>
        <v>54.18</v>
      </c>
      <c r="CE86" s="8">
        <v>0</v>
      </c>
      <c r="CF86" s="9">
        <f t="shared" si="350"/>
        <v>0</v>
      </c>
      <c r="CG86" s="9">
        <f t="shared" si="351"/>
        <v>0</v>
      </c>
      <c r="CH86" s="8">
        <v>0</v>
      </c>
      <c r="CI86" s="9">
        <f t="shared" si="352"/>
        <v>0</v>
      </c>
      <c r="CJ86" s="9">
        <f t="shared" si="353"/>
        <v>0</v>
      </c>
      <c r="CK86" s="10">
        <v>1</v>
      </c>
    </row>
    <row r="87" spans="1:89" s="10" customFormat="1" ht="144" customHeight="1">
      <c r="A87" s="36" t="str">
        <f>_xlfn.XLOOKUP(D87,наличие!B:B,наличие!E:E,"-",0)</f>
        <v>Бейсболки</v>
      </c>
      <c r="B87" s="107"/>
      <c r="C87" s="106" t="str">
        <f t="shared" si="307"/>
        <v>CASSICAN-Grey</v>
      </c>
      <c r="D87" s="99" t="s">
        <v>250</v>
      </c>
      <c r="E87" s="19" t="s">
        <v>1217</v>
      </c>
      <c r="F87" s="104" t="s">
        <v>876</v>
      </c>
      <c r="G87" s="77"/>
      <c r="H87" s="78">
        <f t="shared" si="321"/>
        <v>7.74</v>
      </c>
      <c r="I87" s="79">
        <v>11.9</v>
      </c>
      <c r="J87" s="79">
        <v>29.9</v>
      </c>
      <c r="K87" s="143">
        <f>_xlfn.XLOOKUP(C87,наличие!A:A,наличие!J:J,"-",0)</f>
        <v>1</v>
      </c>
      <c r="L87" s="80" t="s">
        <v>1244</v>
      </c>
      <c r="M87" s="159" t="s">
        <v>1244</v>
      </c>
      <c r="N87" s="159" t="s">
        <v>1244</v>
      </c>
      <c r="O87" s="159" t="s">
        <v>1244</v>
      </c>
      <c r="P87" s="159" t="s">
        <v>1244</v>
      </c>
      <c r="Q87" s="159" t="s">
        <v>1245</v>
      </c>
      <c r="R87" s="159" t="s">
        <v>1244</v>
      </c>
      <c r="S87" s="159" t="s">
        <v>1245</v>
      </c>
      <c r="T87" s="159" t="s">
        <v>1244</v>
      </c>
      <c r="U87" s="159" t="s">
        <v>1244</v>
      </c>
      <c r="V87" s="159" t="s">
        <v>1244</v>
      </c>
      <c r="W87" s="159" t="s">
        <v>1244</v>
      </c>
      <c r="X87" s="163">
        <f t="shared" si="279"/>
        <v>0</v>
      </c>
      <c r="Y87" s="81">
        <f t="shared" si="280"/>
        <v>0</v>
      </c>
      <c r="Z87" s="82">
        <f t="shared" si="308"/>
        <v>2.66</v>
      </c>
      <c r="AA87" s="83">
        <f t="shared" si="322"/>
        <v>0</v>
      </c>
      <c r="AB87" s="84">
        <f t="shared" si="323"/>
        <v>10.4</v>
      </c>
      <c r="AC87" s="55">
        <f t="shared" si="324"/>
        <v>36</v>
      </c>
      <c r="AD87" s="39">
        <f t="shared" si="325"/>
        <v>42.6</v>
      </c>
      <c r="AE87" s="11">
        <f t="shared" si="326"/>
        <v>3240</v>
      </c>
      <c r="AF87" s="6">
        <f t="shared" si="327"/>
        <v>2.4615384615384617</v>
      </c>
      <c r="AG87" s="25">
        <f t="shared" si="328"/>
        <v>19.8</v>
      </c>
      <c r="AH87" s="11" t="e">
        <f>ROUND(AG87*#REF!,-1)</f>
        <v>#REF!</v>
      </c>
      <c r="AI87" s="7">
        <f t="shared" si="329"/>
        <v>0.90384615384615385</v>
      </c>
      <c r="AJ87" s="26">
        <f t="shared" si="330"/>
        <v>14.9</v>
      </c>
      <c r="AK87" s="11" t="e">
        <f>ROUND(AJ87*#REF!,-1)</f>
        <v>#REF!</v>
      </c>
      <c r="AL87" s="18">
        <f t="shared" si="331"/>
        <v>0.43269230769230765</v>
      </c>
      <c r="AM87" s="42"/>
      <c r="AN87" s="67" t="s">
        <v>22</v>
      </c>
      <c r="AO87" s="68" t="e">
        <f t="shared" si="354"/>
        <v>#VALUE!</v>
      </c>
      <c r="AP87" s="68" t="e">
        <f t="shared" si="354"/>
        <v>#VALUE!</v>
      </c>
      <c r="AQ87" s="68" t="e">
        <f t="shared" si="354"/>
        <v>#VALUE!</v>
      </c>
      <c r="AR87" s="68" t="e">
        <f t="shared" si="354"/>
        <v>#VALUE!</v>
      </c>
      <c r="AS87" s="68" t="e">
        <f t="shared" si="354"/>
        <v>#VALUE!</v>
      </c>
      <c r="AT87" s="68" t="e">
        <f>S87-BD87-BO87-BZ87</f>
        <v>#VALUE!</v>
      </c>
      <c r="AU87" s="68" t="e">
        <f t="shared" si="355"/>
        <v>#VALUE!</v>
      </c>
      <c r="AV87" s="74" t="e">
        <f>SUM(AN87:AU87)</f>
        <v>#VALUE!</v>
      </c>
      <c r="AW87" s="71" t="e">
        <f>AV87*H87</f>
        <v>#VALUE!</v>
      </c>
      <c r="AX87" s="49" t="s">
        <v>22</v>
      </c>
      <c r="AY87" s="50">
        <v>0</v>
      </c>
      <c r="AZ87" s="50">
        <v>0</v>
      </c>
      <c r="BA87" s="50">
        <v>0</v>
      </c>
      <c r="BB87" s="50">
        <v>0</v>
      </c>
      <c r="BC87" s="50">
        <v>0</v>
      </c>
      <c r="BD87" s="50">
        <v>0</v>
      </c>
      <c r="BE87" s="50">
        <v>0</v>
      </c>
      <c r="BF87" s="46">
        <f>SUM(AX87:BE87)</f>
        <v>0</v>
      </c>
      <c r="BG87" s="9">
        <f>BF87*AG87*0.75*0.95</f>
        <v>0</v>
      </c>
      <c r="BH87" s="9">
        <f>BF87*H87</f>
        <v>0</v>
      </c>
      <c r="BI87" s="53" t="s">
        <v>22</v>
      </c>
      <c r="BJ87" s="54">
        <v>0</v>
      </c>
      <c r="BK87" s="54">
        <v>1</v>
      </c>
      <c r="BL87" s="54">
        <v>1</v>
      </c>
      <c r="BM87" s="54">
        <v>1</v>
      </c>
      <c r="BN87" s="54">
        <v>0</v>
      </c>
      <c r="BO87" s="54">
        <v>0</v>
      </c>
      <c r="BP87" s="54">
        <v>0</v>
      </c>
      <c r="BQ87" s="46">
        <f>SUM(BI87:BP87)</f>
        <v>3</v>
      </c>
      <c r="BR87" s="9">
        <f>BQ87*AC87*0.4227</f>
        <v>45.651600000000002</v>
      </c>
      <c r="BS87" s="9">
        <f>BQ87*H87</f>
        <v>23.22</v>
      </c>
      <c r="BT87" s="63" t="s">
        <v>22</v>
      </c>
      <c r="BU87" s="64">
        <v>1</v>
      </c>
      <c r="BV87" s="64">
        <v>1</v>
      </c>
      <c r="BW87" s="64">
        <v>2</v>
      </c>
      <c r="BX87" s="64">
        <v>2</v>
      </c>
      <c r="BY87" s="64">
        <v>1</v>
      </c>
      <c r="BZ87" s="64">
        <v>0</v>
      </c>
      <c r="CA87" s="64">
        <v>0</v>
      </c>
      <c r="CB87" s="46">
        <f t="shared" si="347"/>
        <v>7</v>
      </c>
      <c r="CC87" s="9">
        <f t="shared" si="348"/>
        <v>156.24</v>
      </c>
      <c r="CD87" s="9">
        <f t="shared" si="349"/>
        <v>54.18</v>
      </c>
      <c r="CE87" s="8">
        <v>0</v>
      </c>
      <c r="CF87" s="9">
        <f t="shared" si="350"/>
        <v>0</v>
      </c>
      <c r="CG87" s="9">
        <f t="shared" si="351"/>
        <v>0</v>
      </c>
      <c r="CH87" s="8">
        <v>0</v>
      </c>
      <c r="CI87" s="9">
        <f t="shared" si="352"/>
        <v>0</v>
      </c>
      <c r="CJ87" s="9">
        <f t="shared" si="353"/>
        <v>0</v>
      </c>
      <c r="CK87" s="10">
        <v>1</v>
      </c>
    </row>
    <row r="88" spans="1:89" s="10" customFormat="1" ht="144" customHeight="1">
      <c r="A88" s="36" t="str">
        <f>_xlfn.XLOOKUP(D88,наличие!B:B,наличие!E:E,"-",0)</f>
        <v>Бейсболки</v>
      </c>
      <c r="B88" s="107"/>
      <c r="C88" s="106" t="str">
        <f t="shared" si="307"/>
        <v>CASSICAN-Blue</v>
      </c>
      <c r="D88" s="99" t="s">
        <v>250</v>
      </c>
      <c r="E88" s="19" t="s">
        <v>1203</v>
      </c>
      <c r="F88" s="104" t="s">
        <v>876</v>
      </c>
      <c r="G88" s="19"/>
      <c r="H88" s="78">
        <f t="shared" si="321"/>
        <v>7.74</v>
      </c>
      <c r="I88" s="79">
        <v>11.9</v>
      </c>
      <c r="J88" s="79">
        <v>29.9</v>
      </c>
      <c r="K88" s="143">
        <f>_xlfn.XLOOKUP(C88,наличие!A:A,наличие!J:J,"-",0)</f>
        <v>15</v>
      </c>
      <c r="L88" s="160" t="s">
        <v>1244</v>
      </c>
      <c r="M88" s="31" t="s">
        <v>1244</v>
      </c>
      <c r="N88" s="31" t="s">
        <v>1244</v>
      </c>
      <c r="O88" s="31" t="s">
        <v>1244</v>
      </c>
      <c r="P88" s="31" t="s">
        <v>1244</v>
      </c>
      <c r="Q88" s="31" t="s">
        <v>1245</v>
      </c>
      <c r="R88" s="31" t="s">
        <v>1244</v>
      </c>
      <c r="S88" s="31" t="s">
        <v>1245</v>
      </c>
      <c r="T88" s="31" t="s">
        <v>1244</v>
      </c>
      <c r="U88" s="31" t="s">
        <v>1244</v>
      </c>
      <c r="V88" s="31" t="s">
        <v>1244</v>
      </c>
      <c r="W88" s="31" t="s">
        <v>1244</v>
      </c>
      <c r="X88" s="163">
        <f t="shared" si="279"/>
        <v>0</v>
      </c>
      <c r="Y88" s="81">
        <f t="shared" si="280"/>
        <v>0</v>
      </c>
      <c r="Z88" s="38">
        <f t="shared" si="308"/>
        <v>2.66</v>
      </c>
      <c r="AA88" s="23">
        <f t="shared" si="322"/>
        <v>0</v>
      </c>
      <c r="AB88" s="24">
        <f t="shared" si="323"/>
        <v>10.4</v>
      </c>
      <c r="AC88" s="55">
        <f t="shared" si="324"/>
        <v>36</v>
      </c>
      <c r="AD88" s="40">
        <f>ROUND(AB88*3.5,1)</f>
        <v>36.4</v>
      </c>
      <c r="AE88" s="11">
        <f t="shared" si="326"/>
        <v>3240</v>
      </c>
      <c r="AF88" s="6">
        <f t="shared" si="327"/>
        <v>2.4615384615384617</v>
      </c>
      <c r="AG88" s="25">
        <f t="shared" si="328"/>
        <v>19.8</v>
      </c>
      <c r="AH88" s="11" t="e">
        <f>ROUND(AG88*#REF!,-1)</f>
        <v>#REF!</v>
      </c>
      <c r="AI88" s="7">
        <f t="shared" si="329"/>
        <v>0.90384615384615385</v>
      </c>
      <c r="AJ88" s="26">
        <f t="shared" si="330"/>
        <v>14.9</v>
      </c>
      <c r="AK88" s="11" t="e">
        <f>ROUND(AJ88*#REF!,-1)</f>
        <v>#REF!</v>
      </c>
      <c r="AL88" s="18">
        <f t="shared" si="331"/>
        <v>0.43269230769230765</v>
      </c>
      <c r="AM88" s="42"/>
      <c r="AN88" s="67" t="e">
        <f>L88-AX88-BI88-BT88-CE88-CH88+K88</f>
        <v>#VALUE!</v>
      </c>
      <c r="AO88" s="68" t="s">
        <v>22</v>
      </c>
      <c r="AP88" s="68" t="s">
        <v>22</v>
      </c>
      <c r="AQ88" s="68" t="s">
        <v>22</v>
      </c>
      <c r="AR88" s="68" t="s">
        <v>22</v>
      </c>
      <c r="AS88" s="68" t="s">
        <v>22</v>
      </c>
      <c r="AT88" s="68" t="s">
        <v>22</v>
      </c>
      <c r="AU88" s="68" t="s">
        <v>22</v>
      </c>
      <c r="AV88" s="74" t="e">
        <f t="shared" si="339"/>
        <v>#VALUE!</v>
      </c>
      <c r="AW88" s="71" t="e">
        <f t="shared" si="340"/>
        <v>#VALUE!</v>
      </c>
      <c r="AX88" s="49">
        <v>6</v>
      </c>
      <c r="AY88" s="50" t="s">
        <v>22</v>
      </c>
      <c r="AZ88" s="50" t="s">
        <v>22</v>
      </c>
      <c r="BA88" s="50" t="s">
        <v>22</v>
      </c>
      <c r="BB88" s="50" t="s">
        <v>22</v>
      </c>
      <c r="BC88" s="50" t="s">
        <v>22</v>
      </c>
      <c r="BD88" s="50" t="s">
        <v>22</v>
      </c>
      <c r="BE88" s="50" t="s">
        <v>22</v>
      </c>
      <c r="BF88" s="46">
        <f t="shared" si="341"/>
        <v>6</v>
      </c>
      <c r="BG88" s="9">
        <f t="shared" si="342"/>
        <v>84.64500000000001</v>
      </c>
      <c r="BH88" s="9">
        <f t="shared" si="343"/>
        <v>46.44</v>
      </c>
      <c r="BI88" s="53">
        <v>3</v>
      </c>
      <c r="BJ88" s="54" t="s">
        <v>22</v>
      </c>
      <c r="BK88" s="54" t="s">
        <v>22</v>
      </c>
      <c r="BL88" s="54" t="s">
        <v>22</v>
      </c>
      <c r="BM88" s="54" t="s">
        <v>22</v>
      </c>
      <c r="BN88" s="54" t="s">
        <v>22</v>
      </c>
      <c r="BO88" s="54" t="s">
        <v>22</v>
      </c>
      <c r="BP88" s="54" t="s">
        <v>22</v>
      </c>
      <c r="BQ88" s="46">
        <f t="shared" si="344"/>
        <v>3</v>
      </c>
      <c r="BR88" s="9">
        <f t="shared" si="345"/>
        <v>45.651600000000002</v>
      </c>
      <c r="BS88" s="9">
        <f t="shared" si="346"/>
        <v>23.22</v>
      </c>
      <c r="BT88" s="63">
        <v>4</v>
      </c>
      <c r="BU88" s="64" t="s">
        <v>22</v>
      </c>
      <c r="BV88" s="64" t="s">
        <v>22</v>
      </c>
      <c r="BW88" s="64" t="s">
        <v>22</v>
      </c>
      <c r="BX88" s="64" t="s">
        <v>22</v>
      </c>
      <c r="BY88" s="64" t="s">
        <v>22</v>
      </c>
      <c r="BZ88" s="64" t="s">
        <v>22</v>
      </c>
      <c r="CA88" s="64" t="s">
        <v>22</v>
      </c>
      <c r="CB88" s="46">
        <f t="shared" si="347"/>
        <v>4</v>
      </c>
      <c r="CC88" s="9">
        <f t="shared" si="348"/>
        <v>89.28</v>
      </c>
      <c r="CD88" s="9">
        <f t="shared" si="349"/>
        <v>30.96</v>
      </c>
      <c r="CE88" s="8">
        <v>0</v>
      </c>
      <c r="CF88" s="9">
        <f t="shared" si="350"/>
        <v>0</v>
      </c>
      <c r="CG88" s="9">
        <f t="shared" si="351"/>
        <v>0</v>
      </c>
      <c r="CH88" s="8">
        <v>0</v>
      </c>
      <c r="CI88" s="9">
        <f t="shared" si="352"/>
        <v>0</v>
      </c>
      <c r="CJ88" s="9">
        <f t="shared" si="353"/>
        <v>0</v>
      </c>
      <c r="CK88" s="10">
        <v>1</v>
      </c>
    </row>
    <row r="89" spans="1:89" s="10" customFormat="1" ht="144" customHeight="1">
      <c r="A89" s="36" t="str">
        <f>_xlfn.XLOOKUP(D89,наличие!B:B,наличие!E:E,"-",0)</f>
        <v>Бейсболки</v>
      </c>
      <c r="B89" s="107"/>
      <c r="C89" s="106" t="str">
        <f t="shared" si="307"/>
        <v>CASSICAN-Tobacco</v>
      </c>
      <c r="D89" s="99" t="s">
        <v>250</v>
      </c>
      <c r="E89" s="19" t="s">
        <v>1222</v>
      </c>
      <c r="F89" s="104" t="s">
        <v>876</v>
      </c>
      <c r="G89" s="19"/>
      <c r="H89" s="78">
        <f t="shared" si="321"/>
        <v>7.74</v>
      </c>
      <c r="I89" s="79">
        <v>11.9</v>
      </c>
      <c r="J89" s="79">
        <v>29.9</v>
      </c>
      <c r="K89" s="143">
        <f>_xlfn.XLOOKUP(C89,наличие!A:A,наличие!J:J,"-",0)</f>
        <v>9</v>
      </c>
      <c r="L89" s="160" t="s">
        <v>1244</v>
      </c>
      <c r="M89" s="31" t="s">
        <v>1244</v>
      </c>
      <c r="N89" s="31" t="s">
        <v>1244</v>
      </c>
      <c r="O89" s="31" t="s">
        <v>1244</v>
      </c>
      <c r="P89" s="31" t="s">
        <v>1244</v>
      </c>
      <c r="Q89" s="31" t="s">
        <v>1245</v>
      </c>
      <c r="R89" s="31" t="s">
        <v>1244</v>
      </c>
      <c r="S89" s="31" t="s">
        <v>1245</v>
      </c>
      <c r="T89" s="31" t="s">
        <v>1244</v>
      </c>
      <c r="U89" s="31" t="s">
        <v>1244</v>
      </c>
      <c r="V89" s="31" t="s">
        <v>1244</v>
      </c>
      <c r="W89" s="31" t="s">
        <v>1244</v>
      </c>
      <c r="X89" s="163">
        <f t="shared" si="279"/>
        <v>0</v>
      </c>
      <c r="Y89" s="81">
        <f t="shared" si="280"/>
        <v>0</v>
      </c>
      <c r="Z89" s="38">
        <f t="shared" si="308"/>
        <v>2.66</v>
      </c>
      <c r="AA89" s="23">
        <f t="shared" si="322"/>
        <v>0</v>
      </c>
      <c r="AB89" s="24">
        <f t="shared" si="323"/>
        <v>10.4</v>
      </c>
      <c r="AC89" s="55">
        <f t="shared" si="324"/>
        <v>36</v>
      </c>
      <c r="AD89" s="40">
        <f>ROUND(AB89*3.5,1)</f>
        <v>36.4</v>
      </c>
      <c r="AE89" s="11">
        <f t="shared" si="326"/>
        <v>3240</v>
      </c>
      <c r="AF89" s="6">
        <f t="shared" si="327"/>
        <v>2.4615384615384617</v>
      </c>
      <c r="AG89" s="25">
        <f t="shared" si="328"/>
        <v>19.8</v>
      </c>
      <c r="AH89" s="11" t="e">
        <f>ROUND(AG89*#REF!,-1)</f>
        <v>#REF!</v>
      </c>
      <c r="AI89" s="7">
        <f t="shared" si="329"/>
        <v>0.90384615384615385</v>
      </c>
      <c r="AJ89" s="26">
        <f t="shared" si="330"/>
        <v>14.9</v>
      </c>
      <c r="AK89" s="11" t="e">
        <f>ROUND(AJ89*#REF!,-1)</f>
        <v>#REF!</v>
      </c>
      <c r="AL89" s="18">
        <f t="shared" si="331"/>
        <v>0.43269230769230765</v>
      </c>
      <c r="AM89" s="42"/>
      <c r="AN89" s="67" t="e">
        <f>L89-AX89-BI89-BT89-CE89-CH89+K89</f>
        <v>#VALUE!</v>
      </c>
      <c r="AO89" s="68" t="s">
        <v>22</v>
      </c>
      <c r="AP89" s="68" t="s">
        <v>22</v>
      </c>
      <c r="AQ89" s="68" t="s">
        <v>22</v>
      </c>
      <c r="AR89" s="68" t="s">
        <v>22</v>
      </c>
      <c r="AS89" s="68" t="s">
        <v>22</v>
      </c>
      <c r="AT89" s="68" t="s">
        <v>22</v>
      </c>
      <c r="AU89" s="68" t="s">
        <v>22</v>
      </c>
      <c r="AV89" s="74" t="e">
        <f t="shared" si="339"/>
        <v>#VALUE!</v>
      </c>
      <c r="AW89" s="71" t="e">
        <f t="shared" si="340"/>
        <v>#VALUE!</v>
      </c>
      <c r="AX89" s="49">
        <v>6</v>
      </c>
      <c r="AY89" s="50" t="s">
        <v>22</v>
      </c>
      <c r="AZ89" s="50" t="s">
        <v>22</v>
      </c>
      <c r="BA89" s="50" t="s">
        <v>22</v>
      </c>
      <c r="BB89" s="50" t="s">
        <v>22</v>
      </c>
      <c r="BC89" s="50" t="s">
        <v>22</v>
      </c>
      <c r="BD89" s="50" t="s">
        <v>22</v>
      </c>
      <c r="BE89" s="50" t="s">
        <v>22</v>
      </c>
      <c r="BF89" s="46">
        <f t="shared" si="341"/>
        <v>6</v>
      </c>
      <c r="BG89" s="9">
        <f t="shared" si="342"/>
        <v>84.64500000000001</v>
      </c>
      <c r="BH89" s="9">
        <f t="shared" si="343"/>
        <v>46.44</v>
      </c>
      <c r="BI89" s="53">
        <v>3</v>
      </c>
      <c r="BJ89" s="54" t="s">
        <v>22</v>
      </c>
      <c r="BK89" s="54" t="s">
        <v>22</v>
      </c>
      <c r="BL89" s="54" t="s">
        <v>22</v>
      </c>
      <c r="BM89" s="54" t="s">
        <v>22</v>
      </c>
      <c r="BN89" s="54" t="s">
        <v>22</v>
      </c>
      <c r="BO89" s="54" t="s">
        <v>22</v>
      </c>
      <c r="BP89" s="54" t="s">
        <v>22</v>
      </c>
      <c r="BQ89" s="46">
        <f t="shared" si="344"/>
        <v>3</v>
      </c>
      <c r="BR89" s="9">
        <f t="shared" si="345"/>
        <v>45.651600000000002</v>
      </c>
      <c r="BS89" s="9">
        <f t="shared" si="346"/>
        <v>23.22</v>
      </c>
      <c r="BT89" s="63">
        <v>4</v>
      </c>
      <c r="BU89" s="64" t="s">
        <v>22</v>
      </c>
      <c r="BV89" s="64" t="s">
        <v>22</v>
      </c>
      <c r="BW89" s="64" t="s">
        <v>22</v>
      </c>
      <c r="BX89" s="64" t="s">
        <v>22</v>
      </c>
      <c r="BY89" s="64" t="s">
        <v>22</v>
      </c>
      <c r="BZ89" s="64" t="s">
        <v>22</v>
      </c>
      <c r="CA89" s="64" t="s">
        <v>22</v>
      </c>
      <c r="CB89" s="46">
        <f t="shared" si="347"/>
        <v>4</v>
      </c>
      <c r="CC89" s="9">
        <f t="shared" si="348"/>
        <v>89.28</v>
      </c>
      <c r="CD89" s="9">
        <f t="shared" si="349"/>
        <v>30.96</v>
      </c>
      <c r="CE89" s="8">
        <v>0</v>
      </c>
      <c r="CF89" s="9">
        <f t="shared" si="350"/>
        <v>0</v>
      </c>
      <c r="CG89" s="9">
        <f t="shared" si="351"/>
        <v>0</v>
      </c>
      <c r="CH89" s="8">
        <v>0</v>
      </c>
      <c r="CI89" s="9">
        <f t="shared" si="352"/>
        <v>0</v>
      </c>
      <c r="CJ89" s="9">
        <f t="shared" si="353"/>
        <v>0</v>
      </c>
      <c r="CK89" s="10">
        <v>1</v>
      </c>
    </row>
    <row r="90" spans="1:89" s="10" customFormat="1" ht="144" customHeight="1">
      <c r="A90" s="36" t="s">
        <v>1344</v>
      </c>
      <c r="B90" s="106"/>
      <c r="C90" s="106" t="str">
        <f t="shared" si="307"/>
        <v>CHUCK-Grey</v>
      </c>
      <c r="D90" s="99" t="s">
        <v>1262</v>
      </c>
      <c r="E90" s="19" t="s">
        <v>1217</v>
      </c>
      <c r="F90" s="104" t="s">
        <v>1320</v>
      </c>
      <c r="G90" s="19"/>
      <c r="H90" s="78">
        <f t="shared" si="321"/>
        <v>7.74</v>
      </c>
      <c r="I90" s="89">
        <v>11.9</v>
      </c>
      <c r="J90" s="79">
        <v>29.9</v>
      </c>
      <c r="K90" s="143" t="str">
        <f>_xlfn.XLOOKUP(C90,наличие!A:A,наличие!J:J,"-",0)</f>
        <v>-</v>
      </c>
      <c r="L90" s="160" t="s">
        <v>1245</v>
      </c>
      <c r="M90" s="31" t="s">
        <v>1244</v>
      </c>
      <c r="N90" s="31" t="s">
        <v>1244</v>
      </c>
      <c r="O90" s="31" t="s">
        <v>1244</v>
      </c>
      <c r="P90" s="31" t="s">
        <v>1244</v>
      </c>
      <c r="Q90" s="31" t="s">
        <v>1244</v>
      </c>
      <c r="R90" s="31" t="s">
        <v>1244</v>
      </c>
      <c r="S90" s="31" t="s">
        <v>1244</v>
      </c>
      <c r="T90" s="31" t="s">
        <v>1244</v>
      </c>
      <c r="U90" s="31" t="s">
        <v>1244</v>
      </c>
      <c r="V90" s="31" t="s">
        <v>1244</v>
      </c>
      <c r="W90" s="31" t="s">
        <v>1244</v>
      </c>
      <c r="X90" s="163">
        <f t="shared" si="279"/>
        <v>0</v>
      </c>
      <c r="Y90" s="81">
        <f t="shared" si="280"/>
        <v>0</v>
      </c>
      <c r="Z90" s="38">
        <f t="shared" si="308"/>
        <v>2.66</v>
      </c>
      <c r="AA90" s="23">
        <f t="shared" si="322"/>
        <v>0</v>
      </c>
      <c r="AB90" s="24">
        <f t="shared" si="323"/>
        <v>10.4</v>
      </c>
      <c r="AC90" s="55">
        <f t="shared" si="324"/>
        <v>36</v>
      </c>
      <c r="AD90" s="40">
        <f>ROUND(AB90*3.5,1)</f>
        <v>36.4</v>
      </c>
      <c r="AE90" s="11">
        <f t="shared" si="326"/>
        <v>3240</v>
      </c>
      <c r="AF90" s="6">
        <f t="shared" si="327"/>
        <v>2.4615384615384617</v>
      </c>
      <c r="AG90" s="25">
        <f t="shared" si="328"/>
        <v>19.8</v>
      </c>
      <c r="AH90" s="11" t="e">
        <f>ROUND(AG90*#REF!,-1)</f>
        <v>#REF!</v>
      </c>
      <c r="AI90" s="7">
        <f t="shared" si="329"/>
        <v>0.90384615384615385</v>
      </c>
      <c r="AJ90" s="26">
        <f t="shared" si="330"/>
        <v>14.9</v>
      </c>
      <c r="AK90" s="11" t="e">
        <f>ROUND(AJ90*#REF!,-1)</f>
        <v>#REF!</v>
      </c>
      <c r="AL90" s="18">
        <f t="shared" si="331"/>
        <v>0.43269230769230765</v>
      </c>
      <c r="AM90" s="42"/>
      <c r="AN90" s="67" t="e">
        <f>L90-AX90-BI90-BT90-CE90-CH90+K90</f>
        <v>#VALUE!</v>
      </c>
      <c r="AO90" s="68" t="s">
        <v>22</v>
      </c>
      <c r="AP90" s="68" t="s">
        <v>22</v>
      </c>
      <c r="AQ90" s="68" t="s">
        <v>22</v>
      </c>
      <c r="AR90" s="68" t="s">
        <v>22</v>
      </c>
      <c r="AS90" s="68" t="s">
        <v>22</v>
      </c>
      <c r="AT90" s="68" t="s">
        <v>22</v>
      </c>
      <c r="AU90" s="68" t="s">
        <v>22</v>
      </c>
      <c r="AV90" s="74" t="e">
        <f t="shared" si="339"/>
        <v>#VALUE!</v>
      </c>
      <c r="AW90" s="71" t="e">
        <f t="shared" si="340"/>
        <v>#VALUE!</v>
      </c>
      <c r="AX90" s="49">
        <v>8</v>
      </c>
      <c r="AY90" s="50" t="s">
        <v>22</v>
      </c>
      <c r="AZ90" s="50" t="s">
        <v>22</v>
      </c>
      <c r="BA90" s="50" t="s">
        <v>22</v>
      </c>
      <c r="BB90" s="50" t="s">
        <v>22</v>
      </c>
      <c r="BC90" s="50" t="s">
        <v>22</v>
      </c>
      <c r="BD90" s="50" t="s">
        <v>22</v>
      </c>
      <c r="BE90" s="50" t="s">
        <v>22</v>
      </c>
      <c r="BF90" s="46">
        <f t="shared" si="341"/>
        <v>8</v>
      </c>
      <c r="BG90" s="9">
        <f t="shared" si="342"/>
        <v>112.86</v>
      </c>
      <c r="BH90" s="9">
        <f t="shared" si="343"/>
        <v>61.92</v>
      </c>
      <c r="BI90" s="53">
        <v>5</v>
      </c>
      <c r="BJ90" s="54" t="s">
        <v>22</v>
      </c>
      <c r="BK90" s="54" t="s">
        <v>22</v>
      </c>
      <c r="BL90" s="54" t="s">
        <v>22</v>
      </c>
      <c r="BM90" s="54" t="s">
        <v>22</v>
      </c>
      <c r="BN90" s="54" t="s">
        <v>22</v>
      </c>
      <c r="BO90" s="54" t="s">
        <v>22</v>
      </c>
      <c r="BP90" s="54" t="s">
        <v>22</v>
      </c>
      <c r="BQ90" s="46">
        <f t="shared" si="344"/>
        <v>5</v>
      </c>
      <c r="BR90" s="9">
        <f t="shared" si="345"/>
        <v>76.085999999999999</v>
      </c>
      <c r="BS90" s="9">
        <f t="shared" si="346"/>
        <v>38.700000000000003</v>
      </c>
      <c r="BT90" s="63">
        <v>6</v>
      </c>
      <c r="BU90" s="64" t="s">
        <v>22</v>
      </c>
      <c r="BV90" s="64" t="s">
        <v>22</v>
      </c>
      <c r="BW90" s="64" t="s">
        <v>22</v>
      </c>
      <c r="BX90" s="64" t="s">
        <v>22</v>
      </c>
      <c r="BY90" s="64" t="s">
        <v>22</v>
      </c>
      <c r="BZ90" s="64" t="s">
        <v>22</v>
      </c>
      <c r="CA90" s="64" t="s">
        <v>22</v>
      </c>
      <c r="CB90" s="46">
        <f t="shared" si="347"/>
        <v>6</v>
      </c>
      <c r="CC90" s="9">
        <f t="shared" si="348"/>
        <v>133.91999999999999</v>
      </c>
      <c r="CD90" s="9">
        <f t="shared" si="349"/>
        <v>46.44</v>
      </c>
      <c r="CE90" s="8">
        <v>0</v>
      </c>
      <c r="CF90" s="9">
        <f t="shared" si="350"/>
        <v>0</v>
      </c>
      <c r="CG90" s="9">
        <f t="shared" si="351"/>
        <v>0</v>
      </c>
      <c r="CH90" s="8">
        <v>0</v>
      </c>
      <c r="CI90" s="9">
        <f t="shared" si="352"/>
        <v>0</v>
      </c>
      <c r="CJ90" s="9">
        <f t="shared" si="353"/>
        <v>0</v>
      </c>
      <c r="CK90" s="10">
        <v>1</v>
      </c>
    </row>
    <row r="91" spans="1:89" s="10" customFormat="1" ht="144" customHeight="1">
      <c r="A91" s="36" t="s">
        <v>1344</v>
      </c>
      <c r="B91" s="106"/>
      <c r="C91" s="106" t="str">
        <f t="shared" si="307"/>
        <v>HARTLEY-Beige</v>
      </c>
      <c r="D91" s="100" t="s">
        <v>909</v>
      </c>
      <c r="E91" s="19" t="s">
        <v>1216</v>
      </c>
      <c r="F91" s="104" t="s">
        <v>876</v>
      </c>
      <c r="G91" s="19"/>
      <c r="H91" s="78">
        <f>ROUND(I91*0.65,2)</f>
        <v>7.74</v>
      </c>
      <c r="I91" s="89">
        <v>11.9</v>
      </c>
      <c r="J91" s="79">
        <v>29.9</v>
      </c>
      <c r="K91" s="143" t="str">
        <f>_xlfn.XLOOKUP(C91,наличие!A:A,наличие!J:J,"-",0)</f>
        <v>-</v>
      </c>
      <c r="L91" s="31" t="s">
        <v>1245</v>
      </c>
      <c r="M91" s="31" t="s">
        <v>1244</v>
      </c>
      <c r="N91" s="31" t="s">
        <v>1244</v>
      </c>
      <c r="O91" s="160" t="s">
        <v>1244</v>
      </c>
      <c r="P91" s="31" t="s">
        <v>1244</v>
      </c>
      <c r="Q91" s="160" t="s">
        <v>1244</v>
      </c>
      <c r="R91" s="160" t="s">
        <v>1244</v>
      </c>
      <c r="S91" s="31" t="s">
        <v>1244</v>
      </c>
      <c r="T91" s="31" t="s">
        <v>1244</v>
      </c>
      <c r="U91" s="31" t="s">
        <v>1244</v>
      </c>
      <c r="V91" s="31" t="s">
        <v>1244</v>
      </c>
      <c r="W91" s="31" t="s">
        <v>1244</v>
      </c>
      <c r="X91" s="163">
        <f t="shared" si="279"/>
        <v>0</v>
      </c>
      <c r="Y91" s="81">
        <f t="shared" si="280"/>
        <v>0</v>
      </c>
      <c r="Z91" s="38">
        <f t="shared" si="308"/>
        <v>2.66</v>
      </c>
      <c r="AA91" s="23">
        <f>X91*Z91</f>
        <v>0</v>
      </c>
      <c r="AB91" s="24">
        <f>H91+Z91</f>
        <v>10.4</v>
      </c>
      <c r="AC91" s="55">
        <f>ROUND(AB91*3.5,0)</f>
        <v>36</v>
      </c>
      <c r="AD91" s="37">
        <f>ROUND(AB91*3.6,1)</f>
        <v>37.4</v>
      </c>
      <c r="AE91" s="11">
        <f>ROUND(AC91*$AE$2,-1)</f>
        <v>3240</v>
      </c>
      <c r="AF91" s="6">
        <f>(AC91-AB91)/AB91</f>
        <v>2.4615384615384617</v>
      </c>
      <c r="AG91" s="25">
        <f>ROUND(AC91/1.82,1)</f>
        <v>19.8</v>
      </c>
      <c r="AH91" s="11" t="e">
        <f>ROUND(AG91*#REF!,-1)</f>
        <v>#REF!</v>
      </c>
      <c r="AI91" s="7">
        <f>(AG91-AB91)/AB91</f>
        <v>0.90384615384615385</v>
      </c>
      <c r="AJ91" s="26">
        <f>ROUND(AG91*0.75,1)</f>
        <v>14.9</v>
      </c>
      <c r="AK91" s="11" t="e">
        <f>ROUND(AJ91*#REF!,-1)</f>
        <v>#REF!</v>
      </c>
      <c r="AL91" s="18">
        <f>(AJ91-AB91)/AB91</f>
        <v>0.43269230769230765</v>
      </c>
      <c r="AM91" s="42"/>
      <c r="AN91" s="67" t="s">
        <v>22</v>
      </c>
      <c r="AO91" s="68" t="s">
        <v>22</v>
      </c>
      <c r="AP91" s="68" t="s">
        <v>22</v>
      </c>
      <c r="AQ91" s="68" t="e">
        <f>O91-BA91-BL91-BW91+14</f>
        <v>#VALUE!</v>
      </c>
      <c r="AR91" s="68" t="s">
        <v>22</v>
      </c>
      <c r="AS91" s="68" t="e">
        <f>Q91-BC91-BN91-BY91+18</f>
        <v>#VALUE!</v>
      </c>
      <c r="AT91" s="68" t="s">
        <v>22</v>
      </c>
      <c r="AU91" s="68" t="s">
        <v>22</v>
      </c>
      <c r="AV91" s="74" t="e">
        <f>SUM(AN91:AU91)</f>
        <v>#VALUE!</v>
      </c>
      <c r="AW91" s="71" t="e">
        <f>AV91*H91</f>
        <v>#VALUE!</v>
      </c>
      <c r="AX91" s="49" t="s">
        <v>22</v>
      </c>
      <c r="AY91" s="68" t="s">
        <v>22</v>
      </c>
      <c r="AZ91" s="50" t="s">
        <v>22</v>
      </c>
      <c r="BA91" s="50">
        <v>6</v>
      </c>
      <c r="BB91" s="50" t="s">
        <v>22</v>
      </c>
      <c r="BC91" s="50">
        <v>8</v>
      </c>
      <c r="BD91" s="68" t="s">
        <v>22</v>
      </c>
      <c r="BE91" s="68" t="s">
        <v>22</v>
      </c>
      <c r="BF91" s="46">
        <f>SUM(AX91:BE91)</f>
        <v>14</v>
      </c>
      <c r="BG91" s="9">
        <f>BF91*AG91*0.75*0.95</f>
        <v>197.50499999999997</v>
      </c>
      <c r="BH91" s="9">
        <f>BF91*H91</f>
        <v>108.36</v>
      </c>
      <c r="BI91" s="53" t="s">
        <v>22</v>
      </c>
      <c r="BJ91" s="68" t="s">
        <v>22</v>
      </c>
      <c r="BK91" s="54" t="s">
        <v>22</v>
      </c>
      <c r="BL91" s="54">
        <v>6</v>
      </c>
      <c r="BM91" s="54" t="s">
        <v>22</v>
      </c>
      <c r="BN91" s="54">
        <v>8</v>
      </c>
      <c r="BO91" s="54" t="s">
        <v>22</v>
      </c>
      <c r="BP91" s="68" t="s">
        <v>22</v>
      </c>
      <c r="BQ91" s="46">
        <f>SUM(BI91:BP91)</f>
        <v>14</v>
      </c>
      <c r="BR91" s="9">
        <f>BQ91*AC91*0.4227</f>
        <v>213.04080000000002</v>
      </c>
      <c r="BS91" s="9">
        <f>BQ91*H91</f>
        <v>108.36</v>
      </c>
      <c r="BT91" s="63" t="s">
        <v>22</v>
      </c>
      <c r="BU91" s="68" t="s">
        <v>22</v>
      </c>
      <c r="BV91" s="64" t="s">
        <v>22</v>
      </c>
      <c r="BW91" s="64">
        <v>10</v>
      </c>
      <c r="BX91" s="64" t="s">
        <v>22</v>
      </c>
      <c r="BY91" s="64">
        <v>12</v>
      </c>
      <c r="BZ91" s="64" t="s">
        <v>22</v>
      </c>
      <c r="CA91" s="68" t="s">
        <v>22</v>
      </c>
      <c r="CB91" s="46">
        <f>SUM(BT91:CA91)</f>
        <v>22</v>
      </c>
      <c r="CC91" s="9">
        <f>CB91*AC91*0.62</f>
        <v>491.04</v>
      </c>
      <c r="CD91" s="9">
        <f>CB91*H91</f>
        <v>170.28</v>
      </c>
      <c r="CE91" s="8">
        <v>0</v>
      </c>
      <c r="CF91" s="9">
        <f>CE91*AG91*0.9*0.95</f>
        <v>0</v>
      </c>
      <c r="CG91" s="9">
        <f>CE91*H91</f>
        <v>0</v>
      </c>
      <c r="CH91" s="8">
        <v>0</v>
      </c>
      <c r="CI91" s="9">
        <f>CH91*AG91*0.9*0.9</f>
        <v>0</v>
      </c>
      <c r="CJ91" s="9">
        <f>CH91*H91</f>
        <v>0</v>
      </c>
      <c r="CK91" s="10">
        <v>1</v>
      </c>
    </row>
    <row r="92" spans="1:89" s="10" customFormat="1" ht="144" customHeight="1">
      <c r="A92" s="36" t="s">
        <v>1344</v>
      </c>
      <c r="B92" s="106"/>
      <c r="C92" s="106" t="str">
        <f t="shared" si="307"/>
        <v>HARTLEY-Mustard</v>
      </c>
      <c r="D92" s="100" t="s">
        <v>909</v>
      </c>
      <c r="E92" s="19" t="s">
        <v>1218</v>
      </c>
      <c r="F92" s="104" t="s">
        <v>876</v>
      </c>
      <c r="G92" s="19"/>
      <c r="H92" s="78">
        <f>ROUND(I92*0.65,2)</f>
        <v>7.74</v>
      </c>
      <c r="I92" s="89">
        <v>11.9</v>
      </c>
      <c r="J92" s="79">
        <v>29.9</v>
      </c>
      <c r="K92" s="143" t="str">
        <f>_xlfn.XLOOKUP(C92,наличие!A:A,наличие!J:J,"-",0)</f>
        <v>-</v>
      </c>
      <c r="L92" s="31" t="s">
        <v>1245</v>
      </c>
      <c r="M92" s="31" t="s">
        <v>1244</v>
      </c>
      <c r="N92" s="31" t="s">
        <v>1244</v>
      </c>
      <c r="O92" s="160" t="s">
        <v>1244</v>
      </c>
      <c r="P92" s="31" t="s">
        <v>1244</v>
      </c>
      <c r="Q92" s="160" t="s">
        <v>1244</v>
      </c>
      <c r="R92" s="160" t="s">
        <v>1244</v>
      </c>
      <c r="S92" s="31" t="s">
        <v>1244</v>
      </c>
      <c r="T92" s="31" t="s">
        <v>1244</v>
      </c>
      <c r="U92" s="31" t="s">
        <v>1244</v>
      </c>
      <c r="V92" s="31" t="s">
        <v>1244</v>
      </c>
      <c r="W92" s="31" t="s">
        <v>1244</v>
      </c>
      <c r="X92" s="163">
        <f t="shared" si="279"/>
        <v>0</v>
      </c>
      <c r="Y92" s="81">
        <f t="shared" si="280"/>
        <v>0</v>
      </c>
      <c r="Z92" s="38">
        <f t="shared" ref="Z92" si="356">1.5+ROUND(H92*0.3,2)/2</f>
        <v>2.66</v>
      </c>
      <c r="AA92" s="23">
        <f>X92*Z92</f>
        <v>0</v>
      </c>
      <c r="AB92" s="24">
        <f>H92+Z92</f>
        <v>10.4</v>
      </c>
      <c r="AC92" s="55">
        <f>ROUND(AB92*3.5,0)</f>
        <v>36</v>
      </c>
      <c r="AD92" s="37">
        <f>ROUND(AB92*3.6,1)</f>
        <v>37.4</v>
      </c>
      <c r="AE92" s="11">
        <f>ROUND(AC92*$AE$2,-1)</f>
        <v>3240</v>
      </c>
      <c r="AF92" s="6">
        <f>(AC92-AB92)/AB92</f>
        <v>2.4615384615384617</v>
      </c>
      <c r="AG92" s="25">
        <f>ROUND(AC92/1.82,1)</f>
        <v>19.8</v>
      </c>
      <c r="AH92" s="11" t="e">
        <f>ROUND(AG92*#REF!,-1)</f>
        <v>#REF!</v>
      </c>
      <c r="AI92" s="7">
        <f>(AG92-AB92)/AB92</f>
        <v>0.90384615384615385</v>
      </c>
      <c r="AJ92" s="26">
        <f>ROUND(AG92*0.75,1)</f>
        <v>14.9</v>
      </c>
      <c r="AK92" s="11" t="e">
        <f>ROUND(AJ92*#REF!,-1)</f>
        <v>#REF!</v>
      </c>
      <c r="AL92" s="18">
        <f>(AJ92-AB92)/AB92</f>
        <v>0.43269230769230765</v>
      </c>
      <c r="AM92" s="42"/>
      <c r="AN92" s="67" t="s">
        <v>22</v>
      </c>
      <c r="AO92" s="68" t="s">
        <v>22</v>
      </c>
      <c r="AP92" s="68" t="s">
        <v>22</v>
      </c>
      <c r="AQ92" s="68" t="e">
        <f>O92-BA92-BL92-BW92+18</f>
        <v>#VALUE!</v>
      </c>
      <c r="AR92" s="68" t="s">
        <v>22</v>
      </c>
      <c r="AS92" s="68" t="e">
        <f>Q92-BC92-BN92-BY92+16</f>
        <v>#VALUE!</v>
      </c>
      <c r="AT92" s="68" t="s">
        <v>22</v>
      </c>
      <c r="AU92" s="68" t="s">
        <v>22</v>
      </c>
      <c r="AV92" s="74" t="e">
        <f>SUM(AN92:AU92)</f>
        <v>#VALUE!</v>
      </c>
      <c r="AW92" s="71" t="e">
        <f>AV92*H92</f>
        <v>#VALUE!</v>
      </c>
      <c r="AX92" s="49" t="s">
        <v>22</v>
      </c>
      <c r="AY92" s="68" t="s">
        <v>22</v>
      </c>
      <c r="AZ92" s="50" t="s">
        <v>22</v>
      </c>
      <c r="BA92" s="50">
        <v>6</v>
      </c>
      <c r="BB92" s="50" t="s">
        <v>22</v>
      </c>
      <c r="BC92" s="50">
        <v>8</v>
      </c>
      <c r="BD92" s="68" t="s">
        <v>22</v>
      </c>
      <c r="BE92" s="68" t="s">
        <v>22</v>
      </c>
      <c r="BF92" s="46">
        <f>SUM(AX92:BE92)</f>
        <v>14</v>
      </c>
      <c r="BG92" s="9">
        <f>BF92*AG92*0.75*0.95</f>
        <v>197.50499999999997</v>
      </c>
      <c r="BH92" s="9">
        <f>BF92*H92</f>
        <v>108.36</v>
      </c>
      <c r="BI92" s="53" t="s">
        <v>22</v>
      </c>
      <c r="BJ92" s="68" t="s">
        <v>22</v>
      </c>
      <c r="BK92" s="54" t="s">
        <v>22</v>
      </c>
      <c r="BL92" s="54">
        <v>4</v>
      </c>
      <c r="BM92" s="54" t="s">
        <v>22</v>
      </c>
      <c r="BN92" s="54">
        <v>6</v>
      </c>
      <c r="BO92" s="54" t="s">
        <v>22</v>
      </c>
      <c r="BP92" s="68" t="s">
        <v>22</v>
      </c>
      <c r="BQ92" s="46">
        <f>SUM(BI92:BP92)</f>
        <v>10</v>
      </c>
      <c r="BR92" s="9">
        <f>BQ92*AC92*0.4227</f>
        <v>152.172</v>
      </c>
      <c r="BS92" s="9">
        <f>BQ92*H92</f>
        <v>77.400000000000006</v>
      </c>
      <c r="BT92" s="63" t="s">
        <v>22</v>
      </c>
      <c r="BU92" s="68" t="s">
        <v>22</v>
      </c>
      <c r="BV92" s="64" t="s">
        <v>22</v>
      </c>
      <c r="BW92" s="64">
        <v>8</v>
      </c>
      <c r="BX92" s="64" t="s">
        <v>22</v>
      </c>
      <c r="BY92" s="64">
        <v>10</v>
      </c>
      <c r="BZ92" s="64" t="s">
        <v>22</v>
      </c>
      <c r="CA92" s="68" t="s">
        <v>22</v>
      </c>
      <c r="CB92" s="46">
        <f>SUM(BT92:CA92)</f>
        <v>18</v>
      </c>
      <c r="CC92" s="9">
        <f>CB92*AC92*0.62</f>
        <v>401.76</v>
      </c>
      <c r="CD92" s="9">
        <f>CB92*H92</f>
        <v>139.32</v>
      </c>
      <c r="CE92" s="8">
        <v>0</v>
      </c>
      <c r="CF92" s="9">
        <f>CE92*AG92*0.9*0.95</f>
        <v>0</v>
      </c>
      <c r="CG92" s="9">
        <f>CE92*H92</f>
        <v>0</v>
      </c>
      <c r="CH92" s="8">
        <v>0</v>
      </c>
      <c r="CI92" s="9">
        <f>CH92*AG92*0.9*0.9</f>
        <v>0</v>
      </c>
      <c r="CJ92" s="9">
        <f>CH92*H92</f>
        <v>0</v>
      </c>
      <c r="CK92" s="10">
        <v>1</v>
      </c>
    </row>
    <row r="93" spans="1:89" s="10" customFormat="1" ht="144" customHeight="1">
      <c r="A93" s="36" t="s">
        <v>1344</v>
      </c>
      <c r="B93" s="106"/>
      <c r="C93" s="106" t="str">
        <f t="shared" si="307"/>
        <v>HARTLEY-Old pink</v>
      </c>
      <c r="D93" s="100" t="s">
        <v>909</v>
      </c>
      <c r="E93" s="19" t="s">
        <v>1223</v>
      </c>
      <c r="F93" s="104" t="s">
        <v>876</v>
      </c>
      <c r="G93" s="19"/>
      <c r="H93" s="78">
        <f>ROUND(I93*0.65,2)</f>
        <v>7.74</v>
      </c>
      <c r="I93" s="89">
        <v>11.9</v>
      </c>
      <c r="J93" s="79">
        <v>29.9</v>
      </c>
      <c r="K93" s="143" t="str">
        <f>_xlfn.XLOOKUP(C93,наличие!A:A,наличие!J:J,"-",0)</f>
        <v>-</v>
      </c>
      <c r="L93" s="31" t="s">
        <v>1245</v>
      </c>
      <c r="M93" s="31" t="s">
        <v>1244</v>
      </c>
      <c r="N93" s="31" t="s">
        <v>1244</v>
      </c>
      <c r="O93" s="160" t="s">
        <v>1244</v>
      </c>
      <c r="P93" s="31" t="s">
        <v>1244</v>
      </c>
      <c r="Q93" s="160" t="s">
        <v>1244</v>
      </c>
      <c r="R93" s="160" t="s">
        <v>1244</v>
      </c>
      <c r="S93" s="31" t="s">
        <v>1244</v>
      </c>
      <c r="T93" s="31" t="s">
        <v>1244</v>
      </c>
      <c r="U93" s="31" t="s">
        <v>1244</v>
      </c>
      <c r="V93" s="31" t="s">
        <v>1244</v>
      </c>
      <c r="W93" s="31" t="s">
        <v>1244</v>
      </c>
      <c r="X93" s="163">
        <f t="shared" si="279"/>
        <v>0</v>
      </c>
      <c r="Y93" s="81">
        <f t="shared" si="280"/>
        <v>0</v>
      </c>
      <c r="Z93" s="38">
        <f t="shared" si="308"/>
        <v>2.66</v>
      </c>
      <c r="AA93" s="23">
        <f>X93*Z93</f>
        <v>0</v>
      </c>
      <c r="AB93" s="24">
        <f>H93+Z93</f>
        <v>10.4</v>
      </c>
      <c r="AC93" s="55">
        <f>ROUND(AB93*3.5,0)</f>
        <v>36</v>
      </c>
      <c r="AD93" s="37">
        <f>ROUND(AB93*3.6,1)</f>
        <v>37.4</v>
      </c>
      <c r="AE93" s="11">
        <f>ROUND(AC93*$AE$2,-1)</f>
        <v>3240</v>
      </c>
      <c r="AF93" s="6">
        <f>(AC93-AB93)/AB93</f>
        <v>2.4615384615384617</v>
      </c>
      <c r="AG93" s="25">
        <f>ROUND(AC93/1.82,1)</f>
        <v>19.8</v>
      </c>
      <c r="AH93" s="11" t="e">
        <f>ROUND(AG93*#REF!,-1)</f>
        <v>#REF!</v>
      </c>
      <c r="AI93" s="7">
        <f>(AG93-AB93)/AB93</f>
        <v>0.90384615384615385</v>
      </c>
      <c r="AJ93" s="26">
        <f>ROUND(AG93*0.75,1)</f>
        <v>14.9</v>
      </c>
      <c r="AK93" s="11" t="e">
        <f>ROUND(AJ93*#REF!,-1)</f>
        <v>#REF!</v>
      </c>
      <c r="AL93" s="18">
        <f>(AJ93-AB93)/AB93</f>
        <v>0.43269230769230765</v>
      </c>
      <c r="AM93" s="42"/>
      <c r="AN93" s="67" t="s">
        <v>22</v>
      </c>
      <c r="AO93" s="68" t="s">
        <v>22</v>
      </c>
      <c r="AP93" s="68" t="s">
        <v>22</v>
      </c>
      <c r="AQ93" s="68" t="e">
        <f>O93-BA93-BL93-BW93+10</f>
        <v>#VALUE!</v>
      </c>
      <c r="AR93" s="68" t="s">
        <v>22</v>
      </c>
      <c r="AS93" s="68" t="e">
        <f>Q93-BC93-BN93-BY93+15</f>
        <v>#VALUE!</v>
      </c>
      <c r="AT93" s="68" t="s">
        <v>22</v>
      </c>
      <c r="AU93" s="68" t="s">
        <v>22</v>
      </c>
      <c r="AV93" s="74" t="e">
        <f>SUM(AN93:AU93)</f>
        <v>#VALUE!</v>
      </c>
      <c r="AW93" s="71" t="e">
        <f>AV93*H93</f>
        <v>#VALUE!</v>
      </c>
      <c r="AX93" s="49" t="s">
        <v>22</v>
      </c>
      <c r="AY93" s="68" t="s">
        <v>22</v>
      </c>
      <c r="AZ93" s="50" t="s">
        <v>22</v>
      </c>
      <c r="BA93" s="50">
        <v>0</v>
      </c>
      <c r="BB93" s="50" t="s">
        <v>22</v>
      </c>
      <c r="BC93" s="50">
        <v>0</v>
      </c>
      <c r="BD93" s="68" t="s">
        <v>22</v>
      </c>
      <c r="BE93" s="68" t="s">
        <v>22</v>
      </c>
      <c r="BF93" s="46">
        <f>SUM(AX93:BE93)</f>
        <v>0</v>
      </c>
      <c r="BG93" s="9">
        <f>BF93*AG93*0.75*0.95</f>
        <v>0</v>
      </c>
      <c r="BH93" s="9">
        <f>BF93*H93</f>
        <v>0</v>
      </c>
      <c r="BI93" s="53" t="s">
        <v>22</v>
      </c>
      <c r="BJ93" s="68" t="s">
        <v>22</v>
      </c>
      <c r="BK93" s="54" t="s">
        <v>22</v>
      </c>
      <c r="BL93" s="54">
        <v>3</v>
      </c>
      <c r="BM93" s="54" t="s">
        <v>22</v>
      </c>
      <c r="BN93" s="54">
        <v>4</v>
      </c>
      <c r="BO93" s="54" t="s">
        <v>22</v>
      </c>
      <c r="BP93" s="68" t="s">
        <v>22</v>
      </c>
      <c r="BQ93" s="46">
        <f>SUM(BI93:BP93)</f>
        <v>7</v>
      </c>
      <c r="BR93" s="9">
        <f>BQ93*AC93*0.4227</f>
        <v>106.52040000000001</v>
      </c>
      <c r="BS93" s="9">
        <f>BQ93*H93</f>
        <v>54.18</v>
      </c>
      <c r="BT93" s="63" t="s">
        <v>22</v>
      </c>
      <c r="BU93" s="68" t="s">
        <v>22</v>
      </c>
      <c r="BV93" s="64" t="s">
        <v>22</v>
      </c>
      <c r="BW93" s="64">
        <v>4</v>
      </c>
      <c r="BX93" s="64" t="s">
        <v>22</v>
      </c>
      <c r="BY93" s="64">
        <v>6</v>
      </c>
      <c r="BZ93" s="64" t="s">
        <v>22</v>
      </c>
      <c r="CA93" s="68" t="s">
        <v>22</v>
      </c>
      <c r="CB93" s="46">
        <f>SUM(BT93:CA93)</f>
        <v>10</v>
      </c>
      <c r="CC93" s="9">
        <f>CB93*AC93*0.62</f>
        <v>223.2</v>
      </c>
      <c r="CD93" s="9">
        <f>CB93*H93</f>
        <v>77.400000000000006</v>
      </c>
      <c r="CE93" s="8">
        <v>0</v>
      </c>
      <c r="CF93" s="9">
        <f>CE93*AG93*0.9*0.95</f>
        <v>0</v>
      </c>
      <c r="CG93" s="9">
        <f>CE93*H93</f>
        <v>0</v>
      </c>
      <c r="CH93" s="8">
        <v>0</v>
      </c>
      <c r="CI93" s="9">
        <f>CH93*AG93*0.9*0.9</f>
        <v>0</v>
      </c>
      <c r="CJ93" s="9">
        <f>CH93*H93</f>
        <v>0</v>
      </c>
      <c r="CK93" s="10">
        <v>1</v>
      </c>
    </row>
    <row r="94" spans="1:89" s="10" customFormat="1" ht="144" customHeight="1">
      <c r="A94" s="36" t="s">
        <v>1344</v>
      </c>
      <c r="B94" s="106"/>
      <c r="C94" s="106" t="str">
        <f t="shared" si="307"/>
        <v>HARTLEY-Black</v>
      </c>
      <c r="D94" s="100" t="s">
        <v>909</v>
      </c>
      <c r="E94" s="19" t="s">
        <v>1212</v>
      </c>
      <c r="F94" s="104" t="s">
        <v>876</v>
      </c>
      <c r="G94" s="19"/>
      <c r="H94" s="78">
        <f>ROUND(I94*0.65,2)</f>
        <v>7.74</v>
      </c>
      <c r="I94" s="89">
        <v>11.9</v>
      </c>
      <c r="J94" s="79">
        <v>29.9</v>
      </c>
      <c r="K94" s="143" t="str">
        <f>_xlfn.XLOOKUP(C94,наличие!A:A,наличие!J:J,"-",0)</f>
        <v>-</v>
      </c>
      <c r="L94" s="31" t="s">
        <v>1245</v>
      </c>
      <c r="M94" s="31" t="s">
        <v>1244</v>
      </c>
      <c r="N94" s="31" t="s">
        <v>1244</v>
      </c>
      <c r="O94" s="160" t="s">
        <v>1244</v>
      </c>
      <c r="P94" s="31" t="s">
        <v>1244</v>
      </c>
      <c r="Q94" s="160" t="s">
        <v>1244</v>
      </c>
      <c r="R94" s="160" t="s">
        <v>1244</v>
      </c>
      <c r="S94" s="31" t="s">
        <v>1244</v>
      </c>
      <c r="T94" s="31" t="s">
        <v>1244</v>
      </c>
      <c r="U94" s="31" t="s">
        <v>1244</v>
      </c>
      <c r="V94" s="31" t="s">
        <v>1244</v>
      </c>
      <c r="W94" s="31" t="s">
        <v>1244</v>
      </c>
      <c r="X94" s="163">
        <f t="shared" si="279"/>
        <v>0</v>
      </c>
      <c r="Y94" s="81">
        <f t="shared" si="280"/>
        <v>0</v>
      </c>
      <c r="Z94" s="38">
        <f t="shared" si="308"/>
        <v>2.66</v>
      </c>
      <c r="AA94" s="23">
        <f>X94*Z94</f>
        <v>0</v>
      </c>
      <c r="AB94" s="24">
        <f>H94+Z94</f>
        <v>10.4</v>
      </c>
      <c r="AC94" s="55">
        <f>ROUND(AB94*3.5,0)</f>
        <v>36</v>
      </c>
      <c r="AD94" s="37">
        <f>ROUND(AB94*3.6,1)</f>
        <v>37.4</v>
      </c>
      <c r="AE94" s="11">
        <f>ROUND(AC94*$AE$2,-1)</f>
        <v>3240</v>
      </c>
      <c r="AF94" s="6">
        <f>(AC94-AB94)/AB94</f>
        <v>2.4615384615384617</v>
      </c>
      <c r="AG94" s="25">
        <f>ROUND(AC94/1.82,1)</f>
        <v>19.8</v>
      </c>
      <c r="AH94" s="11" t="e">
        <f>ROUND(AG94*#REF!,-1)</f>
        <v>#REF!</v>
      </c>
      <c r="AI94" s="7">
        <f>(AG94-AB94)/AB94</f>
        <v>0.90384615384615385</v>
      </c>
      <c r="AJ94" s="26">
        <f>ROUND(AG94*0.75,1)</f>
        <v>14.9</v>
      </c>
      <c r="AK94" s="11" t="e">
        <f>ROUND(AJ94*#REF!,-1)</f>
        <v>#REF!</v>
      </c>
      <c r="AL94" s="18">
        <f>(AJ94-AB94)/AB94</f>
        <v>0.43269230769230765</v>
      </c>
      <c r="AM94" s="42"/>
      <c r="AN94" s="67" t="s">
        <v>22</v>
      </c>
      <c r="AO94" s="68" t="s">
        <v>22</v>
      </c>
      <c r="AP94" s="68" t="s">
        <v>22</v>
      </c>
      <c r="AQ94" s="68" t="e">
        <f>O94-BA94-BL94-BW94+12</f>
        <v>#VALUE!</v>
      </c>
      <c r="AR94" s="68" t="s">
        <v>22</v>
      </c>
      <c r="AS94" s="68" t="e">
        <f>Q94-BC94-BN94-BY94+15</f>
        <v>#VALUE!</v>
      </c>
      <c r="AT94" s="68" t="s">
        <v>22</v>
      </c>
      <c r="AU94" s="68" t="s">
        <v>22</v>
      </c>
      <c r="AV94" s="74" t="e">
        <f>SUM(AN94:AU94)</f>
        <v>#VALUE!</v>
      </c>
      <c r="AW94" s="71" t="e">
        <f>AV94*H94</f>
        <v>#VALUE!</v>
      </c>
      <c r="AX94" s="49" t="s">
        <v>22</v>
      </c>
      <c r="AY94" s="68" t="s">
        <v>22</v>
      </c>
      <c r="AZ94" s="50" t="s">
        <v>22</v>
      </c>
      <c r="BA94" s="50">
        <v>6</v>
      </c>
      <c r="BB94" s="50" t="s">
        <v>22</v>
      </c>
      <c r="BC94" s="50">
        <v>8</v>
      </c>
      <c r="BD94" s="68" t="s">
        <v>22</v>
      </c>
      <c r="BE94" s="68" t="s">
        <v>22</v>
      </c>
      <c r="BF94" s="46">
        <f>SUM(AX94:BE94)</f>
        <v>14</v>
      </c>
      <c r="BG94" s="9">
        <f>BF94*AG94*0.75*0.95</f>
        <v>197.50499999999997</v>
      </c>
      <c r="BH94" s="9">
        <f>BF94*H94</f>
        <v>108.36</v>
      </c>
      <c r="BI94" s="53" t="s">
        <v>22</v>
      </c>
      <c r="BJ94" s="68" t="s">
        <v>22</v>
      </c>
      <c r="BK94" s="54" t="s">
        <v>22</v>
      </c>
      <c r="BL94" s="54">
        <v>4</v>
      </c>
      <c r="BM94" s="54" t="s">
        <v>22</v>
      </c>
      <c r="BN94" s="54">
        <v>6</v>
      </c>
      <c r="BO94" s="54" t="s">
        <v>22</v>
      </c>
      <c r="BP94" s="68" t="s">
        <v>22</v>
      </c>
      <c r="BQ94" s="46">
        <f>SUM(BI94:BP94)</f>
        <v>10</v>
      </c>
      <c r="BR94" s="9">
        <f>BQ94*AC94*0.4227</f>
        <v>152.172</v>
      </c>
      <c r="BS94" s="9">
        <f>BQ94*H94</f>
        <v>77.400000000000006</v>
      </c>
      <c r="BT94" s="63" t="s">
        <v>22</v>
      </c>
      <c r="BU94" s="68" t="s">
        <v>22</v>
      </c>
      <c r="BV94" s="64" t="s">
        <v>22</v>
      </c>
      <c r="BW94" s="64">
        <v>8</v>
      </c>
      <c r="BX94" s="64" t="s">
        <v>22</v>
      </c>
      <c r="BY94" s="64">
        <v>10</v>
      </c>
      <c r="BZ94" s="64" t="s">
        <v>22</v>
      </c>
      <c r="CA94" s="68" t="s">
        <v>22</v>
      </c>
      <c r="CB94" s="46">
        <f>SUM(BT94:CA94)</f>
        <v>18</v>
      </c>
      <c r="CC94" s="9">
        <f>CB94*AC94*0.62</f>
        <v>401.76</v>
      </c>
      <c r="CD94" s="9">
        <f>CB94*H94</f>
        <v>139.32</v>
      </c>
      <c r="CE94" s="8">
        <v>0</v>
      </c>
      <c r="CF94" s="9">
        <f>CE94*AG94*0.9*0.95</f>
        <v>0</v>
      </c>
      <c r="CG94" s="9">
        <f>CE94*H94</f>
        <v>0</v>
      </c>
      <c r="CH94" s="8">
        <v>0</v>
      </c>
      <c r="CI94" s="9">
        <f>CH94*AG94*0.9*0.9</f>
        <v>0</v>
      </c>
      <c r="CJ94" s="9">
        <f>CH94*H94</f>
        <v>0</v>
      </c>
      <c r="CK94" s="10">
        <v>1</v>
      </c>
    </row>
    <row r="95" spans="1:89" s="10" customFormat="1" ht="144" customHeight="1">
      <c r="A95" s="36" t="s">
        <v>1344</v>
      </c>
      <c r="B95" s="106"/>
      <c r="C95" s="106" t="str">
        <f t="shared" si="307"/>
        <v>GIORGIO-Black</v>
      </c>
      <c r="D95" s="100" t="s">
        <v>1263</v>
      </c>
      <c r="E95" s="19" t="s">
        <v>1212</v>
      </c>
      <c r="F95" s="104" t="s">
        <v>885</v>
      </c>
      <c r="G95" s="19"/>
      <c r="H95" s="78">
        <f>ROUND(I95*0.65,2)</f>
        <v>5.14</v>
      </c>
      <c r="I95" s="89">
        <v>7.9</v>
      </c>
      <c r="J95" s="79">
        <v>19.899999999999999</v>
      </c>
      <c r="K95" s="143" t="str">
        <f>_xlfn.XLOOKUP(C95,наличие!A:A,наличие!J:J,"-",0)</f>
        <v>-</v>
      </c>
      <c r="L95" s="31" t="s">
        <v>1245</v>
      </c>
      <c r="M95" s="31" t="s">
        <v>1244</v>
      </c>
      <c r="N95" s="31" t="s">
        <v>1244</v>
      </c>
      <c r="O95" s="160" t="s">
        <v>1244</v>
      </c>
      <c r="P95" s="31" t="s">
        <v>1244</v>
      </c>
      <c r="Q95" s="160" t="s">
        <v>1244</v>
      </c>
      <c r="R95" s="160" t="s">
        <v>1244</v>
      </c>
      <c r="S95" s="31" t="s">
        <v>1244</v>
      </c>
      <c r="T95" s="31" t="s">
        <v>1244</v>
      </c>
      <c r="U95" s="31" t="s">
        <v>1244</v>
      </c>
      <c r="V95" s="31" t="s">
        <v>1244</v>
      </c>
      <c r="W95" s="31" t="s">
        <v>1244</v>
      </c>
      <c r="X95" s="163">
        <f t="shared" si="279"/>
        <v>0</v>
      </c>
      <c r="Y95" s="81">
        <f t="shared" si="280"/>
        <v>0</v>
      </c>
      <c r="Z95" s="38">
        <f t="shared" si="308"/>
        <v>2.27</v>
      </c>
      <c r="AA95" s="23">
        <f>X95*Z95</f>
        <v>0</v>
      </c>
      <c r="AB95" s="24">
        <f>H95+Z95</f>
        <v>7.41</v>
      </c>
      <c r="AC95" s="55">
        <f>ROUND(AB95*3.5,0)</f>
        <v>26</v>
      </c>
      <c r="AD95" s="37">
        <f>ROUND(AB95*3.6,1)</f>
        <v>26.7</v>
      </c>
      <c r="AE95" s="11">
        <f>ROUND(AC95*$AE$2,-1)</f>
        <v>2340</v>
      </c>
      <c r="AF95" s="6">
        <f>(AC95-AB95)/AB95</f>
        <v>2.5087719298245612</v>
      </c>
      <c r="AG95" s="25">
        <f>ROUND(AC95/1.82,1)</f>
        <v>14.3</v>
      </c>
      <c r="AH95" s="11" t="e">
        <f>ROUND(AG95*#REF!,-1)</f>
        <v>#REF!</v>
      </c>
      <c r="AI95" s="7">
        <f>(AG95-AB95)/AB95</f>
        <v>0.92982456140350878</v>
      </c>
      <c r="AJ95" s="26">
        <f>ROUND(AG95*0.75,1)</f>
        <v>10.7</v>
      </c>
      <c r="AK95" s="11" t="e">
        <f>ROUND(AJ95*#REF!,-1)</f>
        <v>#REF!</v>
      </c>
      <c r="AL95" s="18">
        <f>(AJ95-AB95)/AB95</f>
        <v>0.44399460188933859</v>
      </c>
      <c r="AM95" s="42"/>
      <c r="AN95" s="67" t="s">
        <v>22</v>
      </c>
      <c r="AO95" s="68" t="s">
        <v>22</v>
      </c>
      <c r="AP95" s="68" t="s">
        <v>22</v>
      </c>
      <c r="AQ95" s="68" t="e">
        <f>O95-BA95-BL95-BW95+6</f>
        <v>#VALUE!</v>
      </c>
      <c r="AR95" s="68" t="s">
        <v>22</v>
      </c>
      <c r="AS95" s="68" t="e">
        <f>Q95-BC95-BN95-BY95+6</f>
        <v>#VALUE!</v>
      </c>
      <c r="AT95" s="68" t="s">
        <v>22</v>
      </c>
      <c r="AU95" s="68" t="s">
        <v>22</v>
      </c>
      <c r="AV95" s="74" t="e">
        <f>SUM(AN95:AU95)</f>
        <v>#VALUE!</v>
      </c>
      <c r="AW95" s="71" t="e">
        <f>AV95*H95</f>
        <v>#VALUE!</v>
      </c>
      <c r="AX95" s="49" t="s">
        <v>22</v>
      </c>
      <c r="AY95" s="68" t="s">
        <v>22</v>
      </c>
      <c r="AZ95" s="50" t="s">
        <v>22</v>
      </c>
      <c r="BA95" s="50">
        <v>4</v>
      </c>
      <c r="BB95" s="50" t="s">
        <v>22</v>
      </c>
      <c r="BC95" s="50">
        <v>6</v>
      </c>
      <c r="BD95" s="68" t="s">
        <v>22</v>
      </c>
      <c r="BE95" s="68" t="s">
        <v>22</v>
      </c>
      <c r="BF95" s="46">
        <f>SUM(AX95:BE95)</f>
        <v>10</v>
      </c>
      <c r="BG95" s="9">
        <f>BF95*AG95*0.75*0.95</f>
        <v>101.88749999999999</v>
      </c>
      <c r="BH95" s="9">
        <f>BF95*H95</f>
        <v>51.4</v>
      </c>
      <c r="BI95" s="53" t="s">
        <v>22</v>
      </c>
      <c r="BJ95" s="68" t="s">
        <v>22</v>
      </c>
      <c r="BK95" s="54" t="s">
        <v>22</v>
      </c>
      <c r="BL95" s="54">
        <v>3</v>
      </c>
      <c r="BM95" s="54" t="s">
        <v>22</v>
      </c>
      <c r="BN95" s="54">
        <v>4</v>
      </c>
      <c r="BO95" s="54" t="s">
        <v>22</v>
      </c>
      <c r="BP95" s="68" t="s">
        <v>22</v>
      </c>
      <c r="BQ95" s="46">
        <f>SUM(BI95:BP95)</f>
        <v>7</v>
      </c>
      <c r="BR95" s="9">
        <f>BQ95*AC95*0.4227</f>
        <v>76.931400000000011</v>
      </c>
      <c r="BS95" s="9">
        <f>BQ95*H95</f>
        <v>35.979999999999997</v>
      </c>
      <c r="BT95" s="63" t="s">
        <v>22</v>
      </c>
      <c r="BU95" s="68" t="s">
        <v>22</v>
      </c>
      <c r="BV95" s="64" t="s">
        <v>22</v>
      </c>
      <c r="BW95" s="64">
        <v>6</v>
      </c>
      <c r="BX95" s="64" t="s">
        <v>22</v>
      </c>
      <c r="BY95" s="64">
        <v>8</v>
      </c>
      <c r="BZ95" s="64" t="s">
        <v>22</v>
      </c>
      <c r="CA95" s="68" t="s">
        <v>22</v>
      </c>
      <c r="CB95" s="46">
        <f>SUM(BT95:CA95)</f>
        <v>14</v>
      </c>
      <c r="CC95" s="9">
        <f>CB95*AC95*0.62</f>
        <v>225.68</v>
      </c>
      <c r="CD95" s="9">
        <f>CB95*H95</f>
        <v>71.959999999999994</v>
      </c>
      <c r="CE95" s="8">
        <v>0</v>
      </c>
      <c r="CF95" s="9">
        <f>CE95*AG95*0.9*0.95</f>
        <v>0</v>
      </c>
      <c r="CG95" s="9">
        <f>CE95*H95</f>
        <v>0</v>
      </c>
      <c r="CH95" s="8">
        <v>0</v>
      </c>
      <c r="CI95" s="9">
        <f>CH95*AG95*0.9*0.9</f>
        <v>0</v>
      </c>
      <c r="CJ95" s="9">
        <f>CH95*H95</f>
        <v>0</v>
      </c>
      <c r="CK95" s="10">
        <v>1</v>
      </c>
    </row>
    <row r="96" spans="1:89" s="10" customFormat="1" ht="144" customHeight="1">
      <c r="A96" s="36" t="s">
        <v>1344</v>
      </c>
      <c r="B96" s="107"/>
      <c r="C96" s="106" t="str">
        <f t="shared" si="307"/>
        <v>GIORGIO-Navy</v>
      </c>
      <c r="D96" s="99" t="s">
        <v>1263</v>
      </c>
      <c r="E96" s="19" t="s">
        <v>1208</v>
      </c>
      <c r="F96" s="104" t="s">
        <v>885</v>
      </c>
      <c r="G96" s="19"/>
      <c r="H96" s="78">
        <f t="shared" ref="H96:H131" si="357">ROUND(I96*0.65,2)</f>
        <v>5.14</v>
      </c>
      <c r="I96" s="79">
        <v>7.9</v>
      </c>
      <c r="J96" s="79">
        <v>19.899999999999999</v>
      </c>
      <c r="K96" s="143" t="str">
        <f>_xlfn.XLOOKUP(C96,наличие!A:A,наличие!J:J,"-",0)</f>
        <v>-</v>
      </c>
      <c r="L96" s="160" t="s">
        <v>1245</v>
      </c>
      <c r="M96" s="31" t="s">
        <v>1244</v>
      </c>
      <c r="N96" s="31" t="s">
        <v>1244</v>
      </c>
      <c r="O96" s="31" t="s">
        <v>1244</v>
      </c>
      <c r="P96" s="31" t="s">
        <v>1244</v>
      </c>
      <c r="Q96" s="31" t="s">
        <v>1244</v>
      </c>
      <c r="R96" s="31" t="s">
        <v>1244</v>
      </c>
      <c r="S96" s="31" t="s">
        <v>1244</v>
      </c>
      <c r="T96" s="31" t="s">
        <v>1244</v>
      </c>
      <c r="U96" s="31" t="s">
        <v>1244</v>
      </c>
      <c r="V96" s="31" t="s">
        <v>1244</v>
      </c>
      <c r="W96" s="31" t="s">
        <v>1244</v>
      </c>
      <c r="X96" s="163">
        <f t="shared" si="279"/>
        <v>0</v>
      </c>
      <c r="Y96" s="81">
        <f t="shared" si="280"/>
        <v>0</v>
      </c>
      <c r="Z96" s="38">
        <f t="shared" si="308"/>
        <v>2.27</v>
      </c>
      <c r="AA96" s="23">
        <f t="shared" ref="AA96:AA106" si="358">X96*Z96</f>
        <v>0</v>
      </c>
      <c r="AB96" s="24">
        <f t="shared" ref="AB96:AB106" si="359">H96+Z96</f>
        <v>7.41</v>
      </c>
      <c r="AC96" s="55">
        <f t="shared" ref="AC96:AC106" si="360">ROUND(AB96*3.5,0)</f>
        <v>26</v>
      </c>
      <c r="AD96" s="40">
        <f t="shared" ref="AD96:AD104" si="361">ROUND(AB96*3.5,1)</f>
        <v>25.9</v>
      </c>
      <c r="AE96" s="11">
        <f t="shared" ref="AE96:AE106" si="362">ROUND(AC96*$AE$2,-1)</f>
        <v>2340</v>
      </c>
      <c r="AF96" s="6">
        <f t="shared" ref="AF96:AF106" si="363">(AC96-AB96)/AB96</f>
        <v>2.5087719298245612</v>
      </c>
      <c r="AG96" s="25">
        <f t="shared" ref="AG96:AG106" si="364">ROUND(AC96/1.82,1)</f>
        <v>14.3</v>
      </c>
      <c r="AH96" s="11" t="e">
        <f>ROUND(AG96*#REF!,-1)</f>
        <v>#REF!</v>
      </c>
      <c r="AI96" s="7">
        <f t="shared" ref="AI96:AI106" si="365">(AG96-AB96)/AB96</f>
        <v>0.92982456140350878</v>
      </c>
      <c r="AJ96" s="26">
        <f t="shared" ref="AJ96:AJ106" si="366">ROUND(AG96*0.75,1)</f>
        <v>10.7</v>
      </c>
      <c r="AK96" s="11" t="e">
        <f>ROUND(AJ96*#REF!,-1)</f>
        <v>#REF!</v>
      </c>
      <c r="AL96" s="18">
        <f t="shared" ref="AL96:AL106" si="367">(AJ96-AB96)/AB96</f>
        <v>0.44399460188933859</v>
      </c>
      <c r="AM96" s="42"/>
      <c r="AN96" s="67" t="e">
        <f t="shared" ref="AN96:AN104" si="368">L96-AX96-BI96-BT96-CE96-CH96+K96</f>
        <v>#VALUE!</v>
      </c>
      <c r="AO96" s="68" t="s">
        <v>22</v>
      </c>
      <c r="AP96" s="68" t="s">
        <v>22</v>
      </c>
      <c r="AQ96" s="68" t="s">
        <v>22</v>
      </c>
      <c r="AR96" s="68" t="s">
        <v>22</v>
      </c>
      <c r="AS96" s="68" t="s">
        <v>22</v>
      </c>
      <c r="AT96" s="68" t="s">
        <v>22</v>
      </c>
      <c r="AU96" s="68" t="s">
        <v>22</v>
      </c>
      <c r="AV96" s="74" t="e">
        <f t="shared" ref="AV96:AV106" si="369">SUM(AN96:AU96)</f>
        <v>#VALUE!</v>
      </c>
      <c r="AW96" s="71" t="e">
        <f t="shared" ref="AW96:AW106" si="370">AV96*H96</f>
        <v>#VALUE!</v>
      </c>
      <c r="AX96" s="49">
        <v>6</v>
      </c>
      <c r="AY96" s="50" t="s">
        <v>22</v>
      </c>
      <c r="AZ96" s="50" t="s">
        <v>22</v>
      </c>
      <c r="BA96" s="50" t="s">
        <v>22</v>
      </c>
      <c r="BB96" s="50" t="s">
        <v>22</v>
      </c>
      <c r="BC96" s="50" t="s">
        <v>22</v>
      </c>
      <c r="BD96" s="50" t="s">
        <v>22</v>
      </c>
      <c r="BE96" s="50" t="s">
        <v>22</v>
      </c>
      <c r="BF96" s="46">
        <f t="shared" ref="BF96:BF106" si="371">SUM(AX96:BE96)</f>
        <v>6</v>
      </c>
      <c r="BG96" s="9">
        <f t="shared" ref="BG96:BG106" si="372">BF96*AG96*0.75*0.95</f>
        <v>61.132500000000007</v>
      </c>
      <c r="BH96" s="9">
        <f t="shared" ref="BH96:BH106" si="373">BF96*H96</f>
        <v>30.839999999999996</v>
      </c>
      <c r="BI96" s="53">
        <v>6</v>
      </c>
      <c r="BJ96" s="54" t="s">
        <v>22</v>
      </c>
      <c r="BK96" s="54" t="s">
        <v>22</v>
      </c>
      <c r="BL96" s="54" t="s">
        <v>22</v>
      </c>
      <c r="BM96" s="54" t="s">
        <v>22</v>
      </c>
      <c r="BN96" s="54" t="s">
        <v>22</v>
      </c>
      <c r="BO96" s="54" t="s">
        <v>22</v>
      </c>
      <c r="BP96" s="54" t="s">
        <v>22</v>
      </c>
      <c r="BQ96" s="46">
        <f t="shared" ref="BQ96:BQ106" si="374">SUM(BI96:BP96)</f>
        <v>6</v>
      </c>
      <c r="BR96" s="9">
        <f t="shared" ref="BR96:BR106" si="375">BQ96*AC96*0.4227</f>
        <v>65.941200000000009</v>
      </c>
      <c r="BS96" s="9">
        <f t="shared" ref="BS96:BS106" si="376">BQ96*H96</f>
        <v>30.839999999999996</v>
      </c>
      <c r="BT96" s="63">
        <v>12</v>
      </c>
      <c r="BU96" s="64" t="s">
        <v>22</v>
      </c>
      <c r="BV96" s="64" t="s">
        <v>22</v>
      </c>
      <c r="BW96" s="64" t="s">
        <v>22</v>
      </c>
      <c r="BX96" s="64" t="s">
        <v>22</v>
      </c>
      <c r="BY96" s="64" t="s">
        <v>22</v>
      </c>
      <c r="BZ96" s="64" t="s">
        <v>22</v>
      </c>
      <c r="CA96" s="64" t="s">
        <v>22</v>
      </c>
      <c r="CB96" s="46">
        <f t="shared" ref="CB96:CB105" si="377">SUM(BT96:CA96)</f>
        <v>12</v>
      </c>
      <c r="CC96" s="9">
        <f t="shared" ref="CC96:CC105" si="378">CB96*AC96*0.62</f>
        <v>193.44</v>
      </c>
      <c r="CD96" s="9">
        <f t="shared" ref="CD96:CD105" si="379">CB96*H96</f>
        <v>61.679999999999993</v>
      </c>
      <c r="CE96" s="8">
        <v>0</v>
      </c>
      <c r="CF96" s="9">
        <f t="shared" ref="CF96:CF105" si="380">CE96*AG96*0.9*0.95</f>
        <v>0</v>
      </c>
      <c r="CG96" s="9">
        <f t="shared" ref="CG96:CG105" si="381">CE96*H96</f>
        <v>0</v>
      </c>
      <c r="CH96" s="8">
        <v>0</v>
      </c>
      <c r="CI96" s="9">
        <f t="shared" ref="CI96:CI105" si="382">CH96*AG96*0.9*0.9</f>
        <v>0</v>
      </c>
      <c r="CJ96" s="9">
        <f t="shared" ref="CJ96:CJ105" si="383">CH96*H96</f>
        <v>0</v>
      </c>
      <c r="CK96" s="10">
        <v>1</v>
      </c>
    </row>
    <row r="97" spans="1:89" s="10" customFormat="1" ht="144" customHeight="1">
      <c r="A97" s="36" t="s">
        <v>1344</v>
      </c>
      <c r="B97" s="107"/>
      <c r="C97" s="106" t="str">
        <f t="shared" si="307"/>
        <v>KARL-Navy</v>
      </c>
      <c r="D97" s="99" t="s">
        <v>1264</v>
      </c>
      <c r="E97" s="19" t="s">
        <v>1208</v>
      </c>
      <c r="F97" s="104" t="s">
        <v>885</v>
      </c>
      <c r="G97" s="19"/>
      <c r="H97" s="78">
        <f t="shared" si="357"/>
        <v>5.14</v>
      </c>
      <c r="I97" s="79">
        <v>7.9</v>
      </c>
      <c r="J97" s="79">
        <v>19.899999999999999</v>
      </c>
      <c r="K97" s="143" t="str">
        <f>_xlfn.XLOOKUP(C97,наличие!A:A,наличие!J:J,"-",0)</f>
        <v>-</v>
      </c>
      <c r="L97" s="160" t="s">
        <v>1245</v>
      </c>
      <c r="M97" s="31" t="s">
        <v>1244</v>
      </c>
      <c r="N97" s="31" t="s">
        <v>1244</v>
      </c>
      <c r="O97" s="31" t="s">
        <v>1244</v>
      </c>
      <c r="P97" s="31" t="s">
        <v>1244</v>
      </c>
      <c r="Q97" s="31" t="s">
        <v>1244</v>
      </c>
      <c r="R97" s="31" t="s">
        <v>1244</v>
      </c>
      <c r="S97" s="31" t="s">
        <v>1244</v>
      </c>
      <c r="T97" s="31" t="s">
        <v>1244</v>
      </c>
      <c r="U97" s="31" t="s">
        <v>1244</v>
      </c>
      <c r="V97" s="31" t="s">
        <v>1244</v>
      </c>
      <c r="W97" s="31" t="s">
        <v>1244</v>
      </c>
      <c r="X97" s="163">
        <f t="shared" si="279"/>
        <v>0</v>
      </c>
      <c r="Y97" s="81">
        <f t="shared" si="280"/>
        <v>0</v>
      </c>
      <c r="Z97" s="38">
        <f t="shared" si="308"/>
        <v>2.27</v>
      </c>
      <c r="AA97" s="23">
        <f t="shared" si="358"/>
        <v>0</v>
      </c>
      <c r="AB97" s="24">
        <f t="shared" si="359"/>
        <v>7.41</v>
      </c>
      <c r="AC97" s="55">
        <f t="shared" si="360"/>
        <v>26</v>
      </c>
      <c r="AD97" s="40">
        <f t="shared" si="361"/>
        <v>25.9</v>
      </c>
      <c r="AE97" s="11">
        <f t="shared" si="362"/>
        <v>2340</v>
      </c>
      <c r="AF97" s="6">
        <f t="shared" si="363"/>
        <v>2.5087719298245612</v>
      </c>
      <c r="AG97" s="25">
        <f t="shared" si="364"/>
        <v>14.3</v>
      </c>
      <c r="AH97" s="11" t="e">
        <f>ROUND(AG97*#REF!,-1)</f>
        <v>#REF!</v>
      </c>
      <c r="AI97" s="7">
        <f t="shared" si="365"/>
        <v>0.92982456140350878</v>
      </c>
      <c r="AJ97" s="26">
        <f t="shared" si="366"/>
        <v>10.7</v>
      </c>
      <c r="AK97" s="11" t="e">
        <f>ROUND(AJ97*#REF!,-1)</f>
        <v>#REF!</v>
      </c>
      <c r="AL97" s="18">
        <f t="shared" si="367"/>
        <v>0.44399460188933859</v>
      </c>
      <c r="AM97" s="42"/>
      <c r="AN97" s="67" t="e">
        <f t="shared" si="368"/>
        <v>#VALUE!</v>
      </c>
      <c r="AO97" s="68" t="s">
        <v>22</v>
      </c>
      <c r="AP97" s="68" t="s">
        <v>22</v>
      </c>
      <c r="AQ97" s="68" t="s">
        <v>22</v>
      </c>
      <c r="AR97" s="68" t="s">
        <v>22</v>
      </c>
      <c r="AS97" s="68" t="s">
        <v>22</v>
      </c>
      <c r="AT97" s="68" t="s">
        <v>22</v>
      </c>
      <c r="AU97" s="68" t="s">
        <v>22</v>
      </c>
      <c r="AV97" s="74" t="e">
        <f t="shared" si="369"/>
        <v>#VALUE!</v>
      </c>
      <c r="AW97" s="71" t="e">
        <f t="shared" si="370"/>
        <v>#VALUE!</v>
      </c>
      <c r="AX97" s="49">
        <v>0</v>
      </c>
      <c r="AY97" s="50" t="s">
        <v>22</v>
      </c>
      <c r="AZ97" s="50" t="s">
        <v>22</v>
      </c>
      <c r="BA97" s="50" t="s">
        <v>22</v>
      </c>
      <c r="BB97" s="50" t="s">
        <v>22</v>
      </c>
      <c r="BC97" s="50" t="s">
        <v>22</v>
      </c>
      <c r="BD97" s="50" t="s">
        <v>22</v>
      </c>
      <c r="BE97" s="50" t="s">
        <v>22</v>
      </c>
      <c r="BF97" s="46">
        <f t="shared" si="371"/>
        <v>0</v>
      </c>
      <c r="BG97" s="9">
        <f t="shared" si="372"/>
        <v>0</v>
      </c>
      <c r="BH97" s="9">
        <f t="shared" si="373"/>
        <v>0</v>
      </c>
      <c r="BI97" s="53">
        <v>5</v>
      </c>
      <c r="BJ97" s="54" t="s">
        <v>22</v>
      </c>
      <c r="BK97" s="54" t="s">
        <v>22</v>
      </c>
      <c r="BL97" s="54" t="s">
        <v>22</v>
      </c>
      <c r="BM97" s="54" t="s">
        <v>22</v>
      </c>
      <c r="BN97" s="54" t="s">
        <v>22</v>
      </c>
      <c r="BO97" s="54" t="s">
        <v>22</v>
      </c>
      <c r="BP97" s="54" t="s">
        <v>22</v>
      </c>
      <c r="BQ97" s="46">
        <f t="shared" si="374"/>
        <v>5</v>
      </c>
      <c r="BR97" s="9">
        <f t="shared" si="375"/>
        <v>54.951000000000001</v>
      </c>
      <c r="BS97" s="9">
        <f t="shared" si="376"/>
        <v>25.7</v>
      </c>
      <c r="BT97" s="63">
        <v>10</v>
      </c>
      <c r="BU97" s="64" t="s">
        <v>22</v>
      </c>
      <c r="BV97" s="64" t="s">
        <v>22</v>
      </c>
      <c r="BW97" s="64" t="s">
        <v>22</v>
      </c>
      <c r="BX97" s="64" t="s">
        <v>22</v>
      </c>
      <c r="BY97" s="64" t="s">
        <v>22</v>
      </c>
      <c r="BZ97" s="64" t="s">
        <v>22</v>
      </c>
      <c r="CA97" s="64" t="s">
        <v>22</v>
      </c>
      <c r="CB97" s="46">
        <f t="shared" si="377"/>
        <v>10</v>
      </c>
      <c r="CC97" s="9">
        <f t="shared" si="378"/>
        <v>161.19999999999999</v>
      </c>
      <c r="CD97" s="9">
        <f t="shared" si="379"/>
        <v>51.4</v>
      </c>
      <c r="CE97" s="8">
        <v>0</v>
      </c>
      <c r="CF97" s="9">
        <f t="shared" si="380"/>
        <v>0</v>
      </c>
      <c r="CG97" s="9">
        <f t="shared" si="381"/>
        <v>0</v>
      </c>
      <c r="CH97" s="8">
        <v>0</v>
      </c>
      <c r="CI97" s="9">
        <f t="shared" si="382"/>
        <v>0</v>
      </c>
      <c r="CJ97" s="9">
        <f t="shared" si="383"/>
        <v>0</v>
      </c>
      <c r="CK97" s="10">
        <v>1</v>
      </c>
    </row>
    <row r="98" spans="1:89" s="10" customFormat="1" ht="144" customHeight="1">
      <c r="A98" s="36" t="s">
        <v>1344</v>
      </c>
      <c r="B98" s="106"/>
      <c r="C98" s="106" t="str">
        <f t="shared" si="307"/>
        <v>KARL-Black</v>
      </c>
      <c r="D98" s="99" t="s">
        <v>1264</v>
      </c>
      <c r="E98" s="19" t="s">
        <v>1212</v>
      </c>
      <c r="F98" s="104" t="s">
        <v>885</v>
      </c>
      <c r="G98" s="19"/>
      <c r="H98" s="78">
        <f t="shared" si="357"/>
        <v>5.14</v>
      </c>
      <c r="I98" s="89">
        <v>7.9</v>
      </c>
      <c r="J98" s="79">
        <v>19.899999999999999</v>
      </c>
      <c r="K98" s="143" t="str">
        <f>_xlfn.XLOOKUP(C98,наличие!A:A,наличие!J:J,"-",0)</f>
        <v>-</v>
      </c>
      <c r="L98" s="160" t="s">
        <v>1245</v>
      </c>
      <c r="M98" s="31" t="s">
        <v>1244</v>
      </c>
      <c r="N98" s="31" t="s">
        <v>1244</v>
      </c>
      <c r="O98" s="31" t="s">
        <v>1244</v>
      </c>
      <c r="P98" s="31" t="s">
        <v>1244</v>
      </c>
      <c r="Q98" s="31" t="s">
        <v>1244</v>
      </c>
      <c r="R98" s="31" t="s">
        <v>1244</v>
      </c>
      <c r="S98" s="31" t="s">
        <v>1244</v>
      </c>
      <c r="T98" s="31" t="s">
        <v>1244</v>
      </c>
      <c r="U98" s="31" t="s">
        <v>1244</v>
      </c>
      <c r="V98" s="31" t="s">
        <v>1244</v>
      </c>
      <c r="W98" s="31" t="s">
        <v>1244</v>
      </c>
      <c r="X98" s="163">
        <f t="shared" si="279"/>
        <v>0</v>
      </c>
      <c r="Y98" s="81">
        <f t="shared" si="280"/>
        <v>0</v>
      </c>
      <c r="Z98" s="38">
        <f t="shared" si="308"/>
        <v>2.27</v>
      </c>
      <c r="AA98" s="23">
        <f t="shared" si="358"/>
        <v>0</v>
      </c>
      <c r="AB98" s="24">
        <f t="shared" si="359"/>
        <v>7.41</v>
      </c>
      <c r="AC98" s="55">
        <f t="shared" si="360"/>
        <v>26</v>
      </c>
      <c r="AD98" s="40">
        <f t="shared" si="361"/>
        <v>25.9</v>
      </c>
      <c r="AE98" s="11">
        <f t="shared" si="362"/>
        <v>2340</v>
      </c>
      <c r="AF98" s="6">
        <f t="shared" si="363"/>
        <v>2.5087719298245612</v>
      </c>
      <c r="AG98" s="25">
        <f t="shared" si="364"/>
        <v>14.3</v>
      </c>
      <c r="AH98" s="11" t="e">
        <f>ROUND(AG98*#REF!,-1)</f>
        <v>#REF!</v>
      </c>
      <c r="AI98" s="7">
        <f t="shared" si="365"/>
        <v>0.92982456140350878</v>
      </c>
      <c r="AJ98" s="26">
        <f t="shared" si="366"/>
        <v>10.7</v>
      </c>
      <c r="AK98" s="11" t="e">
        <f>ROUND(AJ98*#REF!,-1)</f>
        <v>#REF!</v>
      </c>
      <c r="AL98" s="18">
        <f t="shared" si="367"/>
        <v>0.44399460188933859</v>
      </c>
      <c r="AM98" s="42"/>
      <c r="AN98" s="67" t="e">
        <f t="shared" si="368"/>
        <v>#VALUE!</v>
      </c>
      <c r="AO98" s="68" t="s">
        <v>22</v>
      </c>
      <c r="AP98" s="68" t="s">
        <v>22</v>
      </c>
      <c r="AQ98" s="68" t="s">
        <v>22</v>
      </c>
      <c r="AR98" s="68" t="s">
        <v>22</v>
      </c>
      <c r="AS98" s="68" t="s">
        <v>22</v>
      </c>
      <c r="AT98" s="68" t="s">
        <v>22</v>
      </c>
      <c r="AU98" s="68" t="s">
        <v>22</v>
      </c>
      <c r="AV98" s="74" t="e">
        <f t="shared" si="369"/>
        <v>#VALUE!</v>
      </c>
      <c r="AW98" s="71" t="e">
        <f t="shared" si="370"/>
        <v>#VALUE!</v>
      </c>
      <c r="AX98" s="49">
        <v>0</v>
      </c>
      <c r="AY98" s="50" t="s">
        <v>22</v>
      </c>
      <c r="AZ98" s="50" t="s">
        <v>22</v>
      </c>
      <c r="BA98" s="50" t="s">
        <v>22</v>
      </c>
      <c r="BB98" s="50" t="s">
        <v>22</v>
      </c>
      <c r="BC98" s="50" t="s">
        <v>22</v>
      </c>
      <c r="BD98" s="50" t="s">
        <v>22</v>
      </c>
      <c r="BE98" s="50" t="s">
        <v>22</v>
      </c>
      <c r="BF98" s="46">
        <f t="shared" si="371"/>
        <v>0</v>
      </c>
      <c r="BG98" s="9">
        <f t="shared" si="372"/>
        <v>0</v>
      </c>
      <c r="BH98" s="9">
        <f t="shared" si="373"/>
        <v>0</v>
      </c>
      <c r="BI98" s="53">
        <v>4</v>
      </c>
      <c r="BJ98" s="54" t="s">
        <v>22</v>
      </c>
      <c r="BK98" s="54" t="s">
        <v>22</v>
      </c>
      <c r="BL98" s="54" t="s">
        <v>22</v>
      </c>
      <c r="BM98" s="54" t="s">
        <v>22</v>
      </c>
      <c r="BN98" s="54" t="s">
        <v>22</v>
      </c>
      <c r="BO98" s="54" t="s">
        <v>22</v>
      </c>
      <c r="BP98" s="54" t="s">
        <v>22</v>
      </c>
      <c r="BQ98" s="46">
        <f t="shared" si="374"/>
        <v>4</v>
      </c>
      <c r="BR98" s="9">
        <f t="shared" si="375"/>
        <v>43.960799999999999</v>
      </c>
      <c r="BS98" s="9">
        <f t="shared" si="376"/>
        <v>20.56</v>
      </c>
      <c r="BT98" s="63">
        <v>8</v>
      </c>
      <c r="BU98" s="64" t="s">
        <v>22</v>
      </c>
      <c r="BV98" s="64" t="s">
        <v>22</v>
      </c>
      <c r="BW98" s="64" t="s">
        <v>22</v>
      </c>
      <c r="BX98" s="64" t="s">
        <v>22</v>
      </c>
      <c r="BY98" s="64" t="s">
        <v>22</v>
      </c>
      <c r="BZ98" s="64" t="s">
        <v>22</v>
      </c>
      <c r="CA98" s="64" t="s">
        <v>22</v>
      </c>
      <c r="CB98" s="46">
        <f t="shared" si="377"/>
        <v>8</v>
      </c>
      <c r="CC98" s="9">
        <f t="shared" si="378"/>
        <v>128.96</v>
      </c>
      <c r="CD98" s="9">
        <f t="shared" si="379"/>
        <v>41.12</v>
      </c>
      <c r="CE98" s="8">
        <v>0</v>
      </c>
      <c r="CF98" s="9">
        <f t="shared" si="380"/>
        <v>0</v>
      </c>
      <c r="CG98" s="9">
        <f t="shared" si="381"/>
        <v>0</v>
      </c>
      <c r="CH98" s="8">
        <v>0</v>
      </c>
      <c r="CI98" s="9">
        <f t="shared" si="382"/>
        <v>0</v>
      </c>
      <c r="CJ98" s="9">
        <f t="shared" si="383"/>
        <v>0</v>
      </c>
      <c r="CK98" s="10">
        <v>1</v>
      </c>
    </row>
    <row r="99" spans="1:89" s="10" customFormat="1" ht="144" customHeight="1">
      <c r="A99" s="36" t="s">
        <v>1344</v>
      </c>
      <c r="B99" s="106"/>
      <c r="C99" s="106" t="str">
        <f t="shared" si="307"/>
        <v>OWEN-Brown</v>
      </c>
      <c r="D99" s="99" t="s">
        <v>1265</v>
      </c>
      <c r="E99" s="19" t="s">
        <v>1204</v>
      </c>
      <c r="F99" s="104" t="s">
        <v>1318</v>
      </c>
      <c r="G99" s="19"/>
      <c r="H99" s="78">
        <f t="shared" si="357"/>
        <v>11.64</v>
      </c>
      <c r="I99" s="89">
        <v>17.899999999999999</v>
      </c>
      <c r="J99" s="79">
        <v>44.9</v>
      </c>
      <c r="K99" s="143" t="str">
        <f>_xlfn.XLOOKUP(C99,наличие!A:A,наличие!J:J,"-",0)</f>
        <v>-</v>
      </c>
      <c r="L99" s="160" t="s">
        <v>1245</v>
      </c>
      <c r="M99" s="31" t="s">
        <v>1244</v>
      </c>
      <c r="N99" s="31" t="s">
        <v>1244</v>
      </c>
      <c r="O99" s="31" t="s">
        <v>1244</v>
      </c>
      <c r="P99" s="31" t="s">
        <v>1244</v>
      </c>
      <c r="Q99" s="31" t="s">
        <v>1244</v>
      </c>
      <c r="R99" s="31" t="s">
        <v>1244</v>
      </c>
      <c r="S99" s="31" t="s">
        <v>1244</v>
      </c>
      <c r="T99" s="31" t="s">
        <v>1244</v>
      </c>
      <c r="U99" s="31" t="s">
        <v>1244</v>
      </c>
      <c r="V99" s="31" t="s">
        <v>1244</v>
      </c>
      <c r="W99" s="31" t="s">
        <v>1244</v>
      </c>
      <c r="X99" s="163">
        <f t="shared" si="279"/>
        <v>0</v>
      </c>
      <c r="Y99" s="81">
        <f t="shared" si="280"/>
        <v>0</v>
      </c>
      <c r="Z99" s="38">
        <f t="shared" si="308"/>
        <v>3.2450000000000001</v>
      </c>
      <c r="AA99" s="23">
        <f t="shared" si="358"/>
        <v>0</v>
      </c>
      <c r="AB99" s="24">
        <f t="shared" si="359"/>
        <v>14.885000000000002</v>
      </c>
      <c r="AC99" s="55">
        <f t="shared" si="360"/>
        <v>52</v>
      </c>
      <c r="AD99" s="40">
        <f t="shared" si="361"/>
        <v>52.1</v>
      </c>
      <c r="AE99" s="11">
        <f t="shared" si="362"/>
        <v>4680</v>
      </c>
      <c r="AF99" s="6">
        <f t="shared" si="363"/>
        <v>2.4934497816593879</v>
      </c>
      <c r="AG99" s="25">
        <f t="shared" si="364"/>
        <v>28.6</v>
      </c>
      <c r="AH99" s="11" t="e">
        <f>ROUND(AG99*#REF!,-1)</f>
        <v>#REF!</v>
      </c>
      <c r="AI99" s="7">
        <f t="shared" si="365"/>
        <v>0.92139737991266368</v>
      </c>
      <c r="AJ99" s="26">
        <f t="shared" si="366"/>
        <v>21.5</v>
      </c>
      <c r="AK99" s="11" t="e">
        <f>ROUND(AJ99*#REF!,-1)</f>
        <v>#REF!</v>
      </c>
      <c r="AL99" s="18">
        <f t="shared" si="367"/>
        <v>0.44440712126301629</v>
      </c>
      <c r="AM99" s="42"/>
      <c r="AN99" s="67" t="e">
        <f t="shared" si="368"/>
        <v>#VALUE!</v>
      </c>
      <c r="AO99" s="68" t="s">
        <v>22</v>
      </c>
      <c r="AP99" s="68" t="s">
        <v>22</v>
      </c>
      <c r="AQ99" s="68" t="s">
        <v>22</v>
      </c>
      <c r="AR99" s="68" t="s">
        <v>22</v>
      </c>
      <c r="AS99" s="68" t="s">
        <v>22</v>
      </c>
      <c r="AT99" s="68" t="s">
        <v>22</v>
      </c>
      <c r="AU99" s="68" t="s">
        <v>22</v>
      </c>
      <c r="AV99" s="74" t="e">
        <f t="shared" si="369"/>
        <v>#VALUE!</v>
      </c>
      <c r="AW99" s="71" t="e">
        <f t="shared" si="370"/>
        <v>#VALUE!</v>
      </c>
      <c r="AX99" s="49">
        <v>10</v>
      </c>
      <c r="AY99" s="50" t="s">
        <v>22</v>
      </c>
      <c r="AZ99" s="50" t="s">
        <v>22</v>
      </c>
      <c r="BA99" s="50" t="s">
        <v>22</v>
      </c>
      <c r="BB99" s="50" t="s">
        <v>22</v>
      </c>
      <c r="BC99" s="50" t="s">
        <v>22</v>
      </c>
      <c r="BD99" s="50" t="s">
        <v>22</v>
      </c>
      <c r="BE99" s="50" t="s">
        <v>22</v>
      </c>
      <c r="BF99" s="46">
        <f t="shared" si="371"/>
        <v>10</v>
      </c>
      <c r="BG99" s="9">
        <f t="shared" si="372"/>
        <v>203.77499999999998</v>
      </c>
      <c r="BH99" s="9">
        <f t="shared" si="373"/>
        <v>116.4</v>
      </c>
      <c r="BI99" s="53">
        <v>8</v>
      </c>
      <c r="BJ99" s="54" t="s">
        <v>22</v>
      </c>
      <c r="BK99" s="54" t="s">
        <v>22</v>
      </c>
      <c r="BL99" s="54" t="s">
        <v>22</v>
      </c>
      <c r="BM99" s="54" t="s">
        <v>22</v>
      </c>
      <c r="BN99" s="54" t="s">
        <v>22</v>
      </c>
      <c r="BO99" s="54" t="s">
        <v>22</v>
      </c>
      <c r="BP99" s="54" t="s">
        <v>22</v>
      </c>
      <c r="BQ99" s="46">
        <f t="shared" si="374"/>
        <v>8</v>
      </c>
      <c r="BR99" s="9">
        <f t="shared" si="375"/>
        <v>175.8432</v>
      </c>
      <c r="BS99" s="9">
        <f t="shared" si="376"/>
        <v>93.12</v>
      </c>
      <c r="BT99" s="63">
        <v>16</v>
      </c>
      <c r="BU99" s="64" t="s">
        <v>22</v>
      </c>
      <c r="BV99" s="64" t="s">
        <v>22</v>
      </c>
      <c r="BW99" s="64" t="s">
        <v>22</v>
      </c>
      <c r="BX99" s="64" t="s">
        <v>22</v>
      </c>
      <c r="BY99" s="64" t="s">
        <v>22</v>
      </c>
      <c r="BZ99" s="64" t="s">
        <v>22</v>
      </c>
      <c r="CA99" s="64" t="s">
        <v>22</v>
      </c>
      <c r="CB99" s="46">
        <f t="shared" si="377"/>
        <v>16</v>
      </c>
      <c r="CC99" s="9">
        <f t="shared" si="378"/>
        <v>515.84</v>
      </c>
      <c r="CD99" s="9">
        <f t="shared" si="379"/>
        <v>186.24</v>
      </c>
      <c r="CE99" s="8">
        <v>0</v>
      </c>
      <c r="CF99" s="9">
        <f t="shared" si="380"/>
        <v>0</v>
      </c>
      <c r="CG99" s="9">
        <f t="shared" si="381"/>
        <v>0</v>
      </c>
      <c r="CH99" s="8">
        <v>0</v>
      </c>
      <c r="CI99" s="9">
        <f t="shared" si="382"/>
        <v>0</v>
      </c>
      <c r="CJ99" s="9">
        <f t="shared" si="383"/>
        <v>0</v>
      </c>
      <c r="CK99" s="10">
        <v>1</v>
      </c>
    </row>
    <row r="100" spans="1:89" s="10" customFormat="1" ht="144" customHeight="1">
      <c r="A100" s="36" t="s">
        <v>1344</v>
      </c>
      <c r="B100" s="107"/>
      <c r="C100" s="106" t="str">
        <f t="shared" si="307"/>
        <v>OWEN-Beige</v>
      </c>
      <c r="D100" s="99" t="s">
        <v>1265</v>
      </c>
      <c r="E100" s="19" t="s">
        <v>1216</v>
      </c>
      <c r="F100" s="104" t="s">
        <v>1318</v>
      </c>
      <c r="G100" s="19"/>
      <c r="H100" s="78">
        <f t="shared" si="357"/>
        <v>11.64</v>
      </c>
      <c r="I100" s="79">
        <v>17.899999999999999</v>
      </c>
      <c r="J100" s="79">
        <v>44.9</v>
      </c>
      <c r="K100" s="143" t="str">
        <f>_xlfn.XLOOKUP(C100,наличие!A:A,наличие!J:J,"-",0)</f>
        <v>-</v>
      </c>
      <c r="L100" s="160" t="s">
        <v>1245</v>
      </c>
      <c r="M100" s="31" t="s">
        <v>1244</v>
      </c>
      <c r="N100" s="31" t="s">
        <v>1244</v>
      </c>
      <c r="O100" s="31" t="s">
        <v>1244</v>
      </c>
      <c r="P100" s="31" t="s">
        <v>1244</v>
      </c>
      <c r="Q100" s="31" t="s">
        <v>1244</v>
      </c>
      <c r="R100" s="31" t="s">
        <v>1244</v>
      </c>
      <c r="S100" s="31" t="s">
        <v>1244</v>
      </c>
      <c r="T100" s="31" t="s">
        <v>1244</v>
      </c>
      <c r="U100" s="31" t="s">
        <v>1244</v>
      </c>
      <c r="V100" s="31" t="s">
        <v>1244</v>
      </c>
      <c r="W100" s="31" t="s">
        <v>1244</v>
      </c>
      <c r="X100" s="163">
        <f t="shared" si="279"/>
        <v>0</v>
      </c>
      <c r="Y100" s="81">
        <f t="shared" si="280"/>
        <v>0</v>
      </c>
      <c r="Z100" s="38">
        <f t="shared" si="308"/>
        <v>3.2450000000000001</v>
      </c>
      <c r="AA100" s="23">
        <f t="shared" si="358"/>
        <v>0</v>
      </c>
      <c r="AB100" s="24">
        <f t="shared" si="359"/>
        <v>14.885000000000002</v>
      </c>
      <c r="AC100" s="55">
        <f t="shared" si="360"/>
        <v>52</v>
      </c>
      <c r="AD100" s="40">
        <f t="shared" si="361"/>
        <v>52.1</v>
      </c>
      <c r="AE100" s="11">
        <f t="shared" si="362"/>
        <v>4680</v>
      </c>
      <c r="AF100" s="6">
        <f t="shared" si="363"/>
        <v>2.4934497816593879</v>
      </c>
      <c r="AG100" s="25">
        <f t="shared" si="364"/>
        <v>28.6</v>
      </c>
      <c r="AH100" s="11" t="e">
        <f>ROUND(AG100*#REF!,-1)</f>
        <v>#REF!</v>
      </c>
      <c r="AI100" s="7">
        <f t="shared" si="365"/>
        <v>0.92139737991266368</v>
      </c>
      <c r="AJ100" s="26">
        <f t="shared" si="366"/>
        <v>21.5</v>
      </c>
      <c r="AK100" s="11" t="e">
        <f>ROUND(AJ100*#REF!,-1)</f>
        <v>#REF!</v>
      </c>
      <c r="AL100" s="18">
        <f t="shared" si="367"/>
        <v>0.44440712126301629</v>
      </c>
      <c r="AM100" s="42"/>
      <c r="AN100" s="67" t="e">
        <f t="shared" si="368"/>
        <v>#VALUE!</v>
      </c>
      <c r="AO100" s="68" t="s">
        <v>22</v>
      </c>
      <c r="AP100" s="68" t="s">
        <v>22</v>
      </c>
      <c r="AQ100" s="68" t="s">
        <v>22</v>
      </c>
      <c r="AR100" s="68" t="s">
        <v>22</v>
      </c>
      <c r="AS100" s="68" t="s">
        <v>22</v>
      </c>
      <c r="AT100" s="68" t="s">
        <v>22</v>
      </c>
      <c r="AU100" s="68" t="s">
        <v>22</v>
      </c>
      <c r="AV100" s="74" t="e">
        <f t="shared" si="369"/>
        <v>#VALUE!</v>
      </c>
      <c r="AW100" s="71" t="e">
        <f t="shared" si="370"/>
        <v>#VALUE!</v>
      </c>
      <c r="AX100" s="49">
        <v>0</v>
      </c>
      <c r="AY100" s="50" t="s">
        <v>22</v>
      </c>
      <c r="AZ100" s="50" t="s">
        <v>22</v>
      </c>
      <c r="BA100" s="50" t="s">
        <v>22</v>
      </c>
      <c r="BB100" s="50" t="s">
        <v>22</v>
      </c>
      <c r="BC100" s="50" t="s">
        <v>22</v>
      </c>
      <c r="BD100" s="50" t="s">
        <v>22</v>
      </c>
      <c r="BE100" s="50" t="s">
        <v>22</v>
      </c>
      <c r="BF100" s="46">
        <f t="shared" si="371"/>
        <v>0</v>
      </c>
      <c r="BG100" s="9">
        <f t="shared" si="372"/>
        <v>0</v>
      </c>
      <c r="BH100" s="9">
        <f t="shared" si="373"/>
        <v>0</v>
      </c>
      <c r="BI100" s="53">
        <v>2</v>
      </c>
      <c r="BJ100" s="54" t="s">
        <v>22</v>
      </c>
      <c r="BK100" s="54" t="s">
        <v>22</v>
      </c>
      <c r="BL100" s="54" t="s">
        <v>22</v>
      </c>
      <c r="BM100" s="54" t="s">
        <v>22</v>
      </c>
      <c r="BN100" s="54" t="s">
        <v>22</v>
      </c>
      <c r="BO100" s="54" t="s">
        <v>22</v>
      </c>
      <c r="BP100" s="54" t="s">
        <v>22</v>
      </c>
      <c r="BQ100" s="46">
        <f t="shared" si="374"/>
        <v>2</v>
      </c>
      <c r="BR100" s="9">
        <f t="shared" si="375"/>
        <v>43.960799999999999</v>
      </c>
      <c r="BS100" s="9">
        <f t="shared" si="376"/>
        <v>23.28</v>
      </c>
      <c r="BT100" s="63">
        <v>4</v>
      </c>
      <c r="BU100" s="64" t="s">
        <v>22</v>
      </c>
      <c r="BV100" s="64" t="s">
        <v>22</v>
      </c>
      <c r="BW100" s="64" t="s">
        <v>22</v>
      </c>
      <c r="BX100" s="64" t="s">
        <v>22</v>
      </c>
      <c r="BY100" s="64" t="s">
        <v>22</v>
      </c>
      <c r="BZ100" s="64" t="s">
        <v>22</v>
      </c>
      <c r="CA100" s="64" t="s">
        <v>22</v>
      </c>
      <c r="CB100" s="46">
        <f t="shared" si="377"/>
        <v>4</v>
      </c>
      <c r="CC100" s="9">
        <f t="shared" si="378"/>
        <v>128.96</v>
      </c>
      <c r="CD100" s="9">
        <f t="shared" si="379"/>
        <v>46.56</v>
      </c>
      <c r="CE100" s="8">
        <v>0</v>
      </c>
      <c r="CF100" s="9">
        <f t="shared" si="380"/>
        <v>0</v>
      </c>
      <c r="CG100" s="9">
        <f t="shared" si="381"/>
        <v>0</v>
      </c>
      <c r="CH100" s="8">
        <v>0</v>
      </c>
      <c r="CI100" s="9">
        <f t="shared" si="382"/>
        <v>0</v>
      </c>
      <c r="CJ100" s="9">
        <f t="shared" si="383"/>
        <v>0</v>
      </c>
      <c r="CK100" s="10">
        <v>1</v>
      </c>
    </row>
    <row r="101" spans="1:89" s="10" customFormat="1" ht="144" customHeight="1">
      <c r="A101" s="36" t="s">
        <v>1344</v>
      </c>
      <c r="B101" s="107"/>
      <c r="C101" s="106" t="str">
        <f t="shared" si="307"/>
        <v>TED-Black</v>
      </c>
      <c r="D101" s="99" t="s">
        <v>1266</v>
      </c>
      <c r="E101" s="19" t="s">
        <v>1212</v>
      </c>
      <c r="F101" s="104" t="s">
        <v>1320</v>
      </c>
      <c r="G101" s="19"/>
      <c r="H101" s="78">
        <f t="shared" si="357"/>
        <v>7.74</v>
      </c>
      <c r="I101" s="79">
        <v>11.9</v>
      </c>
      <c r="J101" s="79">
        <v>29.9</v>
      </c>
      <c r="K101" s="143" t="str">
        <f>_xlfn.XLOOKUP(C101,наличие!A:A,наличие!J:J,"-",0)</f>
        <v>-</v>
      </c>
      <c r="L101" s="160" t="s">
        <v>1245</v>
      </c>
      <c r="M101" s="31" t="s">
        <v>1244</v>
      </c>
      <c r="N101" s="31" t="s">
        <v>1244</v>
      </c>
      <c r="O101" s="31" t="s">
        <v>1244</v>
      </c>
      <c r="P101" s="31" t="s">
        <v>1244</v>
      </c>
      <c r="Q101" s="31" t="s">
        <v>1244</v>
      </c>
      <c r="R101" s="31" t="s">
        <v>1244</v>
      </c>
      <c r="S101" s="31" t="s">
        <v>1244</v>
      </c>
      <c r="T101" s="31" t="s">
        <v>1244</v>
      </c>
      <c r="U101" s="31" t="s">
        <v>1244</v>
      </c>
      <c r="V101" s="31" t="s">
        <v>1244</v>
      </c>
      <c r="W101" s="31" t="s">
        <v>1244</v>
      </c>
      <c r="X101" s="163">
        <f t="shared" si="279"/>
        <v>0</v>
      </c>
      <c r="Y101" s="81">
        <f t="shared" si="280"/>
        <v>0</v>
      </c>
      <c r="Z101" s="38">
        <f t="shared" si="308"/>
        <v>2.66</v>
      </c>
      <c r="AA101" s="23">
        <f t="shared" si="358"/>
        <v>0</v>
      </c>
      <c r="AB101" s="24">
        <f t="shared" si="359"/>
        <v>10.4</v>
      </c>
      <c r="AC101" s="55">
        <f t="shared" si="360"/>
        <v>36</v>
      </c>
      <c r="AD101" s="40">
        <f t="shared" si="361"/>
        <v>36.4</v>
      </c>
      <c r="AE101" s="11">
        <f t="shared" si="362"/>
        <v>3240</v>
      </c>
      <c r="AF101" s="6">
        <f t="shared" si="363"/>
        <v>2.4615384615384617</v>
      </c>
      <c r="AG101" s="25">
        <f t="shared" si="364"/>
        <v>19.8</v>
      </c>
      <c r="AH101" s="11" t="e">
        <f>ROUND(AG101*#REF!,-1)</f>
        <v>#REF!</v>
      </c>
      <c r="AI101" s="7">
        <f t="shared" si="365"/>
        <v>0.90384615384615385</v>
      </c>
      <c r="AJ101" s="26">
        <f t="shared" si="366"/>
        <v>14.9</v>
      </c>
      <c r="AK101" s="11" t="e">
        <f>ROUND(AJ101*#REF!,-1)</f>
        <v>#REF!</v>
      </c>
      <c r="AL101" s="18">
        <f t="shared" si="367"/>
        <v>0.43269230769230765</v>
      </c>
      <c r="AM101" s="42"/>
      <c r="AN101" s="67" t="e">
        <f t="shared" si="368"/>
        <v>#VALUE!</v>
      </c>
      <c r="AO101" s="68" t="s">
        <v>22</v>
      </c>
      <c r="AP101" s="68" t="s">
        <v>22</v>
      </c>
      <c r="AQ101" s="68" t="s">
        <v>22</v>
      </c>
      <c r="AR101" s="68" t="s">
        <v>22</v>
      </c>
      <c r="AS101" s="68" t="s">
        <v>22</v>
      </c>
      <c r="AT101" s="68" t="s">
        <v>22</v>
      </c>
      <c r="AU101" s="68" t="s">
        <v>22</v>
      </c>
      <c r="AV101" s="74" t="e">
        <f t="shared" si="369"/>
        <v>#VALUE!</v>
      </c>
      <c r="AW101" s="71" t="e">
        <f t="shared" si="370"/>
        <v>#VALUE!</v>
      </c>
      <c r="AX101" s="49">
        <v>0</v>
      </c>
      <c r="AY101" s="50" t="s">
        <v>22</v>
      </c>
      <c r="AZ101" s="50" t="s">
        <v>22</v>
      </c>
      <c r="BA101" s="50" t="s">
        <v>22</v>
      </c>
      <c r="BB101" s="50" t="s">
        <v>22</v>
      </c>
      <c r="BC101" s="50" t="s">
        <v>22</v>
      </c>
      <c r="BD101" s="50" t="s">
        <v>22</v>
      </c>
      <c r="BE101" s="50" t="s">
        <v>22</v>
      </c>
      <c r="BF101" s="46">
        <f t="shared" si="371"/>
        <v>0</v>
      </c>
      <c r="BG101" s="9">
        <f t="shared" si="372"/>
        <v>0</v>
      </c>
      <c r="BH101" s="9">
        <f t="shared" si="373"/>
        <v>0</v>
      </c>
      <c r="BI101" s="53">
        <v>1</v>
      </c>
      <c r="BJ101" s="54" t="s">
        <v>22</v>
      </c>
      <c r="BK101" s="54" t="s">
        <v>22</v>
      </c>
      <c r="BL101" s="54" t="s">
        <v>22</v>
      </c>
      <c r="BM101" s="54" t="s">
        <v>22</v>
      </c>
      <c r="BN101" s="54" t="s">
        <v>22</v>
      </c>
      <c r="BO101" s="54" t="s">
        <v>22</v>
      </c>
      <c r="BP101" s="54" t="s">
        <v>22</v>
      </c>
      <c r="BQ101" s="46">
        <f t="shared" si="374"/>
        <v>1</v>
      </c>
      <c r="BR101" s="9">
        <f t="shared" si="375"/>
        <v>15.2172</v>
      </c>
      <c r="BS101" s="9">
        <f t="shared" si="376"/>
        <v>7.74</v>
      </c>
      <c r="BT101" s="63">
        <v>2</v>
      </c>
      <c r="BU101" s="64" t="s">
        <v>22</v>
      </c>
      <c r="BV101" s="64" t="s">
        <v>22</v>
      </c>
      <c r="BW101" s="64" t="s">
        <v>22</v>
      </c>
      <c r="BX101" s="64" t="s">
        <v>22</v>
      </c>
      <c r="BY101" s="64" t="s">
        <v>22</v>
      </c>
      <c r="BZ101" s="64" t="s">
        <v>22</v>
      </c>
      <c r="CA101" s="64" t="s">
        <v>22</v>
      </c>
      <c r="CB101" s="46">
        <f t="shared" si="377"/>
        <v>2</v>
      </c>
      <c r="CC101" s="9">
        <f t="shared" si="378"/>
        <v>44.64</v>
      </c>
      <c r="CD101" s="9">
        <f t="shared" si="379"/>
        <v>15.48</v>
      </c>
      <c r="CE101" s="8">
        <v>0</v>
      </c>
      <c r="CF101" s="9">
        <f t="shared" si="380"/>
        <v>0</v>
      </c>
      <c r="CG101" s="9">
        <f t="shared" si="381"/>
        <v>0</v>
      </c>
      <c r="CH101" s="8">
        <v>0</v>
      </c>
      <c r="CI101" s="9">
        <f t="shared" si="382"/>
        <v>0</v>
      </c>
      <c r="CJ101" s="9">
        <f t="shared" si="383"/>
        <v>0</v>
      </c>
      <c r="CK101" s="10">
        <v>1</v>
      </c>
    </row>
    <row r="102" spans="1:89" s="10" customFormat="1" ht="144" customHeight="1">
      <c r="A102" s="36" t="s">
        <v>1344</v>
      </c>
      <c r="B102" s="107"/>
      <c r="C102" s="106" t="str">
        <f t="shared" si="307"/>
        <v>TED-Charcoal</v>
      </c>
      <c r="D102" s="99" t="s">
        <v>1266</v>
      </c>
      <c r="E102" s="19" t="s">
        <v>1210</v>
      </c>
      <c r="F102" s="104" t="s">
        <v>1320</v>
      </c>
      <c r="G102" s="19"/>
      <c r="H102" s="78">
        <f t="shared" si="357"/>
        <v>7.74</v>
      </c>
      <c r="I102" s="79">
        <v>11.9</v>
      </c>
      <c r="J102" s="79">
        <v>29.9</v>
      </c>
      <c r="K102" s="143" t="str">
        <f>_xlfn.XLOOKUP(C102,наличие!A:A,наличие!J:J,"-",0)</f>
        <v>-</v>
      </c>
      <c r="L102" s="160" t="s">
        <v>1245</v>
      </c>
      <c r="M102" s="31" t="s">
        <v>1244</v>
      </c>
      <c r="N102" s="31" t="s">
        <v>1244</v>
      </c>
      <c r="O102" s="31" t="s">
        <v>1244</v>
      </c>
      <c r="P102" s="31" t="s">
        <v>1244</v>
      </c>
      <c r="Q102" s="31" t="s">
        <v>1244</v>
      </c>
      <c r="R102" s="31" t="s">
        <v>1244</v>
      </c>
      <c r="S102" s="31" t="s">
        <v>1244</v>
      </c>
      <c r="T102" s="31" t="s">
        <v>1244</v>
      </c>
      <c r="U102" s="31" t="s">
        <v>1244</v>
      </c>
      <c r="V102" s="31" t="s">
        <v>1244</v>
      </c>
      <c r="W102" s="31" t="s">
        <v>1244</v>
      </c>
      <c r="X102" s="163">
        <f t="shared" si="279"/>
        <v>0</v>
      </c>
      <c r="Y102" s="81">
        <f t="shared" si="280"/>
        <v>0</v>
      </c>
      <c r="Z102" s="38">
        <f t="shared" si="308"/>
        <v>2.66</v>
      </c>
      <c r="AA102" s="23">
        <f t="shared" si="358"/>
        <v>0</v>
      </c>
      <c r="AB102" s="24">
        <f t="shared" si="359"/>
        <v>10.4</v>
      </c>
      <c r="AC102" s="55">
        <f t="shared" si="360"/>
        <v>36</v>
      </c>
      <c r="AD102" s="40">
        <f t="shared" si="361"/>
        <v>36.4</v>
      </c>
      <c r="AE102" s="11">
        <f t="shared" si="362"/>
        <v>3240</v>
      </c>
      <c r="AF102" s="6">
        <f t="shared" si="363"/>
        <v>2.4615384615384617</v>
      </c>
      <c r="AG102" s="25">
        <f t="shared" si="364"/>
        <v>19.8</v>
      </c>
      <c r="AH102" s="11" t="e">
        <f>ROUND(AG102*#REF!,-1)</f>
        <v>#REF!</v>
      </c>
      <c r="AI102" s="7">
        <f t="shared" si="365"/>
        <v>0.90384615384615385</v>
      </c>
      <c r="AJ102" s="26">
        <f t="shared" si="366"/>
        <v>14.9</v>
      </c>
      <c r="AK102" s="11" t="e">
        <f>ROUND(AJ102*#REF!,-1)</f>
        <v>#REF!</v>
      </c>
      <c r="AL102" s="18">
        <f t="shared" si="367"/>
        <v>0.43269230769230765</v>
      </c>
      <c r="AM102" s="42"/>
      <c r="AN102" s="67" t="e">
        <f t="shared" si="368"/>
        <v>#VALUE!</v>
      </c>
      <c r="AO102" s="68" t="s">
        <v>22</v>
      </c>
      <c r="AP102" s="68" t="s">
        <v>22</v>
      </c>
      <c r="AQ102" s="68" t="s">
        <v>22</v>
      </c>
      <c r="AR102" s="68" t="s">
        <v>22</v>
      </c>
      <c r="AS102" s="68" t="s">
        <v>22</v>
      </c>
      <c r="AT102" s="68" t="s">
        <v>22</v>
      </c>
      <c r="AU102" s="68" t="s">
        <v>22</v>
      </c>
      <c r="AV102" s="74" t="e">
        <f t="shared" si="369"/>
        <v>#VALUE!</v>
      </c>
      <c r="AW102" s="71" t="e">
        <f t="shared" si="370"/>
        <v>#VALUE!</v>
      </c>
      <c r="AX102" s="49">
        <v>0</v>
      </c>
      <c r="AY102" s="50" t="s">
        <v>22</v>
      </c>
      <c r="AZ102" s="50" t="s">
        <v>22</v>
      </c>
      <c r="BA102" s="50" t="s">
        <v>22</v>
      </c>
      <c r="BB102" s="50" t="s">
        <v>22</v>
      </c>
      <c r="BC102" s="50" t="s">
        <v>22</v>
      </c>
      <c r="BD102" s="50" t="s">
        <v>22</v>
      </c>
      <c r="BE102" s="50" t="s">
        <v>22</v>
      </c>
      <c r="BF102" s="46">
        <f t="shared" si="371"/>
        <v>0</v>
      </c>
      <c r="BG102" s="9">
        <f t="shared" si="372"/>
        <v>0</v>
      </c>
      <c r="BH102" s="9">
        <f t="shared" si="373"/>
        <v>0</v>
      </c>
      <c r="BI102" s="53">
        <v>2</v>
      </c>
      <c r="BJ102" s="54" t="s">
        <v>22</v>
      </c>
      <c r="BK102" s="54" t="s">
        <v>22</v>
      </c>
      <c r="BL102" s="54" t="s">
        <v>22</v>
      </c>
      <c r="BM102" s="54" t="s">
        <v>22</v>
      </c>
      <c r="BN102" s="54" t="s">
        <v>22</v>
      </c>
      <c r="BO102" s="54" t="s">
        <v>22</v>
      </c>
      <c r="BP102" s="54" t="s">
        <v>22</v>
      </c>
      <c r="BQ102" s="46">
        <f t="shared" si="374"/>
        <v>2</v>
      </c>
      <c r="BR102" s="9">
        <f t="shared" si="375"/>
        <v>30.4344</v>
      </c>
      <c r="BS102" s="9">
        <f t="shared" si="376"/>
        <v>15.48</v>
      </c>
      <c r="BT102" s="63">
        <v>4</v>
      </c>
      <c r="BU102" s="64" t="s">
        <v>22</v>
      </c>
      <c r="BV102" s="64" t="s">
        <v>22</v>
      </c>
      <c r="BW102" s="64" t="s">
        <v>22</v>
      </c>
      <c r="BX102" s="64" t="s">
        <v>22</v>
      </c>
      <c r="BY102" s="64" t="s">
        <v>22</v>
      </c>
      <c r="BZ102" s="64" t="s">
        <v>22</v>
      </c>
      <c r="CA102" s="64" t="s">
        <v>22</v>
      </c>
      <c r="CB102" s="46">
        <f t="shared" si="377"/>
        <v>4</v>
      </c>
      <c r="CC102" s="9">
        <f t="shared" si="378"/>
        <v>89.28</v>
      </c>
      <c r="CD102" s="9">
        <f t="shared" si="379"/>
        <v>30.96</v>
      </c>
      <c r="CE102" s="8">
        <v>0</v>
      </c>
      <c r="CF102" s="9">
        <f t="shared" si="380"/>
        <v>0</v>
      </c>
      <c r="CG102" s="9">
        <f t="shared" si="381"/>
        <v>0</v>
      </c>
      <c r="CH102" s="8">
        <v>0</v>
      </c>
      <c r="CI102" s="9">
        <f t="shared" si="382"/>
        <v>0</v>
      </c>
      <c r="CJ102" s="9">
        <f t="shared" si="383"/>
        <v>0</v>
      </c>
      <c r="CK102" s="10">
        <v>1</v>
      </c>
    </row>
    <row r="103" spans="1:89" s="10" customFormat="1" ht="144" customHeight="1">
      <c r="A103" s="36" t="s">
        <v>1344</v>
      </c>
      <c r="B103" s="107"/>
      <c r="C103" s="106" t="str">
        <f t="shared" si="307"/>
        <v>TED-Grey</v>
      </c>
      <c r="D103" s="99" t="s">
        <v>1266</v>
      </c>
      <c r="E103" s="19" t="s">
        <v>1217</v>
      </c>
      <c r="F103" s="104" t="s">
        <v>1320</v>
      </c>
      <c r="G103" s="19"/>
      <c r="H103" s="78">
        <f t="shared" si="357"/>
        <v>7.74</v>
      </c>
      <c r="I103" s="79">
        <v>11.9</v>
      </c>
      <c r="J103" s="79">
        <v>29.9</v>
      </c>
      <c r="K103" s="143" t="str">
        <f>_xlfn.XLOOKUP(C103,наличие!A:A,наличие!J:J,"-",0)</f>
        <v>-</v>
      </c>
      <c r="L103" s="160" t="s">
        <v>1245</v>
      </c>
      <c r="M103" s="31" t="s">
        <v>1244</v>
      </c>
      <c r="N103" s="31" t="s">
        <v>1244</v>
      </c>
      <c r="O103" s="31" t="s">
        <v>1244</v>
      </c>
      <c r="P103" s="31" t="s">
        <v>1244</v>
      </c>
      <c r="Q103" s="31" t="s">
        <v>1244</v>
      </c>
      <c r="R103" s="31" t="s">
        <v>1244</v>
      </c>
      <c r="S103" s="31" t="s">
        <v>1244</v>
      </c>
      <c r="T103" s="31" t="s">
        <v>1244</v>
      </c>
      <c r="U103" s="31" t="s">
        <v>1244</v>
      </c>
      <c r="V103" s="31" t="s">
        <v>1244</v>
      </c>
      <c r="W103" s="31" t="s">
        <v>1244</v>
      </c>
      <c r="X103" s="163">
        <f t="shared" si="279"/>
        <v>0</v>
      </c>
      <c r="Y103" s="81">
        <f t="shared" si="280"/>
        <v>0</v>
      </c>
      <c r="Z103" s="38">
        <f t="shared" si="308"/>
        <v>2.66</v>
      </c>
      <c r="AA103" s="23">
        <f t="shared" si="358"/>
        <v>0</v>
      </c>
      <c r="AB103" s="24">
        <f t="shared" si="359"/>
        <v>10.4</v>
      </c>
      <c r="AC103" s="55">
        <f t="shared" si="360"/>
        <v>36</v>
      </c>
      <c r="AD103" s="40">
        <f t="shared" si="361"/>
        <v>36.4</v>
      </c>
      <c r="AE103" s="11">
        <f t="shared" si="362"/>
        <v>3240</v>
      </c>
      <c r="AF103" s="6">
        <f t="shared" si="363"/>
        <v>2.4615384615384617</v>
      </c>
      <c r="AG103" s="25">
        <f t="shared" si="364"/>
        <v>19.8</v>
      </c>
      <c r="AH103" s="11" t="e">
        <f>ROUND(AG103*#REF!,-1)</f>
        <v>#REF!</v>
      </c>
      <c r="AI103" s="7">
        <f t="shared" si="365"/>
        <v>0.90384615384615385</v>
      </c>
      <c r="AJ103" s="26">
        <f t="shared" si="366"/>
        <v>14.9</v>
      </c>
      <c r="AK103" s="11" t="e">
        <f>ROUND(AJ103*#REF!,-1)</f>
        <v>#REF!</v>
      </c>
      <c r="AL103" s="18">
        <f t="shared" si="367"/>
        <v>0.43269230769230765</v>
      </c>
      <c r="AM103" s="42"/>
      <c r="AN103" s="67" t="e">
        <f t="shared" si="368"/>
        <v>#VALUE!</v>
      </c>
      <c r="AO103" s="68" t="s">
        <v>22</v>
      </c>
      <c r="AP103" s="68" t="s">
        <v>22</v>
      </c>
      <c r="AQ103" s="68" t="s">
        <v>22</v>
      </c>
      <c r="AR103" s="68" t="s">
        <v>22</v>
      </c>
      <c r="AS103" s="68" t="s">
        <v>22</v>
      </c>
      <c r="AT103" s="68" t="s">
        <v>22</v>
      </c>
      <c r="AU103" s="68" t="s">
        <v>22</v>
      </c>
      <c r="AV103" s="74" t="e">
        <f t="shared" si="369"/>
        <v>#VALUE!</v>
      </c>
      <c r="AW103" s="71" t="e">
        <f t="shared" si="370"/>
        <v>#VALUE!</v>
      </c>
      <c r="AX103" s="49">
        <v>0</v>
      </c>
      <c r="AY103" s="50" t="s">
        <v>22</v>
      </c>
      <c r="AZ103" s="50" t="s">
        <v>22</v>
      </c>
      <c r="BA103" s="50" t="s">
        <v>22</v>
      </c>
      <c r="BB103" s="50" t="s">
        <v>22</v>
      </c>
      <c r="BC103" s="50" t="s">
        <v>22</v>
      </c>
      <c r="BD103" s="50" t="s">
        <v>22</v>
      </c>
      <c r="BE103" s="50" t="s">
        <v>22</v>
      </c>
      <c r="BF103" s="46">
        <f t="shared" si="371"/>
        <v>0</v>
      </c>
      <c r="BG103" s="9">
        <f t="shared" si="372"/>
        <v>0</v>
      </c>
      <c r="BH103" s="9">
        <f t="shared" si="373"/>
        <v>0</v>
      </c>
      <c r="BI103" s="53">
        <v>1</v>
      </c>
      <c r="BJ103" s="54" t="s">
        <v>22</v>
      </c>
      <c r="BK103" s="54" t="s">
        <v>22</v>
      </c>
      <c r="BL103" s="54" t="s">
        <v>22</v>
      </c>
      <c r="BM103" s="54" t="s">
        <v>22</v>
      </c>
      <c r="BN103" s="54" t="s">
        <v>22</v>
      </c>
      <c r="BO103" s="54" t="s">
        <v>22</v>
      </c>
      <c r="BP103" s="54" t="s">
        <v>22</v>
      </c>
      <c r="BQ103" s="46">
        <f t="shared" si="374"/>
        <v>1</v>
      </c>
      <c r="BR103" s="9">
        <f t="shared" si="375"/>
        <v>15.2172</v>
      </c>
      <c r="BS103" s="9">
        <f t="shared" si="376"/>
        <v>7.74</v>
      </c>
      <c r="BT103" s="63">
        <v>2</v>
      </c>
      <c r="BU103" s="64" t="s">
        <v>22</v>
      </c>
      <c r="BV103" s="64" t="s">
        <v>22</v>
      </c>
      <c r="BW103" s="64" t="s">
        <v>22</v>
      </c>
      <c r="BX103" s="64" t="s">
        <v>22</v>
      </c>
      <c r="BY103" s="64" t="s">
        <v>22</v>
      </c>
      <c r="BZ103" s="64" t="s">
        <v>22</v>
      </c>
      <c r="CA103" s="64" t="s">
        <v>22</v>
      </c>
      <c r="CB103" s="46">
        <f t="shared" si="377"/>
        <v>2</v>
      </c>
      <c r="CC103" s="9">
        <f t="shared" si="378"/>
        <v>44.64</v>
      </c>
      <c r="CD103" s="9">
        <f t="shared" si="379"/>
        <v>15.48</v>
      </c>
      <c r="CE103" s="8">
        <v>0</v>
      </c>
      <c r="CF103" s="9">
        <f t="shared" si="380"/>
        <v>0</v>
      </c>
      <c r="CG103" s="9">
        <f t="shared" si="381"/>
        <v>0</v>
      </c>
      <c r="CH103" s="8">
        <v>0</v>
      </c>
      <c r="CI103" s="9">
        <f t="shared" si="382"/>
        <v>0</v>
      </c>
      <c r="CJ103" s="9">
        <f t="shared" si="383"/>
        <v>0</v>
      </c>
      <c r="CK103" s="10">
        <v>1</v>
      </c>
    </row>
    <row r="104" spans="1:89" s="10" customFormat="1" ht="144" customHeight="1">
      <c r="A104" s="36" t="s">
        <v>1344</v>
      </c>
      <c r="B104" s="107"/>
      <c r="C104" s="106" t="str">
        <f t="shared" si="307"/>
        <v>BLOOMBERG-Charcoal</v>
      </c>
      <c r="D104" s="99" t="s">
        <v>1267</v>
      </c>
      <c r="E104" s="19" t="s">
        <v>1210</v>
      </c>
      <c r="F104" s="104" t="s">
        <v>875</v>
      </c>
      <c r="G104" s="19"/>
      <c r="H104" s="78">
        <f t="shared" si="357"/>
        <v>16.84</v>
      </c>
      <c r="I104" s="79">
        <v>25.9</v>
      </c>
      <c r="J104" s="79">
        <v>64.900000000000006</v>
      </c>
      <c r="K104" s="143" t="str">
        <f>_xlfn.XLOOKUP(C104,наличие!A:A,наличие!J:J,"-",0)</f>
        <v>-</v>
      </c>
      <c r="L104" s="160" t="s">
        <v>1245</v>
      </c>
      <c r="M104" s="31" t="s">
        <v>1244</v>
      </c>
      <c r="N104" s="31" t="s">
        <v>1244</v>
      </c>
      <c r="O104" s="31" t="s">
        <v>1244</v>
      </c>
      <c r="P104" s="31" t="s">
        <v>1244</v>
      </c>
      <c r="Q104" s="31" t="s">
        <v>1244</v>
      </c>
      <c r="R104" s="31" t="s">
        <v>1244</v>
      </c>
      <c r="S104" s="31" t="s">
        <v>1244</v>
      </c>
      <c r="T104" s="31" t="s">
        <v>1244</v>
      </c>
      <c r="U104" s="31" t="s">
        <v>1244</v>
      </c>
      <c r="V104" s="31" t="s">
        <v>1244</v>
      </c>
      <c r="W104" s="31" t="s">
        <v>1244</v>
      </c>
      <c r="X104" s="163">
        <f t="shared" si="279"/>
        <v>0</v>
      </c>
      <c r="Y104" s="81">
        <f t="shared" si="280"/>
        <v>0</v>
      </c>
      <c r="Z104" s="38">
        <f t="shared" si="308"/>
        <v>4.0250000000000004</v>
      </c>
      <c r="AA104" s="23">
        <f t="shared" si="358"/>
        <v>0</v>
      </c>
      <c r="AB104" s="24">
        <f t="shared" si="359"/>
        <v>20.865000000000002</v>
      </c>
      <c r="AC104" s="55">
        <f t="shared" si="360"/>
        <v>73</v>
      </c>
      <c r="AD104" s="40">
        <f t="shared" si="361"/>
        <v>73</v>
      </c>
      <c r="AE104" s="11">
        <f t="shared" si="362"/>
        <v>6570</v>
      </c>
      <c r="AF104" s="6">
        <f t="shared" si="363"/>
        <v>2.4986820033549004</v>
      </c>
      <c r="AG104" s="25">
        <f t="shared" si="364"/>
        <v>40.1</v>
      </c>
      <c r="AH104" s="11" t="e">
        <f>ROUND(AG104*#REF!,-1)</f>
        <v>#REF!</v>
      </c>
      <c r="AI104" s="7">
        <f t="shared" si="365"/>
        <v>0.92187874430865069</v>
      </c>
      <c r="AJ104" s="26">
        <f t="shared" si="366"/>
        <v>30.1</v>
      </c>
      <c r="AK104" s="11" t="e">
        <f>ROUND(AJ104*#REF!,-1)</f>
        <v>#REF!</v>
      </c>
      <c r="AL104" s="18">
        <f t="shared" si="367"/>
        <v>0.44260723699976029</v>
      </c>
      <c r="AM104" s="42"/>
      <c r="AN104" s="67" t="e">
        <f t="shared" si="368"/>
        <v>#VALUE!</v>
      </c>
      <c r="AO104" s="68" t="s">
        <v>22</v>
      </c>
      <c r="AP104" s="68" t="s">
        <v>22</v>
      </c>
      <c r="AQ104" s="68" t="s">
        <v>22</v>
      </c>
      <c r="AR104" s="68" t="s">
        <v>22</v>
      </c>
      <c r="AS104" s="68" t="s">
        <v>22</v>
      </c>
      <c r="AT104" s="68" t="s">
        <v>22</v>
      </c>
      <c r="AU104" s="68" t="s">
        <v>22</v>
      </c>
      <c r="AV104" s="74" t="e">
        <f t="shared" si="369"/>
        <v>#VALUE!</v>
      </c>
      <c r="AW104" s="71" t="e">
        <f t="shared" si="370"/>
        <v>#VALUE!</v>
      </c>
      <c r="AX104" s="49">
        <v>0</v>
      </c>
      <c r="AY104" s="50" t="s">
        <v>22</v>
      </c>
      <c r="AZ104" s="50" t="s">
        <v>22</v>
      </c>
      <c r="BA104" s="50" t="s">
        <v>22</v>
      </c>
      <c r="BB104" s="50" t="s">
        <v>22</v>
      </c>
      <c r="BC104" s="50" t="s">
        <v>22</v>
      </c>
      <c r="BD104" s="50" t="s">
        <v>22</v>
      </c>
      <c r="BE104" s="50" t="s">
        <v>22</v>
      </c>
      <c r="BF104" s="46">
        <f t="shared" si="371"/>
        <v>0</v>
      </c>
      <c r="BG104" s="9">
        <f t="shared" si="372"/>
        <v>0</v>
      </c>
      <c r="BH104" s="9">
        <f t="shared" si="373"/>
        <v>0</v>
      </c>
      <c r="BI104" s="53">
        <v>0</v>
      </c>
      <c r="BJ104" s="54" t="s">
        <v>22</v>
      </c>
      <c r="BK104" s="54" t="s">
        <v>22</v>
      </c>
      <c r="BL104" s="54" t="s">
        <v>22</v>
      </c>
      <c r="BM104" s="54" t="s">
        <v>22</v>
      </c>
      <c r="BN104" s="54" t="s">
        <v>22</v>
      </c>
      <c r="BO104" s="54" t="s">
        <v>22</v>
      </c>
      <c r="BP104" s="54" t="s">
        <v>22</v>
      </c>
      <c r="BQ104" s="46">
        <f t="shared" si="374"/>
        <v>0</v>
      </c>
      <c r="BR104" s="9">
        <f t="shared" si="375"/>
        <v>0</v>
      </c>
      <c r="BS104" s="9">
        <f t="shared" si="376"/>
        <v>0</v>
      </c>
      <c r="BT104" s="63">
        <v>0</v>
      </c>
      <c r="BU104" s="64" t="s">
        <v>22</v>
      </c>
      <c r="BV104" s="64" t="s">
        <v>22</v>
      </c>
      <c r="BW104" s="64" t="s">
        <v>22</v>
      </c>
      <c r="BX104" s="64" t="s">
        <v>22</v>
      </c>
      <c r="BY104" s="64" t="s">
        <v>22</v>
      </c>
      <c r="BZ104" s="64" t="s">
        <v>22</v>
      </c>
      <c r="CA104" s="64" t="s">
        <v>22</v>
      </c>
      <c r="CB104" s="46">
        <f t="shared" si="377"/>
        <v>0</v>
      </c>
      <c r="CC104" s="9">
        <f t="shared" si="378"/>
        <v>0</v>
      </c>
      <c r="CD104" s="9">
        <f t="shared" si="379"/>
        <v>0</v>
      </c>
      <c r="CE104" s="8">
        <v>0</v>
      </c>
      <c r="CF104" s="9">
        <f t="shared" si="380"/>
        <v>0</v>
      </c>
      <c r="CG104" s="9">
        <f t="shared" si="381"/>
        <v>0</v>
      </c>
      <c r="CH104" s="8">
        <v>0</v>
      </c>
      <c r="CI104" s="9">
        <f t="shared" si="382"/>
        <v>0</v>
      </c>
      <c r="CJ104" s="9">
        <f t="shared" si="383"/>
        <v>0</v>
      </c>
      <c r="CK104" s="10">
        <v>1</v>
      </c>
    </row>
    <row r="105" spans="1:89" s="10" customFormat="1" ht="144" customHeight="1">
      <c r="A105" s="36" t="s">
        <v>1344</v>
      </c>
      <c r="B105" s="107"/>
      <c r="C105" s="106" t="str">
        <f t="shared" si="307"/>
        <v>BLOOMBERG-Beige</v>
      </c>
      <c r="D105" s="99" t="s">
        <v>1267</v>
      </c>
      <c r="E105" s="19" t="s">
        <v>1216</v>
      </c>
      <c r="F105" s="104" t="s">
        <v>875</v>
      </c>
      <c r="G105" s="19"/>
      <c r="H105" s="78">
        <f t="shared" si="357"/>
        <v>16.84</v>
      </c>
      <c r="I105" s="79">
        <v>25.9</v>
      </c>
      <c r="J105" s="79">
        <v>64.900000000000006</v>
      </c>
      <c r="K105" s="143" t="str">
        <f>_xlfn.XLOOKUP(C105,наличие!A:A,наличие!J:J,"-",0)</f>
        <v>-</v>
      </c>
      <c r="L105" s="31" t="s">
        <v>1245</v>
      </c>
      <c r="M105" s="31" t="s">
        <v>1244</v>
      </c>
      <c r="N105" s="31" t="s">
        <v>1244</v>
      </c>
      <c r="O105" s="160" t="s">
        <v>1244</v>
      </c>
      <c r="P105" s="31" t="s">
        <v>1244</v>
      </c>
      <c r="Q105" s="160" t="s">
        <v>1244</v>
      </c>
      <c r="R105" s="160" t="s">
        <v>1244</v>
      </c>
      <c r="S105" s="31" t="s">
        <v>1244</v>
      </c>
      <c r="T105" s="31" t="s">
        <v>1244</v>
      </c>
      <c r="U105" s="31" t="s">
        <v>1244</v>
      </c>
      <c r="V105" s="31" t="s">
        <v>1244</v>
      </c>
      <c r="W105" s="160" t="s">
        <v>1244</v>
      </c>
      <c r="X105" s="163">
        <f t="shared" si="279"/>
        <v>0</v>
      </c>
      <c r="Y105" s="81">
        <f t="shared" si="280"/>
        <v>0</v>
      </c>
      <c r="Z105" s="38">
        <f t="shared" si="308"/>
        <v>4.0250000000000004</v>
      </c>
      <c r="AA105" s="23">
        <f t="shared" si="358"/>
        <v>0</v>
      </c>
      <c r="AB105" s="24">
        <f t="shared" si="359"/>
        <v>20.865000000000002</v>
      </c>
      <c r="AC105" s="55">
        <f t="shared" si="360"/>
        <v>73</v>
      </c>
      <c r="AD105" s="39">
        <f>ROUND(AB105*3.8,1)</f>
        <v>79.3</v>
      </c>
      <c r="AE105" s="11">
        <f t="shared" si="362"/>
        <v>6570</v>
      </c>
      <c r="AF105" s="6">
        <f t="shared" si="363"/>
        <v>2.4986820033549004</v>
      </c>
      <c r="AG105" s="25">
        <f t="shared" si="364"/>
        <v>40.1</v>
      </c>
      <c r="AH105" s="11" t="e">
        <f>ROUND(AG105*#REF!,-1)</f>
        <v>#REF!</v>
      </c>
      <c r="AI105" s="7">
        <f t="shared" si="365"/>
        <v>0.92187874430865069</v>
      </c>
      <c r="AJ105" s="26">
        <f t="shared" si="366"/>
        <v>30.1</v>
      </c>
      <c r="AK105" s="11" t="e">
        <f>ROUND(AJ105*#REF!,-1)</f>
        <v>#REF!</v>
      </c>
      <c r="AL105" s="18">
        <f t="shared" si="367"/>
        <v>0.44260723699976029</v>
      </c>
      <c r="AM105" s="42"/>
      <c r="AN105" s="67" t="s">
        <v>22</v>
      </c>
      <c r="AO105" s="68" t="s">
        <v>22</v>
      </c>
      <c r="AP105" s="68" t="s">
        <v>22</v>
      </c>
      <c r="AQ105" s="68" t="e">
        <f>O105-BA105-BL105-BW105</f>
        <v>#VALUE!</v>
      </c>
      <c r="AR105" s="68" t="s">
        <v>22</v>
      </c>
      <c r="AS105" s="68" t="e">
        <f>Q105-BC105-BN105-BY105</f>
        <v>#VALUE!</v>
      </c>
      <c r="AT105" s="68" t="s">
        <v>22</v>
      </c>
      <c r="AU105" s="68" t="e">
        <f>W105-BE105-BP105-CA105</f>
        <v>#VALUE!</v>
      </c>
      <c r="AV105" s="74" t="e">
        <f t="shared" si="369"/>
        <v>#VALUE!</v>
      </c>
      <c r="AW105" s="71" t="e">
        <f t="shared" si="370"/>
        <v>#VALUE!</v>
      </c>
      <c r="AX105" s="49" t="s">
        <v>22</v>
      </c>
      <c r="AY105" s="50" t="s">
        <v>22</v>
      </c>
      <c r="AZ105" s="50" t="s">
        <v>22</v>
      </c>
      <c r="BA105" s="50">
        <v>0</v>
      </c>
      <c r="BB105" s="50" t="s">
        <v>22</v>
      </c>
      <c r="BC105" s="50">
        <v>0</v>
      </c>
      <c r="BD105" s="50" t="s">
        <v>22</v>
      </c>
      <c r="BE105" s="50">
        <v>0</v>
      </c>
      <c r="BF105" s="46">
        <f t="shared" si="371"/>
        <v>0</v>
      </c>
      <c r="BG105" s="9">
        <f t="shared" si="372"/>
        <v>0</v>
      </c>
      <c r="BH105" s="9">
        <f t="shared" si="373"/>
        <v>0</v>
      </c>
      <c r="BI105" s="53" t="s">
        <v>22</v>
      </c>
      <c r="BJ105" s="54" t="s">
        <v>22</v>
      </c>
      <c r="BK105" s="54" t="s">
        <v>22</v>
      </c>
      <c r="BL105" s="54">
        <v>0</v>
      </c>
      <c r="BM105" s="54" t="s">
        <v>22</v>
      </c>
      <c r="BN105" s="54">
        <v>0</v>
      </c>
      <c r="BO105" s="54" t="s">
        <v>22</v>
      </c>
      <c r="BP105" s="54">
        <v>0</v>
      </c>
      <c r="BQ105" s="46">
        <f t="shared" si="374"/>
        <v>0</v>
      </c>
      <c r="BR105" s="9">
        <f t="shared" si="375"/>
        <v>0</v>
      </c>
      <c r="BS105" s="9">
        <f t="shared" si="376"/>
        <v>0</v>
      </c>
      <c r="BT105" s="63" t="s">
        <v>22</v>
      </c>
      <c r="BU105" s="64" t="s">
        <v>22</v>
      </c>
      <c r="BV105" s="64" t="s">
        <v>22</v>
      </c>
      <c r="BW105" s="64">
        <v>0</v>
      </c>
      <c r="BX105" s="64" t="s">
        <v>22</v>
      </c>
      <c r="BY105" s="64">
        <v>0</v>
      </c>
      <c r="BZ105" s="64" t="s">
        <v>22</v>
      </c>
      <c r="CA105" s="64">
        <v>0</v>
      </c>
      <c r="CB105" s="46">
        <f t="shared" si="377"/>
        <v>0</v>
      </c>
      <c r="CC105" s="9">
        <f t="shared" si="378"/>
        <v>0</v>
      </c>
      <c r="CD105" s="9">
        <f t="shared" si="379"/>
        <v>0</v>
      </c>
      <c r="CE105" s="8">
        <v>0</v>
      </c>
      <c r="CF105" s="9">
        <f t="shared" si="380"/>
        <v>0</v>
      </c>
      <c r="CG105" s="9">
        <f t="shared" si="381"/>
        <v>0</v>
      </c>
      <c r="CH105" s="8">
        <v>0</v>
      </c>
      <c r="CI105" s="9">
        <f t="shared" si="382"/>
        <v>0</v>
      </c>
      <c r="CJ105" s="9">
        <f t="shared" si="383"/>
        <v>0</v>
      </c>
      <c r="CK105" s="10">
        <v>1</v>
      </c>
    </row>
    <row r="106" spans="1:89" s="10" customFormat="1" ht="144" customHeight="1">
      <c r="A106" s="36" t="s">
        <v>1344</v>
      </c>
      <c r="B106" s="107"/>
      <c r="C106" s="106" t="str">
        <f t="shared" si="307"/>
        <v>BLOOMBERG-Brown</v>
      </c>
      <c r="D106" s="99" t="s">
        <v>1267</v>
      </c>
      <c r="E106" s="19" t="s">
        <v>1204</v>
      </c>
      <c r="F106" s="104" t="s">
        <v>875</v>
      </c>
      <c r="G106" s="19"/>
      <c r="H106" s="78">
        <f t="shared" si="357"/>
        <v>16.84</v>
      </c>
      <c r="I106" s="79">
        <v>25.9</v>
      </c>
      <c r="J106" s="79">
        <v>64.900000000000006</v>
      </c>
      <c r="K106" s="143" t="str">
        <f>_xlfn.XLOOKUP(C106,наличие!A:A,наличие!J:J,"-",0)</f>
        <v>-</v>
      </c>
      <c r="L106" s="31" t="s">
        <v>1245</v>
      </c>
      <c r="M106" s="160" t="s">
        <v>1244</v>
      </c>
      <c r="N106" s="31" t="s">
        <v>1244</v>
      </c>
      <c r="O106" s="160" t="s">
        <v>1244</v>
      </c>
      <c r="P106" s="31" t="s">
        <v>1244</v>
      </c>
      <c r="Q106" s="160" t="s">
        <v>1244</v>
      </c>
      <c r="R106" s="160" t="s">
        <v>1244</v>
      </c>
      <c r="S106" s="31" t="s">
        <v>1244</v>
      </c>
      <c r="T106" s="31" t="s">
        <v>1244</v>
      </c>
      <c r="U106" s="31" t="s">
        <v>1244</v>
      </c>
      <c r="V106" s="31" t="s">
        <v>1244</v>
      </c>
      <c r="W106" s="160" t="s">
        <v>1244</v>
      </c>
      <c r="X106" s="163">
        <f t="shared" si="279"/>
        <v>0</v>
      </c>
      <c r="Y106" s="81">
        <f t="shared" si="280"/>
        <v>0</v>
      </c>
      <c r="Z106" s="38">
        <f t="shared" ref="Z106" si="384">1.5+ROUND(H106*0.3,2)/2</f>
        <v>4.0250000000000004</v>
      </c>
      <c r="AA106" s="23">
        <f t="shared" si="358"/>
        <v>0</v>
      </c>
      <c r="AB106" s="24">
        <f t="shared" si="359"/>
        <v>20.865000000000002</v>
      </c>
      <c r="AC106" s="55">
        <f t="shared" si="360"/>
        <v>73</v>
      </c>
      <c r="AD106" s="39">
        <f>ROUND(AB106*3.8,1)</f>
        <v>79.3</v>
      </c>
      <c r="AE106" s="11">
        <f t="shared" si="362"/>
        <v>6570</v>
      </c>
      <c r="AF106" s="6">
        <f t="shared" si="363"/>
        <v>2.4986820033549004</v>
      </c>
      <c r="AG106" s="25">
        <f t="shared" si="364"/>
        <v>40.1</v>
      </c>
      <c r="AH106" s="11" t="e">
        <f>ROUND(AG106*#REF!,-1)</f>
        <v>#REF!</v>
      </c>
      <c r="AI106" s="7">
        <f t="shared" si="365"/>
        <v>0.92187874430865069</v>
      </c>
      <c r="AJ106" s="26">
        <f t="shared" si="366"/>
        <v>30.1</v>
      </c>
      <c r="AK106" s="11" t="e">
        <f>ROUND(AJ106*#REF!,-1)</f>
        <v>#REF!</v>
      </c>
      <c r="AL106" s="18">
        <f t="shared" si="367"/>
        <v>0.44260723699976029</v>
      </c>
      <c r="AM106" s="42"/>
      <c r="AN106" s="67" t="s">
        <v>22</v>
      </c>
      <c r="AO106" s="68" t="e">
        <f t="shared" ref="AO106" si="385">M106-AY106-BJ106-BU106</f>
        <v>#VALUE!</v>
      </c>
      <c r="AP106" s="68" t="s">
        <v>22</v>
      </c>
      <c r="AQ106" s="68" t="e">
        <f>O106-BA106-BL106-BW106</f>
        <v>#VALUE!</v>
      </c>
      <c r="AR106" s="68" t="s">
        <v>22</v>
      </c>
      <c r="AS106" s="68" t="e">
        <f>Q106-BC106-BN106-BY106</f>
        <v>#VALUE!</v>
      </c>
      <c r="AT106" s="68" t="s">
        <v>22</v>
      </c>
      <c r="AU106" s="68" t="e">
        <f>W106-BE106-BP106-CA106</f>
        <v>#VALUE!</v>
      </c>
      <c r="AV106" s="74" t="e">
        <f t="shared" si="369"/>
        <v>#VALUE!</v>
      </c>
      <c r="AW106" s="71" t="e">
        <f t="shared" si="370"/>
        <v>#VALUE!</v>
      </c>
      <c r="AX106" s="49" t="s">
        <v>22</v>
      </c>
      <c r="AY106" s="50">
        <v>0</v>
      </c>
      <c r="AZ106" s="50" t="s">
        <v>22</v>
      </c>
      <c r="BA106" s="50">
        <v>8</v>
      </c>
      <c r="BB106" s="50" t="s">
        <v>22</v>
      </c>
      <c r="BC106" s="50">
        <v>10</v>
      </c>
      <c r="BD106" s="50" t="s">
        <v>22</v>
      </c>
      <c r="BE106" s="50">
        <v>6</v>
      </c>
      <c r="BF106" s="46">
        <f t="shared" si="371"/>
        <v>24</v>
      </c>
      <c r="BG106" s="9">
        <f t="shared" si="372"/>
        <v>685.71</v>
      </c>
      <c r="BH106" s="9">
        <f t="shared" si="373"/>
        <v>404.15999999999997</v>
      </c>
      <c r="BI106" s="53" t="s">
        <v>22</v>
      </c>
      <c r="BJ106" s="54">
        <v>0</v>
      </c>
      <c r="BK106" s="54" t="s">
        <v>22</v>
      </c>
      <c r="BL106" s="54">
        <v>2</v>
      </c>
      <c r="BM106" s="54" t="s">
        <v>22</v>
      </c>
      <c r="BN106" s="54">
        <v>4</v>
      </c>
      <c r="BO106" s="54" t="s">
        <v>22</v>
      </c>
      <c r="BP106" s="54">
        <v>2</v>
      </c>
      <c r="BQ106" s="46">
        <f t="shared" si="374"/>
        <v>8</v>
      </c>
      <c r="BR106" s="9">
        <f t="shared" si="375"/>
        <v>246.85680000000002</v>
      </c>
      <c r="BS106" s="9">
        <f t="shared" si="376"/>
        <v>134.72</v>
      </c>
      <c r="BT106" s="63" t="s">
        <v>22</v>
      </c>
      <c r="BU106" s="64">
        <v>0</v>
      </c>
      <c r="BV106" s="64" t="s">
        <v>22</v>
      </c>
      <c r="BW106" s="64">
        <v>3</v>
      </c>
      <c r="BX106" s="64" t="s">
        <v>22</v>
      </c>
      <c r="BY106" s="64">
        <v>5</v>
      </c>
      <c r="BZ106" s="64" t="s">
        <v>22</v>
      </c>
      <c r="CA106" s="64">
        <v>3</v>
      </c>
      <c r="CB106" s="46">
        <f t="shared" ref="CB106:CB112" si="386">SUM(BT106:CA106)</f>
        <v>11</v>
      </c>
      <c r="CC106" s="9">
        <f t="shared" ref="CC106:CC112" si="387">CB106*AC106*0.62</f>
        <v>497.86</v>
      </c>
      <c r="CD106" s="9">
        <f t="shared" ref="CD106:CD112" si="388">CB106*H106</f>
        <v>185.24</v>
      </c>
      <c r="CE106" s="8">
        <v>0</v>
      </c>
      <c r="CF106" s="9">
        <f t="shared" ref="CF106:CF112" si="389">CE106*AG106*0.9*0.95</f>
        <v>0</v>
      </c>
      <c r="CG106" s="9">
        <f t="shared" ref="CG106:CG112" si="390">CE106*H106</f>
        <v>0</v>
      </c>
      <c r="CH106" s="8">
        <v>0</v>
      </c>
      <c r="CI106" s="9">
        <f t="shared" ref="CI106:CI112" si="391">CH106*AG106*0.9*0.9</f>
        <v>0</v>
      </c>
      <c r="CJ106" s="9">
        <f t="shared" ref="CJ106:CJ112" si="392">CH106*H106</f>
        <v>0</v>
      </c>
      <c r="CK106" s="10">
        <v>1</v>
      </c>
    </row>
    <row r="107" spans="1:89" s="10" customFormat="1" ht="144" customHeight="1">
      <c r="A107" s="36" t="s">
        <v>1344</v>
      </c>
      <c r="B107" s="107"/>
      <c r="C107" s="106" t="str">
        <f t="shared" si="307"/>
        <v>BLOOMBERG-Blue</v>
      </c>
      <c r="D107" s="99" t="s">
        <v>1267</v>
      </c>
      <c r="E107" s="19" t="s">
        <v>1203</v>
      </c>
      <c r="F107" s="104" t="s">
        <v>875</v>
      </c>
      <c r="G107" s="19"/>
      <c r="H107" s="78">
        <f t="shared" si="357"/>
        <v>16.84</v>
      </c>
      <c r="I107" s="79">
        <v>25.9</v>
      </c>
      <c r="J107" s="79">
        <v>64.900000000000006</v>
      </c>
      <c r="K107" s="143" t="str">
        <f>_xlfn.XLOOKUP(C107,наличие!A:A,наличие!J:J,"-",0)</f>
        <v>-</v>
      </c>
      <c r="L107" s="31" t="s">
        <v>1245</v>
      </c>
      <c r="M107" s="160" t="s">
        <v>1244</v>
      </c>
      <c r="N107" s="31" t="s">
        <v>1244</v>
      </c>
      <c r="O107" s="160" t="s">
        <v>1244</v>
      </c>
      <c r="P107" s="31" t="s">
        <v>1244</v>
      </c>
      <c r="Q107" s="160" t="s">
        <v>1244</v>
      </c>
      <c r="R107" s="160" t="s">
        <v>1244</v>
      </c>
      <c r="S107" s="31" t="s">
        <v>1244</v>
      </c>
      <c r="T107" s="31" t="s">
        <v>1244</v>
      </c>
      <c r="U107" s="31" t="s">
        <v>1244</v>
      </c>
      <c r="V107" s="31" t="s">
        <v>1244</v>
      </c>
      <c r="W107" s="160" t="s">
        <v>1244</v>
      </c>
      <c r="X107" s="163">
        <f t="shared" si="279"/>
        <v>0</v>
      </c>
      <c r="Y107" s="81">
        <f t="shared" si="280"/>
        <v>0</v>
      </c>
      <c r="Z107" s="38">
        <f t="shared" si="308"/>
        <v>4.0250000000000004</v>
      </c>
      <c r="AA107" s="23">
        <f t="shared" ref="AA107:AA112" si="393">X107*Z107</f>
        <v>0</v>
      </c>
      <c r="AB107" s="24">
        <f t="shared" ref="AB107:AB112" si="394">H107+Z107</f>
        <v>20.865000000000002</v>
      </c>
      <c r="AC107" s="55">
        <f t="shared" ref="AC107:AC112" si="395">ROUND(AB107*3.5,0)</f>
        <v>73</v>
      </c>
      <c r="AD107" s="39">
        <f>ROUND(AB107*3.8,1)</f>
        <v>79.3</v>
      </c>
      <c r="AE107" s="11">
        <f t="shared" ref="AE107:AE112" si="396">ROUND(AC107*$AE$2,-1)</f>
        <v>6570</v>
      </c>
      <c r="AF107" s="6">
        <f t="shared" ref="AF107:AF112" si="397">(AC107-AB107)/AB107</f>
        <v>2.4986820033549004</v>
      </c>
      <c r="AG107" s="25">
        <f t="shared" ref="AG107:AG112" si="398">ROUND(AC107/1.82,1)</f>
        <v>40.1</v>
      </c>
      <c r="AH107" s="11" t="e">
        <f>ROUND(AG107*#REF!,-1)</f>
        <v>#REF!</v>
      </c>
      <c r="AI107" s="7">
        <f t="shared" ref="AI107:AI112" si="399">(AG107-AB107)/AB107</f>
        <v>0.92187874430865069</v>
      </c>
      <c r="AJ107" s="26">
        <f t="shared" ref="AJ107:AJ112" si="400">ROUND(AG107*0.75,1)</f>
        <v>30.1</v>
      </c>
      <c r="AK107" s="11" t="e">
        <f>ROUND(AJ107*#REF!,-1)</f>
        <v>#REF!</v>
      </c>
      <c r="AL107" s="18">
        <f t="shared" ref="AL107:AL112" si="401">(AJ107-AB107)/AB107</f>
        <v>0.44260723699976029</v>
      </c>
      <c r="AM107" s="42"/>
      <c r="AN107" s="67" t="s">
        <v>22</v>
      </c>
      <c r="AO107" s="68" t="e">
        <f t="shared" ref="AO107:AO109" si="402">M107-AY107-BJ107-BU107</f>
        <v>#VALUE!</v>
      </c>
      <c r="AP107" s="68" t="s">
        <v>22</v>
      </c>
      <c r="AQ107" s="68" t="e">
        <f t="shared" ref="AQ107:AQ109" si="403">O107-BA107-BL107-BW107</f>
        <v>#VALUE!</v>
      </c>
      <c r="AR107" s="68" t="s">
        <v>22</v>
      </c>
      <c r="AS107" s="68" t="e">
        <f t="shared" ref="AS107:AS109" si="404">Q107-BC107-BN107-BY107</f>
        <v>#VALUE!</v>
      </c>
      <c r="AT107" s="68" t="s">
        <v>22</v>
      </c>
      <c r="AU107" s="68" t="e">
        <f t="shared" ref="AU107:AU109" si="405">W107-BE107-BP107-CA107</f>
        <v>#VALUE!</v>
      </c>
      <c r="AV107" s="74" t="e">
        <f t="shared" ref="AV107:AV109" si="406">SUM(AN107:AU107)</f>
        <v>#VALUE!</v>
      </c>
      <c r="AW107" s="71" t="e">
        <f t="shared" ref="AW107:AW109" si="407">AV107*H107</f>
        <v>#VALUE!</v>
      </c>
      <c r="AX107" s="49" t="s">
        <v>22</v>
      </c>
      <c r="AY107" s="50">
        <v>0</v>
      </c>
      <c r="AZ107" s="50" t="s">
        <v>22</v>
      </c>
      <c r="BA107" s="50">
        <v>10</v>
      </c>
      <c r="BB107" s="50" t="s">
        <v>22</v>
      </c>
      <c r="BC107" s="50">
        <v>12</v>
      </c>
      <c r="BD107" s="50" t="s">
        <v>22</v>
      </c>
      <c r="BE107" s="50">
        <v>8</v>
      </c>
      <c r="BF107" s="46">
        <f t="shared" ref="BF107:BF109" si="408">SUM(AX107:BE107)</f>
        <v>30</v>
      </c>
      <c r="BG107" s="9">
        <f t="shared" ref="BG107:BG109" si="409">BF107*AG107*0.75*0.95</f>
        <v>857.13749999999993</v>
      </c>
      <c r="BH107" s="9">
        <f t="shared" ref="BH107:BH109" si="410">BF107*H107</f>
        <v>505.2</v>
      </c>
      <c r="BI107" s="53" t="s">
        <v>22</v>
      </c>
      <c r="BJ107" s="54">
        <v>0</v>
      </c>
      <c r="BK107" s="54" t="s">
        <v>22</v>
      </c>
      <c r="BL107" s="54">
        <v>3</v>
      </c>
      <c r="BM107" s="54" t="s">
        <v>22</v>
      </c>
      <c r="BN107" s="54">
        <v>5</v>
      </c>
      <c r="BO107" s="54" t="s">
        <v>22</v>
      </c>
      <c r="BP107" s="54">
        <v>3</v>
      </c>
      <c r="BQ107" s="46">
        <f t="shared" ref="BQ107:BQ109" si="411">SUM(BI107:BP107)</f>
        <v>11</v>
      </c>
      <c r="BR107" s="9">
        <f t="shared" ref="BR107:BR109" si="412">BQ107*AC107*0.4227</f>
        <v>339.42810000000003</v>
      </c>
      <c r="BS107" s="9">
        <f t="shared" ref="BS107:BS109" si="413">BQ107*H107</f>
        <v>185.24</v>
      </c>
      <c r="BT107" s="63" t="s">
        <v>22</v>
      </c>
      <c r="BU107" s="64">
        <v>0</v>
      </c>
      <c r="BV107" s="64" t="s">
        <v>22</v>
      </c>
      <c r="BW107" s="64">
        <v>4</v>
      </c>
      <c r="BX107" s="64" t="s">
        <v>22</v>
      </c>
      <c r="BY107" s="64">
        <v>6</v>
      </c>
      <c r="BZ107" s="64" t="s">
        <v>22</v>
      </c>
      <c r="CA107" s="64">
        <v>4</v>
      </c>
      <c r="CB107" s="46">
        <f t="shared" si="386"/>
        <v>14</v>
      </c>
      <c r="CC107" s="9">
        <f t="shared" si="387"/>
        <v>633.64</v>
      </c>
      <c r="CD107" s="9">
        <f t="shared" si="388"/>
        <v>235.76</v>
      </c>
      <c r="CE107" s="8">
        <v>0</v>
      </c>
      <c r="CF107" s="9">
        <f t="shared" si="389"/>
        <v>0</v>
      </c>
      <c r="CG107" s="9">
        <f t="shared" si="390"/>
        <v>0</v>
      </c>
      <c r="CH107" s="8">
        <v>0</v>
      </c>
      <c r="CI107" s="9">
        <f t="shared" si="391"/>
        <v>0</v>
      </c>
      <c r="CJ107" s="9">
        <f t="shared" si="392"/>
        <v>0</v>
      </c>
      <c r="CK107" s="10">
        <v>1</v>
      </c>
    </row>
    <row r="108" spans="1:89" s="10" customFormat="1" ht="144" customHeight="1">
      <c r="A108" s="36" t="s">
        <v>1344</v>
      </c>
      <c r="B108" s="107"/>
      <c r="C108" s="106" t="str">
        <f t="shared" si="307"/>
        <v>BRUCE-Green</v>
      </c>
      <c r="D108" s="99" t="s">
        <v>893</v>
      </c>
      <c r="E108" s="19" t="s">
        <v>1209</v>
      </c>
      <c r="F108" s="104" t="s">
        <v>1224</v>
      </c>
      <c r="G108" s="19"/>
      <c r="H108" s="78">
        <f t="shared" si="357"/>
        <v>8.39</v>
      </c>
      <c r="I108" s="79">
        <v>12.9</v>
      </c>
      <c r="J108" s="79">
        <v>29.9</v>
      </c>
      <c r="K108" s="143" t="str">
        <f>_xlfn.XLOOKUP(C108,наличие!A:A,наличие!J:J,"-",0)</f>
        <v>-</v>
      </c>
      <c r="L108" s="31" t="s">
        <v>1245</v>
      </c>
      <c r="M108" s="160" t="s">
        <v>1244</v>
      </c>
      <c r="N108" s="31" t="s">
        <v>1244</v>
      </c>
      <c r="O108" s="160" t="s">
        <v>1244</v>
      </c>
      <c r="P108" s="31" t="s">
        <v>1244</v>
      </c>
      <c r="Q108" s="160" t="s">
        <v>1244</v>
      </c>
      <c r="R108" s="160" t="s">
        <v>1244</v>
      </c>
      <c r="S108" s="31" t="s">
        <v>1244</v>
      </c>
      <c r="T108" s="31" t="s">
        <v>1244</v>
      </c>
      <c r="U108" s="31" t="s">
        <v>1244</v>
      </c>
      <c r="V108" s="31" t="s">
        <v>1244</v>
      </c>
      <c r="W108" s="160" t="s">
        <v>1244</v>
      </c>
      <c r="X108" s="163">
        <f t="shared" si="279"/>
        <v>0</v>
      </c>
      <c r="Y108" s="81">
        <f t="shared" si="280"/>
        <v>0</v>
      </c>
      <c r="Z108" s="38">
        <f t="shared" si="308"/>
        <v>2.76</v>
      </c>
      <c r="AA108" s="23">
        <f t="shared" si="393"/>
        <v>0</v>
      </c>
      <c r="AB108" s="24">
        <f t="shared" si="394"/>
        <v>11.15</v>
      </c>
      <c r="AC108" s="55">
        <f t="shared" si="395"/>
        <v>39</v>
      </c>
      <c r="AD108" s="39">
        <f>ROUND(AB108*3.8,1)</f>
        <v>42.4</v>
      </c>
      <c r="AE108" s="11">
        <f t="shared" si="396"/>
        <v>3510</v>
      </c>
      <c r="AF108" s="6">
        <f t="shared" si="397"/>
        <v>2.4977578475336322</v>
      </c>
      <c r="AG108" s="25">
        <f t="shared" si="398"/>
        <v>21.4</v>
      </c>
      <c r="AH108" s="11" t="e">
        <f>ROUND(AG108*#REF!,-1)</f>
        <v>#REF!</v>
      </c>
      <c r="AI108" s="7">
        <f t="shared" si="399"/>
        <v>0.9192825112107621</v>
      </c>
      <c r="AJ108" s="26">
        <f t="shared" si="400"/>
        <v>16.100000000000001</v>
      </c>
      <c r="AK108" s="11" t="e">
        <f>ROUND(AJ108*#REF!,-1)</f>
        <v>#REF!</v>
      </c>
      <c r="AL108" s="18">
        <f t="shared" si="401"/>
        <v>0.44394618834080724</v>
      </c>
      <c r="AM108" s="42"/>
      <c r="AN108" s="67" t="s">
        <v>22</v>
      </c>
      <c r="AO108" s="68" t="e">
        <f t="shared" si="402"/>
        <v>#VALUE!</v>
      </c>
      <c r="AP108" s="68" t="s">
        <v>22</v>
      </c>
      <c r="AQ108" s="68" t="e">
        <f t="shared" si="403"/>
        <v>#VALUE!</v>
      </c>
      <c r="AR108" s="68" t="s">
        <v>22</v>
      </c>
      <c r="AS108" s="68" t="e">
        <f t="shared" si="404"/>
        <v>#VALUE!</v>
      </c>
      <c r="AT108" s="68" t="s">
        <v>22</v>
      </c>
      <c r="AU108" s="68" t="e">
        <f t="shared" si="405"/>
        <v>#VALUE!</v>
      </c>
      <c r="AV108" s="74" t="e">
        <f t="shared" si="406"/>
        <v>#VALUE!</v>
      </c>
      <c r="AW108" s="71" t="e">
        <f t="shared" si="407"/>
        <v>#VALUE!</v>
      </c>
      <c r="AX108" s="49" t="s">
        <v>22</v>
      </c>
      <c r="AY108" s="50">
        <v>0</v>
      </c>
      <c r="AZ108" s="50" t="s">
        <v>22</v>
      </c>
      <c r="BA108" s="50">
        <v>8</v>
      </c>
      <c r="BB108" s="50" t="s">
        <v>22</v>
      </c>
      <c r="BC108" s="50">
        <v>10</v>
      </c>
      <c r="BD108" s="50" t="s">
        <v>22</v>
      </c>
      <c r="BE108" s="50">
        <v>6</v>
      </c>
      <c r="BF108" s="46">
        <f t="shared" si="408"/>
        <v>24</v>
      </c>
      <c r="BG108" s="9">
        <f t="shared" si="409"/>
        <v>365.93999999999994</v>
      </c>
      <c r="BH108" s="9">
        <f t="shared" si="410"/>
        <v>201.36</v>
      </c>
      <c r="BI108" s="53" t="s">
        <v>22</v>
      </c>
      <c r="BJ108" s="54">
        <v>0</v>
      </c>
      <c r="BK108" s="54" t="s">
        <v>22</v>
      </c>
      <c r="BL108" s="54">
        <v>2</v>
      </c>
      <c r="BM108" s="54" t="s">
        <v>22</v>
      </c>
      <c r="BN108" s="54">
        <v>4</v>
      </c>
      <c r="BO108" s="54" t="s">
        <v>22</v>
      </c>
      <c r="BP108" s="54">
        <v>2</v>
      </c>
      <c r="BQ108" s="46">
        <f t="shared" si="411"/>
        <v>8</v>
      </c>
      <c r="BR108" s="9">
        <f t="shared" si="412"/>
        <v>131.88240000000002</v>
      </c>
      <c r="BS108" s="9">
        <f t="shared" si="413"/>
        <v>67.12</v>
      </c>
      <c r="BT108" s="63" t="s">
        <v>22</v>
      </c>
      <c r="BU108" s="64">
        <v>0</v>
      </c>
      <c r="BV108" s="64" t="s">
        <v>22</v>
      </c>
      <c r="BW108" s="64">
        <v>3</v>
      </c>
      <c r="BX108" s="64" t="s">
        <v>22</v>
      </c>
      <c r="BY108" s="64">
        <v>5</v>
      </c>
      <c r="BZ108" s="64" t="s">
        <v>22</v>
      </c>
      <c r="CA108" s="64">
        <v>3</v>
      </c>
      <c r="CB108" s="46">
        <f t="shared" si="386"/>
        <v>11</v>
      </c>
      <c r="CC108" s="9">
        <f t="shared" si="387"/>
        <v>265.98</v>
      </c>
      <c r="CD108" s="9">
        <f t="shared" si="388"/>
        <v>92.29</v>
      </c>
      <c r="CE108" s="8">
        <v>0</v>
      </c>
      <c r="CF108" s="9">
        <f t="shared" si="389"/>
        <v>0</v>
      </c>
      <c r="CG108" s="9">
        <f t="shared" si="390"/>
        <v>0</v>
      </c>
      <c r="CH108" s="8">
        <v>0</v>
      </c>
      <c r="CI108" s="9">
        <f t="shared" si="391"/>
        <v>0</v>
      </c>
      <c r="CJ108" s="9">
        <f t="shared" si="392"/>
        <v>0</v>
      </c>
      <c r="CK108" s="10">
        <v>1</v>
      </c>
    </row>
    <row r="109" spans="1:89" s="10" customFormat="1" ht="144" customHeight="1">
      <c r="A109" s="36" t="s">
        <v>1344</v>
      </c>
      <c r="B109" s="107"/>
      <c r="C109" s="106" t="str">
        <f t="shared" si="307"/>
        <v>BRUCE-Blue</v>
      </c>
      <c r="D109" s="99" t="s">
        <v>893</v>
      </c>
      <c r="E109" s="19" t="s">
        <v>1203</v>
      </c>
      <c r="F109" s="104" t="s">
        <v>1224</v>
      </c>
      <c r="G109" s="19"/>
      <c r="H109" s="78">
        <f t="shared" si="357"/>
        <v>8.39</v>
      </c>
      <c r="I109" s="79">
        <v>12.9</v>
      </c>
      <c r="J109" s="79">
        <v>29.9</v>
      </c>
      <c r="K109" s="143" t="str">
        <f>_xlfn.XLOOKUP(C109,наличие!A:A,наличие!J:J,"-",0)</f>
        <v>-</v>
      </c>
      <c r="L109" s="31" t="s">
        <v>1245</v>
      </c>
      <c r="M109" s="160" t="s">
        <v>1244</v>
      </c>
      <c r="N109" s="31" t="s">
        <v>1244</v>
      </c>
      <c r="O109" s="160" t="s">
        <v>1244</v>
      </c>
      <c r="P109" s="31" t="s">
        <v>1244</v>
      </c>
      <c r="Q109" s="160" t="s">
        <v>1244</v>
      </c>
      <c r="R109" s="160" t="s">
        <v>1244</v>
      </c>
      <c r="S109" s="31" t="s">
        <v>1244</v>
      </c>
      <c r="T109" s="31" t="s">
        <v>1244</v>
      </c>
      <c r="U109" s="31" t="s">
        <v>1244</v>
      </c>
      <c r="V109" s="31" t="s">
        <v>1244</v>
      </c>
      <c r="W109" s="160" t="s">
        <v>1244</v>
      </c>
      <c r="X109" s="163">
        <f t="shared" si="279"/>
        <v>0</v>
      </c>
      <c r="Y109" s="81">
        <f t="shared" si="280"/>
        <v>0</v>
      </c>
      <c r="Z109" s="38">
        <f t="shared" si="308"/>
        <v>2.76</v>
      </c>
      <c r="AA109" s="23">
        <f t="shared" si="393"/>
        <v>0</v>
      </c>
      <c r="AB109" s="24">
        <f t="shared" si="394"/>
        <v>11.15</v>
      </c>
      <c r="AC109" s="55">
        <f t="shared" si="395"/>
        <v>39</v>
      </c>
      <c r="AD109" s="39">
        <f>ROUND(AB109*3.8,1)</f>
        <v>42.4</v>
      </c>
      <c r="AE109" s="11">
        <f t="shared" si="396"/>
        <v>3510</v>
      </c>
      <c r="AF109" s="6">
        <f t="shared" si="397"/>
        <v>2.4977578475336322</v>
      </c>
      <c r="AG109" s="25">
        <f t="shared" si="398"/>
        <v>21.4</v>
      </c>
      <c r="AH109" s="11" t="e">
        <f>ROUND(AG109*#REF!,-1)</f>
        <v>#REF!</v>
      </c>
      <c r="AI109" s="7">
        <f t="shared" si="399"/>
        <v>0.9192825112107621</v>
      </c>
      <c r="AJ109" s="26">
        <f t="shared" si="400"/>
        <v>16.100000000000001</v>
      </c>
      <c r="AK109" s="11" t="e">
        <f>ROUND(AJ109*#REF!,-1)</f>
        <v>#REF!</v>
      </c>
      <c r="AL109" s="18">
        <f t="shared" si="401"/>
        <v>0.44394618834080724</v>
      </c>
      <c r="AM109" s="42"/>
      <c r="AN109" s="67" t="s">
        <v>22</v>
      </c>
      <c r="AO109" s="68" t="e">
        <f t="shared" si="402"/>
        <v>#VALUE!</v>
      </c>
      <c r="AP109" s="68" t="s">
        <v>22</v>
      </c>
      <c r="AQ109" s="68" t="e">
        <f t="shared" si="403"/>
        <v>#VALUE!</v>
      </c>
      <c r="AR109" s="68" t="s">
        <v>22</v>
      </c>
      <c r="AS109" s="68" t="e">
        <f t="shared" si="404"/>
        <v>#VALUE!</v>
      </c>
      <c r="AT109" s="68" t="s">
        <v>22</v>
      </c>
      <c r="AU109" s="68" t="e">
        <f t="shared" si="405"/>
        <v>#VALUE!</v>
      </c>
      <c r="AV109" s="74" t="e">
        <f t="shared" si="406"/>
        <v>#VALUE!</v>
      </c>
      <c r="AW109" s="71" t="e">
        <f t="shared" si="407"/>
        <v>#VALUE!</v>
      </c>
      <c r="AX109" s="49" t="s">
        <v>22</v>
      </c>
      <c r="AY109" s="50">
        <v>0</v>
      </c>
      <c r="AZ109" s="50" t="s">
        <v>22</v>
      </c>
      <c r="BA109" s="50">
        <v>8</v>
      </c>
      <c r="BB109" s="50" t="s">
        <v>22</v>
      </c>
      <c r="BC109" s="50">
        <v>10</v>
      </c>
      <c r="BD109" s="50" t="s">
        <v>22</v>
      </c>
      <c r="BE109" s="50">
        <v>6</v>
      </c>
      <c r="BF109" s="46">
        <f t="shared" si="408"/>
        <v>24</v>
      </c>
      <c r="BG109" s="9">
        <f t="shared" si="409"/>
        <v>365.93999999999994</v>
      </c>
      <c r="BH109" s="9">
        <f t="shared" si="410"/>
        <v>201.36</v>
      </c>
      <c r="BI109" s="53" t="s">
        <v>22</v>
      </c>
      <c r="BJ109" s="54">
        <v>0</v>
      </c>
      <c r="BK109" s="54" t="s">
        <v>22</v>
      </c>
      <c r="BL109" s="54">
        <v>2</v>
      </c>
      <c r="BM109" s="54" t="s">
        <v>22</v>
      </c>
      <c r="BN109" s="54">
        <v>4</v>
      </c>
      <c r="BO109" s="54" t="s">
        <v>22</v>
      </c>
      <c r="BP109" s="54">
        <v>2</v>
      </c>
      <c r="BQ109" s="46">
        <f t="shared" si="411"/>
        <v>8</v>
      </c>
      <c r="BR109" s="9">
        <f t="shared" si="412"/>
        <v>131.88240000000002</v>
      </c>
      <c r="BS109" s="9">
        <f t="shared" si="413"/>
        <v>67.12</v>
      </c>
      <c r="BT109" s="63" t="s">
        <v>22</v>
      </c>
      <c r="BU109" s="64">
        <v>0</v>
      </c>
      <c r="BV109" s="64" t="s">
        <v>22</v>
      </c>
      <c r="BW109" s="64">
        <v>3</v>
      </c>
      <c r="BX109" s="64" t="s">
        <v>22</v>
      </c>
      <c r="BY109" s="64">
        <v>5</v>
      </c>
      <c r="BZ109" s="64" t="s">
        <v>22</v>
      </c>
      <c r="CA109" s="64">
        <v>3</v>
      </c>
      <c r="CB109" s="46">
        <f t="shared" si="386"/>
        <v>11</v>
      </c>
      <c r="CC109" s="9">
        <f t="shared" si="387"/>
        <v>265.98</v>
      </c>
      <c r="CD109" s="9">
        <f t="shared" si="388"/>
        <v>92.29</v>
      </c>
      <c r="CE109" s="8">
        <v>0</v>
      </c>
      <c r="CF109" s="9">
        <f t="shared" si="389"/>
        <v>0</v>
      </c>
      <c r="CG109" s="9">
        <f t="shared" si="390"/>
        <v>0</v>
      </c>
      <c r="CH109" s="8">
        <v>0</v>
      </c>
      <c r="CI109" s="9">
        <f t="shared" si="391"/>
        <v>0</v>
      </c>
      <c r="CJ109" s="9">
        <f t="shared" si="392"/>
        <v>0</v>
      </c>
      <c r="CK109" s="10">
        <v>1</v>
      </c>
    </row>
    <row r="110" spans="1:89" s="10" customFormat="1" ht="144" customHeight="1">
      <c r="A110" s="36" t="s">
        <v>1344</v>
      </c>
      <c r="B110" s="107"/>
      <c r="C110" s="106" t="str">
        <f t="shared" si="307"/>
        <v>BRUCE-Charcoal</v>
      </c>
      <c r="D110" s="99" t="s">
        <v>893</v>
      </c>
      <c r="E110" s="19" t="s">
        <v>1210</v>
      </c>
      <c r="F110" s="104" t="s">
        <v>1224</v>
      </c>
      <c r="G110" s="19"/>
      <c r="H110" s="78">
        <f t="shared" si="357"/>
        <v>8.39</v>
      </c>
      <c r="I110" s="79">
        <v>12.9</v>
      </c>
      <c r="J110" s="79">
        <v>29.9</v>
      </c>
      <c r="K110" s="143" t="str">
        <f>_xlfn.XLOOKUP(C110,наличие!A:A,наличие!J:J,"-",0)</f>
        <v>-</v>
      </c>
      <c r="L110" s="31" t="s">
        <v>1245</v>
      </c>
      <c r="M110" s="31" t="s">
        <v>1244</v>
      </c>
      <c r="N110" s="31" t="s">
        <v>1244</v>
      </c>
      <c r="O110" s="160" t="s">
        <v>1244</v>
      </c>
      <c r="P110" s="31" t="s">
        <v>1244</v>
      </c>
      <c r="Q110" s="160" t="s">
        <v>1244</v>
      </c>
      <c r="R110" s="160" t="s">
        <v>1244</v>
      </c>
      <c r="S110" s="31" t="s">
        <v>1244</v>
      </c>
      <c r="T110" s="31" t="s">
        <v>1244</v>
      </c>
      <c r="U110" s="31" t="s">
        <v>1244</v>
      </c>
      <c r="V110" s="31" t="s">
        <v>1244</v>
      </c>
      <c r="W110" s="31" t="s">
        <v>1244</v>
      </c>
      <c r="X110" s="163">
        <f t="shared" si="279"/>
        <v>0</v>
      </c>
      <c r="Y110" s="81">
        <f t="shared" si="280"/>
        <v>0</v>
      </c>
      <c r="Z110" s="38">
        <f t="shared" si="308"/>
        <v>2.76</v>
      </c>
      <c r="AA110" s="23">
        <f t="shared" si="393"/>
        <v>0</v>
      </c>
      <c r="AB110" s="24">
        <f t="shared" si="394"/>
        <v>11.15</v>
      </c>
      <c r="AC110" s="55">
        <f t="shared" si="395"/>
        <v>39</v>
      </c>
      <c r="AD110" s="37">
        <f>ROUND(AB110*3.6,1)</f>
        <v>40.1</v>
      </c>
      <c r="AE110" s="11">
        <f t="shared" si="396"/>
        <v>3510</v>
      </c>
      <c r="AF110" s="6">
        <f t="shared" si="397"/>
        <v>2.4977578475336322</v>
      </c>
      <c r="AG110" s="25">
        <f t="shared" si="398"/>
        <v>21.4</v>
      </c>
      <c r="AH110" s="11" t="e">
        <f>ROUND(AG110*#REF!,-1)</f>
        <v>#REF!</v>
      </c>
      <c r="AI110" s="7">
        <f t="shared" si="399"/>
        <v>0.9192825112107621</v>
      </c>
      <c r="AJ110" s="26">
        <f t="shared" si="400"/>
        <v>16.100000000000001</v>
      </c>
      <c r="AK110" s="11" t="e">
        <f>ROUND(AJ110*#REF!,-1)</f>
        <v>#REF!</v>
      </c>
      <c r="AL110" s="18">
        <f t="shared" si="401"/>
        <v>0.44394618834080724</v>
      </c>
      <c r="AM110" s="42"/>
      <c r="AN110" s="67" t="s">
        <v>22</v>
      </c>
      <c r="AO110" s="68" t="s">
        <v>22</v>
      </c>
      <c r="AP110" s="68" t="s">
        <v>22</v>
      </c>
      <c r="AQ110" s="68" t="e">
        <f t="shared" ref="AQ110:AQ111" si="414">O110-BA110-BL110-BW110</f>
        <v>#VALUE!</v>
      </c>
      <c r="AR110" s="68" t="s">
        <v>22</v>
      </c>
      <c r="AS110" s="68" t="e">
        <f t="shared" ref="AS110:AS111" si="415">Q110-BC110-BN110-BY110</f>
        <v>#VALUE!</v>
      </c>
      <c r="AT110" s="68" t="s">
        <v>22</v>
      </c>
      <c r="AU110" s="68" t="s">
        <v>22</v>
      </c>
      <c r="AV110" s="74" t="e">
        <f t="shared" ref="AV110:AV112" si="416">SUM(AN110:AU110)</f>
        <v>#VALUE!</v>
      </c>
      <c r="AW110" s="71" t="e">
        <f t="shared" ref="AW110:AW112" si="417">AV110*H110</f>
        <v>#VALUE!</v>
      </c>
      <c r="AX110" s="49" t="s">
        <v>22</v>
      </c>
      <c r="AY110" s="68" t="s">
        <v>22</v>
      </c>
      <c r="AZ110" s="50" t="s">
        <v>22</v>
      </c>
      <c r="BA110" s="50">
        <v>0</v>
      </c>
      <c r="BB110" s="50" t="s">
        <v>22</v>
      </c>
      <c r="BC110" s="50">
        <v>0</v>
      </c>
      <c r="BD110" s="68" t="s">
        <v>22</v>
      </c>
      <c r="BE110" s="68" t="s">
        <v>22</v>
      </c>
      <c r="BF110" s="46">
        <f t="shared" ref="BF110:BF112" si="418">SUM(AX110:BE110)</f>
        <v>0</v>
      </c>
      <c r="BG110" s="9">
        <f t="shared" ref="BG110:BG112" si="419">BF110*AG110*0.75*0.95</f>
        <v>0</v>
      </c>
      <c r="BH110" s="9">
        <f t="shared" ref="BH110:BH112" si="420">BF110*H110</f>
        <v>0</v>
      </c>
      <c r="BI110" s="53" t="s">
        <v>22</v>
      </c>
      <c r="BJ110" s="68" t="s">
        <v>22</v>
      </c>
      <c r="BK110" s="54" t="s">
        <v>22</v>
      </c>
      <c r="BL110" s="54">
        <v>0</v>
      </c>
      <c r="BM110" s="54" t="s">
        <v>22</v>
      </c>
      <c r="BN110" s="54">
        <v>0</v>
      </c>
      <c r="BO110" s="54" t="s">
        <v>22</v>
      </c>
      <c r="BP110" s="68" t="s">
        <v>22</v>
      </c>
      <c r="BQ110" s="46">
        <f t="shared" ref="BQ110:BQ112" si="421">SUM(BI110:BP110)</f>
        <v>0</v>
      </c>
      <c r="BR110" s="9">
        <f t="shared" ref="BR110:BR112" si="422">BQ110*AC110*0.4227</f>
        <v>0</v>
      </c>
      <c r="BS110" s="9">
        <f t="shared" ref="BS110:BS112" si="423">BQ110*H110</f>
        <v>0</v>
      </c>
      <c r="BT110" s="63" t="s">
        <v>22</v>
      </c>
      <c r="BU110" s="68" t="s">
        <v>22</v>
      </c>
      <c r="BV110" s="64" t="s">
        <v>22</v>
      </c>
      <c r="BW110" s="64">
        <v>0</v>
      </c>
      <c r="BX110" s="64" t="s">
        <v>22</v>
      </c>
      <c r="BY110" s="64">
        <v>0</v>
      </c>
      <c r="BZ110" s="64" t="s">
        <v>22</v>
      </c>
      <c r="CA110" s="68" t="s">
        <v>22</v>
      </c>
      <c r="CB110" s="46">
        <f t="shared" si="386"/>
        <v>0</v>
      </c>
      <c r="CC110" s="9">
        <f t="shared" si="387"/>
        <v>0</v>
      </c>
      <c r="CD110" s="9">
        <f t="shared" si="388"/>
        <v>0</v>
      </c>
      <c r="CE110" s="8">
        <v>0</v>
      </c>
      <c r="CF110" s="9">
        <f t="shared" si="389"/>
        <v>0</v>
      </c>
      <c r="CG110" s="9">
        <f t="shared" si="390"/>
        <v>0</v>
      </c>
      <c r="CH110" s="8">
        <v>0</v>
      </c>
      <c r="CI110" s="9">
        <f t="shared" si="391"/>
        <v>0</v>
      </c>
      <c r="CJ110" s="9">
        <f t="shared" si="392"/>
        <v>0</v>
      </c>
      <c r="CK110" s="10">
        <v>1</v>
      </c>
    </row>
    <row r="111" spans="1:89" s="10" customFormat="1" ht="144" customHeight="1">
      <c r="A111" s="36" t="str">
        <f>_xlfn.XLOOKUP(D111,наличие!B:B,наличие!E:E,"-",0)</f>
        <v>Шапки</v>
      </c>
      <c r="B111" s="107"/>
      <c r="C111" s="106" t="str">
        <f t="shared" si="307"/>
        <v>WHALES-Black</v>
      </c>
      <c r="D111" s="99" t="s">
        <v>908</v>
      </c>
      <c r="E111" s="19" t="s">
        <v>1212</v>
      </c>
      <c r="F111" s="104" t="s">
        <v>1321</v>
      </c>
      <c r="G111" s="19"/>
      <c r="H111" s="78">
        <f>ROUND(I111*0.65,2)</f>
        <v>6.44</v>
      </c>
      <c r="I111" s="79">
        <v>9.9</v>
      </c>
      <c r="J111" s="79">
        <v>24.9</v>
      </c>
      <c r="K111" s="143">
        <f>_xlfn.XLOOKUP(C111,наличие!A:A,наличие!J:J,"-",0)</f>
        <v>10</v>
      </c>
      <c r="L111" s="31" t="s">
        <v>1245</v>
      </c>
      <c r="M111" s="31" t="s">
        <v>1244</v>
      </c>
      <c r="N111" s="31" t="s">
        <v>1244</v>
      </c>
      <c r="O111" s="160" t="s">
        <v>1244</v>
      </c>
      <c r="P111" s="31" t="s">
        <v>1244</v>
      </c>
      <c r="Q111" s="160" t="s">
        <v>1244</v>
      </c>
      <c r="R111" s="160" t="s">
        <v>1244</v>
      </c>
      <c r="S111" s="31" t="s">
        <v>1244</v>
      </c>
      <c r="T111" s="31" t="s">
        <v>1244</v>
      </c>
      <c r="U111" s="31" t="s">
        <v>1244</v>
      </c>
      <c r="V111" s="31" t="s">
        <v>1244</v>
      </c>
      <c r="W111" s="31" t="s">
        <v>1244</v>
      </c>
      <c r="X111" s="163">
        <f t="shared" si="279"/>
        <v>0</v>
      </c>
      <c r="Y111" s="81">
        <f t="shared" si="280"/>
        <v>0</v>
      </c>
      <c r="Z111" s="38">
        <f t="shared" si="308"/>
        <v>2.4649999999999999</v>
      </c>
      <c r="AA111" s="23">
        <f t="shared" si="393"/>
        <v>0</v>
      </c>
      <c r="AB111" s="24">
        <f t="shared" si="394"/>
        <v>8.9050000000000011</v>
      </c>
      <c r="AC111" s="55">
        <f t="shared" si="395"/>
        <v>31</v>
      </c>
      <c r="AD111" s="37">
        <f>ROUND(AB111*3.6,1)</f>
        <v>32.1</v>
      </c>
      <c r="AE111" s="11">
        <f t="shared" si="396"/>
        <v>2790</v>
      </c>
      <c r="AF111" s="6">
        <f t="shared" si="397"/>
        <v>2.4811903425042106</v>
      </c>
      <c r="AG111" s="25">
        <f t="shared" si="398"/>
        <v>17</v>
      </c>
      <c r="AH111" s="11" t="e">
        <f>ROUND(AG111*#REF!,-1)</f>
        <v>#REF!</v>
      </c>
      <c r="AI111" s="7">
        <f t="shared" si="399"/>
        <v>0.90903986524424452</v>
      </c>
      <c r="AJ111" s="26">
        <f t="shared" si="400"/>
        <v>12.8</v>
      </c>
      <c r="AK111" s="11" t="e">
        <f>ROUND(AJ111*#REF!,-1)</f>
        <v>#REF!</v>
      </c>
      <c r="AL111" s="18">
        <f t="shared" si="401"/>
        <v>0.43739472206625479</v>
      </c>
      <c r="AM111" s="42"/>
      <c r="AN111" s="67" t="s">
        <v>22</v>
      </c>
      <c r="AO111" s="68" t="s">
        <v>22</v>
      </c>
      <c r="AP111" s="68" t="s">
        <v>22</v>
      </c>
      <c r="AQ111" s="68" t="e">
        <f t="shared" si="414"/>
        <v>#VALUE!</v>
      </c>
      <c r="AR111" s="68" t="s">
        <v>22</v>
      </c>
      <c r="AS111" s="68" t="e">
        <f t="shared" si="415"/>
        <v>#VALUE!</v>
      </c>
      <c r="AT111" s="68" t="s">
        <v>22</v>
      </c>
      <c r="AU111" s="68" t="s">
        <v>22</v>
      </c>
      <c r="AV111" s="74" t="e">
        <f t="shared" si="416"/>
        <v>#VALUE!</v>
      </c>
      <c r="AW111" s="71" t="e">
        <f t="shared" si="417"/>
        <v>#VALUE!</v>
      </c>
      <c r="AX111" s="49" t="s">
        <v>22</v>
      </c>
      <c r="AY111" s="68" t="s">
        <v>22</v>
      </c>
      <c r="AZ111" s="50" t="s">
        <v>22</v>
      </c>
      <c r="BA111" s="50">
        <v>0</v>
      </c>
      <c r="BB111" s="50" t="s">
        <v>22</v>
      </c>
      <c r="BC111" s="50">
        <v>0</v>
      </c>
      <c r="BD111" s="68" t="s">
        <v>22</v>
      </c>
      <c r="BE111" s="68" t="s">
        <v>22</v>
      </c>
      <c r="BF111" s="46">
        <f t="shared" si="418"/>
        <v>0</v>
      </c>
      <c r="BG111" s="9">
        <f t="shared" si="419"/>
        <v>0</v>
      </c>
      <c r="BH111" s="9">
        <f t="shared" si="420"/>
        <v>0</v>
      </c>
      <c r="BI111" s="53" t="s">
        <v>22</v>
      </c>
      <c r="BJ111" s="68" t="s">
        <v>22</v>
      </c>
      <c r="BK111" s="54" t="s">
        <v>22</v>
      </c>
      <c r="BL111" s="54">
        <v>0</v>
      </c>
      <c r="BM111" s="54" t="s">
        <v>22</v>
      </c>
      <c r="BN111" s="54">
        <v>0</v>
      </c>
      <c r="BO111" s="54" t="s">
        <v>22</v>
      </c>
      <c r="BP111" s="68" t="s">
        <v>22</v>
      </c>
      <c r="BQ111" s="46">
        <f t="shared" si="421"/>
        <v>0</v>
      </c>
      <c r="BR111" s="9">
        <f t="shared" si="422"/>
        <v>0</v>
      </c>
      <c r="BS111" s="9">
        <f t="shared" si="423"/>
        <v>0</v>
      </c>
      <c r="BT111" s="63" t="s">
        <v>22</v>
      </c>
      <c r="BU111" s="68" t="s">
        <v>22</v>
      </c>
      <c r="BV111" s="64" t="s">
        <v>22</v>
      </c>
      <c r="BW111" s="64">
        <v>0</v>
      </c>
      <c r="BX111" s="64" t="s">
        <v>22</v>
      </c>
      <c r="BY111" s="64">
        <v>0</v>
      </c>
      <c r="BZ111" s="64" t="s">
        <v>22</v>
      </c>
      <c r="CA111" s="68" t="s">
        <v>22</v>
      </c>
      <c r="CB111" s="46">
        <f t="shared" si="386"/>
        <v>0</v>
      </c>
      <c r="CC111" s="9">
        <f t="shared" si="387"/>
        <v>0</v>
      </c>
      <c r="CD111" s="9">
        <f t="shared" si="388"/>
        <v>0</v>
      </c>
      <c r="CE111" s="8">
        <v>0</v>
      </c>
      <c r="CF111" s="9">
        <f t="shared" si="389"/>
        <v>0</v>
      </c>
      <c r="CG111" s="9">
        <f t="shared" si="390"/>
        <v>0</v>
      </c>
      <c r="CH111" s="8">
        <v>0</v>
      </c>
      <c r="CI111" s="9">
        <f t="shared" si="391"/>
        <v>0</v>
      </c>
      <c r="CJ111" s="9">
        <f t="shared" si="392"/>
        <v>0</v>
      </c>
      <c r="CK111" s="10">
        <v>1</v>
      </c>
    </row>
    <row r="112" spans="1:89" s="10" customFormat="1" ht="144" customHeight="1">
      <c r="A112" s="36" t="str">
        <f>_xlfn.XLOOKUP(D112,наличие!B:B,наличие!E:E,"-",0)</f>
        <v>Шапки</v>
      </c>
      <c r="B112" s="104"/>
      <c r="C112" s="106" t="str">
        <f t="shared" si="307"/>
        <v>WHALES-Navy</v>
      </c>
      <c r="D112" s="99" t="s">
        <v>908</v>
      </c>
      <c r="E112" s="19" t="s">
        <v>1208</v>
      </c>
      <c r="F112" s="104" t="s">
        <v>1321</v>
      </c>
      <c r="G112" s="19"/>
      <c r="H112" s="78">
        <f>ROUND(I112*0.65,2)</f>
        <v>6.44</v>
      </c>
      <c r="I112" s="79">
        <v>9.9</v>
      </c>
      <c r="J112" s="79">
        <v>24.9</v>
      </c>
      <c r="K112" s="143">
        <f>_xlfn.XLOOKUP(C112,наличие!A:A,наличие!J:J,"-",0)</f>
        <v>2</v>
      </c>
      <c r="L112" s="31" t="s">
        <v>1245</v>
      </c>
      <c r="M112" s="31" t="s">
        <v>1244</v>
      </c>
      <c r="N112" s="31" t="s">
        <v>1244</v>
      </c>
      <c r="O112" s="160" t="s">
        <v>1244</v>
      </c>
      <c r="P112" s="31" t="s">
        <v>1244</v>
      </c>
      <c r="Q112" s="160" t="s">
        <v>1244</v>
      </c>
      <c r="R112" s="160" t="s">
        <v>1244</v>
      </c>
      <c r="S112" s="31" t="s">
        <v>1244</v>
      </c>
      <c r="T112" s="31" t="s">
        <v>1244</v>
      </c>
      <c r="U112" s="31" t="s">
        <v>1244</v>
      </c>
      <c r="V112" s="31" t="s">
        <v>1244</v>
      </c>
      <c r="W112" s="31" t="s">
        <v>1244</v>
      </c>
      <c r="X112" s="163">
        <f t="shared" si="279"/>
        <v>0</v>
      </c>
      <c r="Y112" s="81">
        <f t="shared" si="280"/>
        <v>0</v>
      </c>
      <c r="Z112" s="38">
        <f t="shared" si="308"/>
        <v>2.4649999999999999</v>
      </c>
      <c r="AA112" s="23">
        <f t="shared" si="393"/>
        <v>0</v>
      </c>
      <c r="AB112" s="24">
        <f t="shared" si="394"/>
        <v>8.9050000000000011</v>
      </c>
      <c r="AC112" s="55">
        <f t="shared" si="395"/>
        <v>31</v>
      </c>
      <c r="AD112" s="37">
        <f>ROUND(AB112*3.6,1)</f>
        <v>32.1</v>
      </c>
      <c r="AE112" s="11">
        <f t="shared" si="396"/>
        <v>2790</v>
      </c>
      <c r="AF112" s="6">
        <f t="shared" si="397"/>
        <v>2.4811903425042106</v>
      </c>
      <c r="AG112" s="25">
        <f t="shared" si="398"/>
        <v>17</v>
      </c>
      <c r="AH112" s="11" t="e">
        <f>ROUND(AG112*#REF!,-1)</f>
        <v>#REF!</v>
      </c>
      <c r="AI112" s="7">
        <f t="shared" si="399"/>
        <v>0.90903986524424452</v>
      </c>
      <c r="AJ112" s="26">
        <f t="shared" si="400"/>
        <v>12.8</v>
      </c>
      <c r="AK112" s="11" t="e">
        <f>ROUND(AJ112*#REF!,-1)</f>
        <v>#REF!</v>
      </c>
      <c r="AL112" s="18">
        <f t="shared" si="401"/>
        <v>0.43739472206625479</v>
      </c>
      <c r="AM112" s="42"/>
      <c r="AN112" s="67" t="s">
        <v>22</v>
      </c>
      <c r="AO112" s="68" t="s">
        <v>22</v>
      </c>
      <c r="AP112" s="68" t="s">
        <v>22</v>
      </c>
      <c r="AQ112" s="68" t="e">
        <f>O112-BA112-BL112-BW112+15</f>
        <v>#VALUE!</v>
      </c>
      <c r="AR112" s="68" t="s">
        <v>22</v>
      </c>
      <c r="AS112" s="68" t="e">
        <f>Q112-BC112-BN112-BY112+15</f>
        <v>#VALUE!</v>
      </c>
      <c r="AT112" s="68" t="s">
        <v>22</v>
      </c>
      <c r="AU112" s="68" t="s">
        <v>22</v>
      </c>
      <c r="AV112" s="74" t="e">
        <f t="shared" si="416"/>
        <v>#VALUE!</v>
      </c>
      <c r="AW112" s="71" t="e">
        <f t="shared" si="417"/>
        <v>#VALUE!</v>
      </c>
      <c r="AX112" s="49" t="s">
        <v>22</v>
      </c>
      <c r="AY112" s="68" t="s">
        <v>22</v>
      </c>
      <c r="AZ112" s="50" t="s">
        <v>22</v>
      </c>
      <c r="BA112" s="50">
        <v>0</v>
      </c>
      <c r="BB112" s="50" t="s">
        <v>22</v>
      </c>
      <c r="BC112" s="50">
        <v>0</v>
      </c>
      <c r="BD112" s="68" t="s">
        <v>22</v>
      </c>
      <c r="BE112" s="68" t="s">
        <v>22</v>
      </c>
      <c r="BF112" s="46">
        <f t="shared" si="418"/>
        <v>0</v>
      </c>
      <c r="BG112" s="9">
        <f t="shared" si="419"/>
        <v>0</v>
      </c>
      <c r="BH112" s="9">
        <f t="shared" si="420"/>
        <v>0</v>
      </c>
      <c r="BI112" s="53" t="s">
        <v>22</v>
      </c>
      <c r="BJ112" s="68" t="s">
        <v>22</v>
      </c>
      <c r="BK112" s="54" t="s">
        <v>22</v>
      </c>
      <c r="BL112" s="54">
        <v>0</v>
      </c>
      <c r="BM112" s="54" t="s">
        <v>22</v>
      </c>
      <c r="BN112" s="54">
        <v>0</v>
      </c>
      <c r="BO112" s="54" t="s">
        <v>22</v>
      </c>
      <c r="BP112" s="68" t="s">
        <v>22</v>
      </c>
      <c r="BQ112" s="46">
        <f t="shared" si="421"/>
        <v>0</v>
      </c>
      <c r="BR112" s="9">
        <f t="shared" si="422"/>
        <v>0</v>
      </c>
      <c r="BS112" s="9">
        <f t="shared" si="423"/>
        <v>0</v>
      </c>
      <c r="BT112" s="63" t="s">
        <v>22</v>
      </c>
      <c r="BU112" s="68" t="s">
        <v>22</v>
      </c>
      <c r="BV112" s="64" t="s">
        <v>22</v>
      </c>
      <c r="BW112" s="64">
        <v>0</v>
      </c>
      <c r="BX112" s="64" t="s">
        <v>22</v>
      </c>
      <c r="BY112" s="64">
        <v>0</v>
      </c>
      <c r="BZ112" s="64" t="s">
        <v>22</v>
      </c>
      <c r="CA112" s="68" t="s">
        <v>22</v>
      </c>
      <c r="CB112" s="46">
        <f t="shared" si="386"/>
        <v>0</v>
      </c>
      <c r="CC112" s="9">
        <f t="shared" si="387"/>
        <v>0</v>
      </c>
      <c r="CD112" s="9">
        <f t="shared" si="388"/>
        <v>0</v>
      </c>
      <c r="CE112" s="8">
        <v>0</v>
      </c>
      <c r="CF112" s="9">
        <f t="shared" si="389"/>
        <v>0</v>
      </c>
      <c r="CG112" s="9">
        <f t="shared" si="390"/>
        <v>0</v>
      </c>
      <c r="CH112" s="8">
        <v>0</v>
      </c>
      <c r="CI112" s="9">
        <f t="shared" si="391"/>
        <v>0</v>
      </c>
      <c r="CJ112" s="9">
        <f t="shared" si="392"/>
        <v>0</v>
      </c>
      <c r="CK112" s="10">
        <v>1</v>
      </c>
    </row>
    <row r="113" spans="1:89" s="10" customFormat="1" ht="144" customHeight="1">
      <c r="A113" s="36" t="str">
        <f>_xlfn.XLOOKUP(D113,наличие!B:B,наличие!E:E,"-",0)</f>
        <v>Шапки</v>
      </c>
      <c r="B113" s="107"/>
      <c r="C113" s="106" t="str">
        <f t="shared" si="307"/>
        <v>SEAL-Navy</v>
      </c>
      <c r="D113" s="99" t="s">
        <v>897</v>
      </c>
      <c r="E113" s="19" t="s">
        <v>1208</v>
      </c>
      <c r="F113" s="104" t="s">
        <v>876</v>
      </c>
      <c r="G113" s="19"/>
      <c r="H113" s="78">
        <f t="shared" si="357"/>
        <v>6.44</v>
      </c>
      <c r="I113" s="79">
        <v>9.9</v>
      </c>
      <c r="J113" s="79">
        <v>24.9</v>
      </c>
      <c r="K113" s="143">
        <f>_xlfn.XLOOKUP(C113,наличие!A:A,наличие!J:J,"-",0)</f>
        <v>5</v>
      </c>
      <c r="L113" s="31" t="s">
        <v>1245</v>
      </c>
      <c r="M113" s="160" t="s">
        <v>1244</v>
      </c>
      <c r="N113" s="31" t="s">
        <v>1244</v>
      </c>
      <c r="O113" s="160" t="s">
        <v>1244</v>
      </c>
      <c r="P113" s="31" t="s">
        <v>1244</v>
      </c>
      <c r="Q113" s="160" t="s">
        <v>1244</v>
      </c>
      <c r="R113" s="160" t="s">
        <v>1244</v>
      </c>
      <c r="S113" s="31" t="s">
        <v>1244</v>
      </c>
      <c r="T113" s="31" t="s">
        <v>1244</v>
      </c>
      <c r="U113" s="31" t="s">
        <v>1244</v>
      </c>
      <c r="V113" s="31" t="s">
        <v>1244</v>
      </c>
      <c r="W113" s="160" t="s">
        <v>1244</v>
      </c>
      <c r="X113" s="163">
        <f t="shared" si="279"/>
        <v>0</v>
      </c>
      <c r="Y113" s="81">
        <f t="shared" si="280"/>
        <v>0</v>
      </c>
      <c r="Z113" s="38">
        <f t="shared" si="308"/>
        <v>2.4649999999999999</v>
      </c>
      <c r="AA113" s="23">
        <f t="shared" ref="AA113:AA170" si="424">X113*Z113</f>
        <v>0</v>
      </c>
      <c r="AB113" s="24">
        <f t="shared" ref="AB113:AB170" si="425">H113+Z113</f>
        <v>8.9050000000000011</v>
      </c>
      <c r="AC113" s="55">
        <f t="shared" ref="AC113:AC170" si="426">ROUND(AB113*3.5,0)</f>
        <v>31</v>
      </c>
      <c r="AD113" s="39">
        <f t="shared" ref="AD113:AD170" si="427">ROUND(AB113*3.8,1)</f>
        <v>33.799999999999997</v>
      </c>
      <c r="AE113" s="11">
        <f t="shared" ref="AE113:AE170" si="428">ROUND(AC113*$AE$2,-1)</f>
        <v>2790</v>
      </c>
      <c r="AF113" s="6">
        <f t="shared" ref="AF113:AF170" si="429">(AC113-AB113)/AB113</f>
        <v>2.4811903425042106</v>
      </c>
      <c r="AG113" s="25">
        <f t="shared" ref="AG113:AG170" si="430">ROUND(AC113/1.82,1)</f>
        <v>17</v>
      </c>
      <c r="AH113" s="11" t="e">
        <f>ROUND(AG113*#REF!,-1)</f>
        <v>#REF!</v>
      </c>
      <c r="AI113" s="7">
        <f t="shared" ref="AI113:AI170" si="431">(AG113-AB113)/AB113</f>
        <v>0.90903986524424452</v>
      </c>
      <c r="AJ113" s="26">
        <f t="shared" ref="AJ113:AJ170" si="432">ROUND(AG113*0.75,1)</f>
        <v>12.8</v>
      </c>
      <c r="AK113" s="11" t="e">
        <f>ROUND(AJ113*#REF!,-1)</f>
        <v>#REF!</v>
      </c>
      <c r="AL113" s="18">
        <f t="shared" ref="AL113:AL170" si="433">(AJ113-AB113)/AB113</f>
        <v>0.43739472206625479</v>
      </c>
      <c r="AM113" s="42"/>
      <c r="AN113" s="67" t="s">
        <v>22</v>
      </c>
      <c r="AO113" s="68" t="e">
        <f t="shared" ref="AO113:AO170" si="434">M113-AY113-BJ113-BU113</f>
        <v>#VALUE!</v>
      </c>
      <c r="AP113" s="68" t="s">
        <v>22</v>
      </c>
      <c r="AQ113" s="68" t="e">
        <f t="shared" ref="AQ113:AQ170" si="435">O113-BA113-BL113-BW113</f>
        <v>#VALUE!</v>
      </c>
      <c r="AR113" s="68" t="s">
        <v>22</v>
      </c>
      <c r="AS113" s="68" t="e">
        <f t="shared" ref="AS113:AS170" si="436">Q113-BC113-BN113-BY113</f>
        <v>#VALUE!</v>
      </c>
      <c r="AT113" s="68" t="s">
        <v>22</v>
      </c>
      <c r="AU113" s="68" t="e">
        <f t="shared" ref="AU113:AU170" si="437">W113-BE113-BP113-CA113</f>
        <v>#VALUE!</v>
      </c>
      <c r="AV113" s="74" t="e">
        <f t="shared" ref="AV113:AV170" si="438">SUM(AN113:AU113)</f>
        <v>#VALUE!</v>
      </c>
      <c r="AW113" s="71" t="e">
        <f t="shared" ref="AW113:AW170" si="439">AV113*H113</f>
        <v>#VALUE!</v>
      </c>
      <c r="AX113" s="49" t="s">
        <v>22</v>
      </c>
      <c r="AY113" s="50">
        <v>0</v>
      </c>
      <c r="AZ113" s="50" t="s">
        <v>22</v>
      </c>
      <c r="BA113" s="50">
        <v>0</v>
      </c>
      <c r="BB113" s="50" t="s">
        <v>22</v>
      </c>
      <c r="BC113" s="50">
        <v>0</v>
      </c>
      <c r="BD113" s="50" t="s">
        <v>22</v>
      </c>
      <c r="BE113" s="50">
        <v>0</v>
      </c>
      <c r="BF113" s="46">
        <f t="shared" ref="BF113:BF170" si="440">SUM(AX113:BE113)</f>
        <v>0</v>
      </c>
      <c r="BG113" s="9">
        <f t="shared" ref="BG113:BG170" si="441">BF113*AG113*0.75*0.95</f>
        <v>0</v>
      </c>
      <c r="BH113" s="9">
        <f t="shared" ref="BH113:BH170" si="442">BF113*H113</f>
        <v>0</v>
      </c>
      <c r="BI113" s="53" t="s">
        <v>22</v>
      </c>
      <c r="BJ113" s="54">
        <v>0</v>
      </c>
      <c r="BK113" s="54" t="s">
        <v>22</v>
      </c>
      <c r="BL113" s="54">
        <v>0</v>
      </c>
      <c r="BM113" s="54" t="s">
        <v>22</v>
      </c>
      <c r="BN113" s="54">
        <v>0</v>
      </c>
      <c r="BO113" s="54" t="s">
        <v>22</v>
      </c>
      <c r="BP113" s="54">
        <v>0</v>
      </c>
      <c r="BQ113" s="46">
        <f t="shared" ref="BQ113:BQ170" si="443">SUM(BI113:BP113)</f>
        <v>0</v>
      </c>
      <c r="BR113" s="9">
        <f t="shared" ref="BR113:BR170" si="444">BQ113*AC113*0.4227</f>
        <v>0</v>
      </c>
      <c r="BS113" s="9">
        <f t="shared" ref="BS113:BS170" si="445">BQ113*H113</f>
        <v>0</v>
      </c>
      <c r="BT113" s="63" t="s">
        <v>22</v>
      </c>
      <c r="BU113" s="64">
        <v>0</v>
      </c>
      <c r="BV113" s="64" t="s">
        <v>22</v>
      </c>
      <c r="BW113" s="64">
        <v>0</v>
      </c>
      <c r="BX113" s="64" t="s">
        <v>22</v>
      </c>
      <c r="BY113" s="64">
        <v>0</v>
      </c>
      <c r="BZ113" s="64" t="s">
        <v>22</v>
      </c>
      <c r="CA113" s="64">
        <v>0</v>
      </c>
      <c r="CB113" s="46">
        <f t="shared" ref="CB113:CB170" si="446">SUM(BT113:CA113)</f>
        <v>0</v>
      </c>
      <c r="CC113" s="9">
        <f t="shared" ref="CC113:CC170" si="447">CB113*AC113*0.62</f>
        <v>0</v>
      </c>
      <c r="CD113" s="9">
        <f t="shared" ref="CD113:CD170" si="448">CB113*H113</f>
        <v>0</v>
      </c>
      <c r="CE113" s="8">
        <v>0</v>
      </c>
      <c r="CF113" s="9">
        <f t="shared" ref="CF113:CF170" si="449">CE113*AG113*0.9*0.95</f>
        <v>0</v>
      </c>
      <c r="CG113" s="9">
        <f t="shared" ref="CG113:CG170" si="450">CE113*H113</f>
        <v>0</v>
      </c>
      <c r="CH113" s="8">
        <v>0</v>
      </c>
      <c r="CI113" s="9">
        <f t="shared" ref="CI113:CI170" si="451">CH113*AG113*0.9*0.9</f>
        <v>0</v>
      </c>
      <c r="CJ113" s="9">
        <f t="shared" ref="CJ113:CJ170" si="452">CH113*H113</f>
        <v>0</v>
      </c>
      <c r="CK113" s="10">
        <v>1</v>
      </c>
    </row>
    <row r="114" spans="1:89" s="10" customFormat="1" ht="144" customHeight="1">
      <c r="A114" s="36" t="str">
        <f>_xlfn.XLOOKUP(D114,наличие!B:B,наличие!E:E,"-",0)</f>
        <v>Шапки</v>
      </c>
      <c r="B114" s="107"/>
      <c r="C114" s="106" t="str">
        <f t="shared" si="307"/>
        <v>SEAL-Black</v>
      </c>
      <c r="D114" s="99" t="s">
        <v>897</v>
      </c>
      <c r="E114" s="19" t="s">
        <v>1212</v>
      </c>
      <c r="F114" s="104" t="s">
        <v>876</v>
      </c>
      <c r="G114" s="19"/>
      <c r="H114" s="78">
        <f t="shared" si="357"/>
        <v>6.44</v>
      </c>
      <c r="I114" s="79">
        <v>9.9</v>
      </c>
      <c r="J114" s="79">
        <v>24.9</v>
      </c>
      <c r="K114" s="143">
        <f>_xlfn.XLOOKUP(C114,наличие!A:A,наличие!J:J,"-",0)</f>
        <v>7</v>
      </c>
      <c r="L114" s="31" t="s">
        <v>1245</v>
      </c>
      <c r="M114" s="160" t="s">
        <v>1244</v>
      </c>
      <c r="N114" s="31" t="s">
        <v>1244</v>
      </c>
      <c r="O114" s="160" t="s">
        <v>1244</v>
      </c>
      <c r="P114" s="31" t="s">
        <v>1244</v>
      </c>
      <c r="Q114" s="160" t="s">
        <v>1244</v>
      </c>
      <c r="R114" s="160" t="s">
        <v>1244</v>
      </c>
      <c r="S114" s="31" t="s">
        <v>1244</v>
      </c>
      <c r="T114" s="31" t="s">
        <v>1244</v>
      </c>
      <c r="U114" s="31" t="s">
        <v>1244</v>
      </c>
      <c r="V114" s="31" t="s">
        <v>1244</v>
      </c>
      <c r="W114" s="160" t="s">
        <v>1244</v>
      </c>
      <c r="X114" s="163">
        <f t="shared" si="279"/>
        <v>0</v>
      </c>
      <c r="Y114" s="81">
        <f t="shared" si="280"/>
        <v>0</v>
      </c>
      <c r="Z114" s="38">
        <f t="shared" si="308"/>
        <v>2.4649999999999999</v>
      </c>
      <c r="AA114" s="23">
        <f t="shared" si="424"/>
        <v>0</v>
      </c>
      <c r="AB114" s="24">
        <f t="shared" si="425"/>
        <v>8.9050000000000011</v>
      </c>
      <c r="AC114" s="55">
        <f t="shared" si="426"/>
        <v>31</v>
      </c>
      <c r="AD114" s="39">
        <f t="shared" si="427"/>
        <v>33.799999999999997</v>
      </c>
      <c r="AE114" s="11">
        <f t="shared" si="428"/>
        <v>2790</v>
      </c>
      <c r="AF114" s="6">
        <f t="shared" si="429"/>
        <v>2.4811903425042106</v>
      </c>
      <c r="AG114" s="25">
        <f t="shared" si="430"/>
        <v>17</v>
      </c>
      <c r="AH114" s="11" t="e">
        <f>ROUND(AG114*#REF!,-1)</f>
        <v>#REF!</v>
      </c>
      <c r="AI114" s="7">
        <f t="shared" si="431"/>
        <v>0.90903986524424452</v>
      </c>
      <c r="AJ114" s="26">
        <f t="shared" si="432"/>
        <v>12.8</v>
      </c>
      <c r="AK114" s="11" t="e">
        <f>ROUND(AJ114*#REF!,-1)</f>
        <v>#REF!</v>
      </c>
      <c r="AL114" s="18">
        <f t="shared" si="433"/>
        <v>0.43739472206625479</v>
      </c>
      <c r="AM114" s="42"/>
      <c r="AN114" s="67" t="s">
        <v>22</v>
      </c>
      <c r="AO114" s="68" t="e">
        <f t="shared" si="434"/>
        <v>#VALUE!</v>
      </c>
      <c r="AP114" s="68" t="s">
        <v>22</v>
      </c>
      <c r="AQ114" s="68" t="e">
        <f t="shared" si="435"/>
        <v>#VALUE!</v>
      </c>
      <c r="AR114" s="68" t="s">
        <v>22</v>
      </c>
      <c r="AS114" s="68" t="e">
        <f t="shared" si="436"/>
        <v>#VALUE!</v>
      </c>
      <c r="AT114" s="68" t="s">
        <v>22</v>
      </c>
      <c r="AU114" s="68" t="e">
        <f t="shared" si="437"/>
        <v>#VALUE!</v>
      </c>
      <c r="AV114" s="74" t="e">
        <f t="shared" si="438"/>
        <v>#VALUE!</v>
      </c>
      <c r="AW114" s="71" t="e">
        <f t="shared" si="439"/>
        <v>#VALUE!</v>
      </c>
      <c r="AX114" s="49" t="s">
        <v>22</v>
      </c>
      <c r="AY114" s="50">
        <v>0</v>
      </c>
      <c r="AZ114" s="50" t="s">
        <v>22</v>
      </c>
      <c r="BA114" s="50">
        <v>0</v>
      </c>
      <c r="BB114" s="50" t="s">
        <v>22</v>
      </c>
      <c r="BC114" s="50">
        <v>0</v>
      </c>
      <c r="BD114" s="50" t="s">
        <v>22</v>
      </c>
      <c r="BE114" s="50">
        <v>0</v>
      </c>
      <c r="BF114" s="46">
        <f t="shared" si="440"/>
        <v>0</v>
      </c>
      <c r="BG114" s="9">
        <f t="shared" si="441"/>
        <v>0</v>
      </c>
      <c r="BH114" s="9">
        <f t="shared" si="442"/>
        <v>0</v>
      </c>
      <c r="BI114" s="53" t="s">
        <v>22</v>
      </c>
      <c r="BJ114" s="54">
        <v>0</v>
      </c>
      <c r="BK114" s="54" t="s">
        <v>22</v>
      </c>
      <c r="BL114" s="54">
        <v>0</v>
      </c>
      <c r="BM114" s="54" t="s">
        <v>22</v>
      </c>
      <c r="BN114" s="54">
        <v>0</v>
      </c>
      <c r="BO114" s="54" t="s">
        <v>22</v>
      </c>
      <c r="BP114" s="54">
        <v>0</v>
      </c>
      <c r="BQ114" s="46">
        <f t="shared" si="443"/>
        <v>0</v>
      </c>
      <c r="BR114" s="9">
        <f t="shared" si="444"/>
        <v>0</v>
      </c>
      <c r="BS114" s="9">
        <f t="shared" si="445"/>
        <v>0</v>
      </c>
      <c r="BT114" s="63" t="s">
        <v>22</v>
      </c>
      <c r="BU114" s="64">
        <v>0</v>
      </c>
      <c r="BV114" s="64" t="s">
        <v>22</v>
      </c>
      <c r="BW114" s="64">
        <v>0</v>
      </c>
      <c r="BX114" s="64" t="s">
        <v>22</v>
      </c>
      <c r="BY114" s="64">
        <v>0</v>
      </c>
      <c r="BZ114" s="64" t="s">
        <v>22</v>
      </c>
      <c r="CA114" s="64">
        <v>0</v>
      </c>
      <c r="CB114" s="46">
        <f t="shared" si="446"/>
        <v>0</v>
      </c>
      <c r="CC114" s="9">
        <f t="shared" si="447"/>
        <v>0</v>
      </c>
      <c r="CD114" s="9">
        <f t="shared" si="448"/>
        <v>0</v>
      </c>
      <c r="CE114" s="8">
        <v>0</v>
      </c>
      <c r="CF114" s="9">
        <f t="shared" si="449"/>
        <v>0</v>
      </c>
      <c r="CG114" s="9">
        <f t="shared" si="450"/>
        <v>0</v>
      </c>
      <c r="CH114" s="8">
        <v>0</v>
      </c>
      <c r="CI114" s="9">
        <f t="shared" si="451"/>
        <v>0</v>
      </c>
      <c r="CJ114" s="9">
        <f t="shared" si="452"/>
        <v>0</v>
      </c>
      <c r="CK114" s="10">
        <v>1</v>
      </c>
    </row>
    <row r="115" spans="1:89" s="10" customFormat="1" ht="144" customHeight="1">
      <c r="A115" s="36" t="s">
        <v>1350</v>
      </c>
      <c r="B115" s="107"/>
      <c r="C115" s="106" t="str">
        <f t="shared" si="307"/>
        <v>GLAZIC-Navy</v>
      </c>
      <c r="D115" s="99" t="s">
        <v>242</v>
      </c>
      <c r="E115" s="19" t="s">
        <v>1208</v>
      </c>
      <c r="F115" s="104" t="s">
        <v>882</v>
      </c>
      <c r="G115" s="19"/>
      <c r="H115" s="78">
        <f t="shared" si="357"/>
        <v>10.34</v>
      </c>
      <c r="I115" s="79">
        <v>15.9</v>
      </c>
      <c r="J115" s="79">
        <v>39.9</v>
      </c>
      <c r="K115" s="143" t="str">
        <f>_xlfn.XLOOKUP(C115,наличие!A:A,наличие!J:J,"-",0)</f>
        <v>-</v>
      </c>
      <c r="L115" s="31" t="s">
        <v>1244</v>
      </c>
      <c r="M115" s="160" t="s">
        <v>1244</v>
      </c>
      <c r="N115" s="31" t="s">
        <v>1244</v>
      </c>
      <c r="O115" s="160" t="s">
        <v>1245</v>
      </c>
      <c r="P115" s="31" t="s">
        <v>1244</v>
      </c>
      <c r="Q115" s="160" t="s">
        <v>1245</v>
      </c>
      <c r="R115" s="160" t="s">
        <v>1244</v>
      </c>
      <c r="S115" s="31" t="s">
        <v>1245</v>
      </c>
      <c r="T115" s="31" t="s">
        <v>1244</v>
      </c>
      <c r="U115" s="31" t="s">
        <v>1244</v>
      </c>
      <c r="V115" s="31" t="s">
        <v>1244</v>
      </c>
      <c r="W115" s="160" t="s">
        <v>1244</v>
      </c>
      <c r="X115" s="163">
        <f t="shared" si="279"/>
        <v>0</v>
      </c>
      <c r="Y115" s="81">
        <f t="shared" si="280"/>
        <v>0</v>
      </c>
      <c r="Z115" s="38">
        <f t="shared" si="308"/>
        <v>3.05</v>
      </c>
      <c r="AA115" s="23">
        <f t="shared" si="424"/>
        <v>0</v>
      </c>
      <c r="AB115" s="24">
        <f t="shared" si="425"/>
        <v>13.39</v>
      </c>
      <c r="AC115" s="55">
        <f t="shared" si="426"/>
        <v>47</v>
      </c>
      <c r="AD115" s="39">
        <f t="shared" si="427"/>
        <v>50.9</v>
      </c>
      <c r="AE115" s="11">
        <f t="shared" si="428"/>
        <v>4230</v>
      </c>
      <c r="AF115" s="6">
        <f t="shared" si="429"/>
        <v>2.5100821508588496</v>
      </c>
      <c r="AG115" s="25">
        <f t="shared" si="430"/>
        <v>25.8</v>
      </c>
      <c r="AH115" s="11" t="e">
        <f>ROUND(AG115*#REF!,-1)</f>
        <v>#REF!</v>
      </c>
      <c r="AI115" s="7">
        <f t="shared" si="431"/>
        <v>0.92681105302464528</v>
      </c>
      <c r="AJ115" s="26">
        <f t="shared" si="432"/>
        <v>19.399999999999999</v>
      </c>
      <c r="AK115" s="11" t="e">
        <f>ROUND(AJ115*#REF!,-1)</f>
        <v>#REF!</v>
      </c>
      <c r="AL115" s="18">
        <f t="shared" si="433"/>
        <v>0.44884241971620598</v>
      </c>
      <c r="AM115" s="42"/>
      <c r="AN115" s="67" t="s">
        <v>22</v>
      </c>
      <c r="AO115" s="68" t="e">
        <f>M115-AY115-BJ115-BU115+3</f>
        <v>#VALUE!</v>
      </c>
      <c r="AP115" s="68" t="s">
        <v>22</v>
      </c>
      <c r="AQ115" s="68" t="e">
        <f>O115-BA115-BL115-BW115+11</f>
        <v>#VALUE!</v>
      </c>
      <c r="AR115" s="68" t="s">
        <v>22</v>
      </c>
      <c r="AS115" s="68" t="e">
        <f>Q115-BC115-BN115-BY115+14</f>
        <v>#VALUE!</v>
      </c>
      <c r="AT115" s="68" t="s">
        <v>22</v>
      </c>
      <c r="AU115" s="68" t="e">
        <f>W115-BE115-BP115-CA115+8</f>
        <v>#VALUE!</v>
      </c>
      <c r="AV115" s="74" t="e">
        <f t="shared" si="438"/>
        <v>#VALUE!</v>
      </c>
      <c r="AW115" s="71" t="e">
        <f t="shared" si="439"/>
        <v>#VALUE!</v>
      </c>
      <c r="AX115" s="49" t="s">
        <v>22</v>
      </c>
      <c r="AY115" s="50">
        <v>0</v>
      </c>
      <c r="AZ115" s="50" t="s">
        <v>22</v>
      </c>
      <c r="BA115" s="50">
        <v>0</v>
      </c>
      <c r="BB115" s="50" t="s">
        <v>22</v>
      </c>
      <c r="BC115" s="50">
        <v>0</v>
      </c>
      <c r="BD115" s="50" t="s">
        <v>22</v>
      </c>
      <c r="BE115" s="50">
        <v>0</v>
      </c>
      <c r="BF115" s="46">
        <f t="shared" si="440"/>
        <v>0</v>
      </c>
      <c r="BG115" s="9">
        <f t="shared" si="441"/>
        <v>0</v>
      </c>
      <c r="BH115" s="9">
        <f t="shared" si="442"/>
        <v>0</v>
      </c>
      <c r="BI115" s="53" t="s">
        <v>22</v>
      </c>
      <c r="BJ115" s="54">
        <v>0</v>
      </c>
      <c r="BK115" s="54" t="s">
        <v>22</v>
      </c>
      <c r="BL115" s="54">
        <v>0</v>
      </c>
      <c r="BM115" s="54" t="s">
        <v>22</v>
      </c>
      <c r="BN115" s="54">
        <v>0</v>
      </c>
      <c r="BO115" s="54" t="s">
        <v>22</v>
      </c>
      <c r="BP115" s="54">
        <v>0</v>
      </c>
      <c r="BQ115" s="46">
        <f t="shared" si="443"/>
        <v>0</v>
      </c>
      <c r="BR115" s="9">
        <f t="shared" si="444"/>
        <v>0</v>
      </c>
      <c r="BS115" s="9">
        <f t="shared" si="445"/>
        <v>0</v>
      </c>
      <c r="BT115" s="63" t="s">
        <v>22</v>
      </c>
      <c r="BU115" s="64">
        <v>0</v>
      </c>
      <c r="BV115" s="64" t="s">
        <v>22</v>
      </c>
      <c r="BW115" s="64">
        <v>0</v>
      </c>
      <c r="BX115" s="64" t="s">
        <v>22</v>
      </c>
      <c r="BY115" s="64">
        <v>0</v>
      </c>
      <c r="BZ115" s="64" t="s">
        <v>22</v>
      </c>
      <c r="CA115" s="64">
        <v>0</v>
      </c>
      <c r="CB115" s="46">
        <f t="shared" si="446"/>
        <v>0</v>
      </c>
      <c r="CC115" s="9">
        <f t="shared" si="447"/>
        <v>0</v>
      </c>
      <c r="CD115" s="9">
        <f t="shared" si="448"/>
        <v>0</v>
      </c>
      <c r="CE115" s="8">
        <v>0</v>
      </c>
      <c r="CF115" s="9">
        <f t="shared" si="449"/>
        <v>0</v>
      </c>
      <c r="CG115" s="9">
        <f t="shared" si="450"/>
        <v>0</v>
      </c>
      <c r="CH115" s="8">
        <v>0</v>
      </c>
      <c r="CI115" s="9">
        <f t="shared" si="451"/>
        <v>0</v>
      </c>
      <c r="CJ115" s="9">
        <f t="shared" si="452"/>
        <v>0</v>
      </c>
      <c r="CK115" s="10">
        <v>1</v>
      </c>
    </row>
    <row r="116" spans="1:89" s="10" customFormat="1" ht="144" customHeight="1">
      <c r="A116" s="36" t="s">
        <v>1366</v>
      </c>
      <c r="B116" s="107"/>
      <c r="C116" s="106" t="str">
        <f t="shared" si="307"/>
        <v>TABARLY-red</v>
      </c>
      <c r="D116" s="99" t="s">
        <v>1268</v>
      </c>
      <c r="E116" s="19" t="s">
        <v>9</v>
      </c>
      <c r="F116" s="104" t="s">
        <v>882</v>
      </c>
      <c r="G116" s="19"/>
      <c r="H116" s="78">
        <f t="shared" si="357"/>
        <v>6.44</v>
      </c>
      <c r="I116" s="79">
        <v>9.9</v>
      </c>
      <c r="J116" s="79">
        <v>24.9</v>
      </c>
      <c r="K116" s="143" t="str">
        <f>_xlfn.XLOOKUP(C116,наличие!A:A,наличие!J:J,"-",0)</f>
        <v>-</v>
      </c>
      <c r="L116" s="31" t="s">
        <v>1245</v>
      </c>
      <c r="M116" s="160" t="s">
        <v>1244</v>
      </c>
      <c r="N116" s="31" t="s">
        <v>1244</v>
      </c>
      <c r="O116" s="160" t="s">
        <v>1244</v>
      </c>
      <c r="P116" s="31" t="s">
        <v>1244</v>
      </c>
      <c r="Q116" s="160" t="s">
        <v>1244</v>
      </c>
      <c r="R116" s="160" t="s">
        <v>1244</v>
      </c>
      <c r="S116" s="31" t="s">
        <v>1244</v>
      </c>
      <c r="T116" s="31" t="s">
        <v>1244</v>
      </c>
      <c r="U116" s="31" t="s">
        <v>1244</v>
      </c>
      <c r="V116" s="31" t="s">
        <v>1244</v>
      </c>
      <c r="W116" s="160" t="s">
        <v>1244</v>
      </c>
      <c r="X116" s="163">
        <f t="shared" si="279"/>
        <v>0</v>
      </c>
      <c r="Y116" s="81">
        <f t="shared" si="280"/>
        <v>0</v>
      </c>
      <c r="Z116" s="38">
        <f t="shared" si="308"/>
        <v>2.4649999999999999</v>
      </c>
      <c r="AA116" s="23">
        <f t="shared" si="424"/>
        <v>0</v>
      </c>
      <c r="AB116" s="24">
        <f t="shared" si="425"/>
        <v>8.9050000000000011</v>
      </c>
      <c r="AC116" s="55">
        <f t="shared" si="426"/>
        <v>31</v>
      </c>
      <c r="AD116" s="39">
        <f t="shared" si="427"/>
        <v>33.799999999999997</v>
      </c>
      <c r="AE116" s="11">
        <f t="shared" si="428"/>
        <v>2790</v>
      </c>
      <c r="AF116" s="6">
        <f t="shared" si="429"/>
        <v>2.4811903425042106</v>
      </c>
      <c r="AG116" s="25">
        <f t="shared" si="430"/>
        <v>17</v>
      </c>
      <c r="AH116" s="11" t="e">
        <f>ROUND(AG116*#REF!,-1)</f>
        <v>#REF!</v>
      </c>
      <c r="AI116" s="7">
        <f t="shared" si="431"/>
        <v>0.90903986524424452</v>
      </c>
      <c r="AJ116" s="26">
        <f t="shared" si="432"/>
        <v>12.8</v>
      </c>
      <c r="AK116" s="11" t="e">
        <f>ROUND(AJ116*#REF!,-1)</f>
        <v>#REF!</v>
      </c>
      <c r="AL116" s="18">
        <f t="shared" si="433"/>
        <v>0.43739472206625479</v>
      </c>
      <c r="AM116" s="42"/>
      <c r="AN116" s="67" t="s">
        <v>22</v>
      </c>
      <c r="AO116" s="68" t="e">
        <f t="shared" si="434"/>
        <v>#VALUE!</v>
      </c>
      <c r="AP116" s="68" t="s">
        <v>22</v>
      </c>
      <c r="AQ116" s="68" t="e">
        <f t="shared" si="435"/>
        <v>#VALUE!</v>
      </c>
      <c r="AR116" s="68" t="s">
        <v>22</v>
      </c>
      <c r="AS116" s="68" t="e">
        <f t="shared" si="436"/>
        <v>#VALUE!</v>
      </c>
      <c r="AT116" s="68" t="s">
        <v>22</v>
      </c>
      <c r="AU116" s="68" t="e">
        <f t="shared" si="437"/>
        <v>#VALUE!</v>
      </c>
      <c r="AV116" s="74" t="e">
        <f t="shared" si="438"/>
        <v>#VALUE!</v>
      </c>
      <c r="AW116" s="71" t="e">
        <f t="shared" si="439"/>
        <v>#VALUE!</v>
      </c>
      <c r="AX116" s="49" t="s">
        <v>22</v>
      </c>
      <c r="AY116" s="50">
        <v>0</v>
      </c>
      <c r="AZ116" s="50" t="s">
        <v>22</v>
      </c>
      <c r="BA116" s="50">
        <v>0</v>
      </c>
      <c r="BB116" s="50" t="s">
        <v>22</v>
      </c>
      <c r="BC116" s="50">
        <v>0</v>
      </c>
      <c r="BD116" s="50" t="s">
        <v>22</v>
      </c>
      <c r="BE116" s="50">
        <v>0</v>
      </c>
      <c r="BF116" s="46">
        <f t="shared" si="440"/>
        <v>0</v>
      </c>
      <c r="BG116" s="9">
        <f t="shared" si="441"/>
        <v>0</v>
      </c>
      <c r="BH116" s="9">
        <f t="shared" si="442"/>
        <v>0</v>
      </c>
      <c r="BI116" s="53" t="s">
        <v>22</v>
      </c>
      <c r="BJ116" s="54">
        <v>0</v>
      </c>
      <c r="BK116" s="54" t="s">
        <v>22</v>
      </c>
      <c r="BL116" s="54">
        <v>0</v>
      </c>
      <c r="BM116" s="54" t="s">
        <v>22</v>
      </c>
      <c r="BN116" s="54">
        <v>0</v>
      </c>
      <c r="BO116" s="54" t="s">
        <v>22</v>
      </c>
      <c r="BP116" s="54">
        <v>0</v>
      </c>
      <c r="BQ116" s="46">
        <f t="shared" si="443"/>
        <v>0</v>
      </c>
      <c r="BR116" s="9">
        <f t="shared" si="444"/>
        <v>0</v>
      </c>
      <c r="BS116" s="9">
        <f t="shared" si="445"/>
        <v>0</v>
      </c>
      <c r="BT116" s="63" t="s">
        <v>22</v>
      </c>
      <c r="BU116" s="64">
        <v>0</v>
      </c>
      <c r="BV116" s="64" t="s">
        <v>22</v>
      </c>
      <c r="BW116" s="64">
        <v>0</v>
      </c>
      <c r="BX116" s="64" t="s">
        <v>22</v>
      </c>
      <c r="BY116" s="64">
        <v>0</v>
      </c>
      <c r="BZ116" s="64" t="s">
        <v>22</v>
      </c>
      <c r="CA116" s="64">
        <v>0</v>
      </c>
      <c r="CB116" s="46">
        <f t="shared" si="446"/>
        <v>0</v>
      </c>
      <c r="CC116" s="9">
        <f t="shared" si="447"/>
        <v>0</v>
      </c>
      <c r="CD116" s="9">
        <f t="shared" si="448"/>
        <v>0</v>
      </c>
      <c r="CE116" s="8">
        <v>0</v>
      </c>
      <c r="CF116" s="9">
        <f t="shared" si="449"/>
        <v>0</v>
      </c>
      <c r="CG116" s="9">
        <f t="shared" si="450"/>
        <v>0</v>
      </c>
      <c r="CH116" s="8">
        <v>0</v>
      </c>
      <c r="CI116" s="9">
        <f t="shared" si="451"/>
        <v>0</v>
      </c>
      <c r="CJ116" s="9">
        <f t="shared" si="452"/>
        <v>0</v>
      </c>
      <c r="CK116" s="10">
        <v>1</v>
      </c>
    </row>
    <row r="117" spans="1:89" s="10" customFormat="1" ht="144" customHeight="1">
      <c r="A117" s="36" t="s">
        <v>1366</v>
      </c>
      <c r="B117" s="107"/>
      <c r="C117" s="106" t="str">
        <f t="shared" si="307"/>
        <v>TABARLY-Navy</v>
      </c>
      <c r="D117" s="99" t="s">
        <v>1268</v>
      </c>
      <c r="E117" s="19" t="s">
        <v>1208</v>
      </c>
      <c r="F117" s="104" t="s">
        <v>882</v>
      </c>
      <c r="G117" s="19"/>
      <c r="H117" s="78">
        <f t="shared" si="357"/>
        <v>6.44</v>
      </c>
      <c r="I117" s="79">
        <v>9.9</v>
      </c>
      <c r="J117" s="79">
        <v>24.9</v>
      </c>
      <c r="K117" s="143" t="str">
        <f>_xlfn.XLOOKUP(C117,наличие!A:A,наличие!J:J,"-",0)</f>
        <v>-</v>
      </c>
      <c r="L117" s="31" t="s">
        <v>1245</v>
      </c>
      <c r="M117" s="160" t="s">
        <v>1244</v>
      </c>
      <c r="N117" s="31" t="s">
        <v>1244</v>
      </c>
      <c r="O117" s="160" t="s">
        <v>1244</v>
      </c>
      <c r="P117" s="31" t="s">
        <v>1244</v>
      </c>
      <c r="Q117" s="160" t="s">
        <v>1244</v>
      </c>
      <c r="R117" s="160" t="s">
        <v>1244</v>
      </c>
      <c r="S117" s="31" t="s">
        <v>1244</v>
      </c>
      <c r="T117" s="31" t="s">
        <v>1244</v>
      </c>
      <c r="U117" s="31" t="s">
        <v>1244</v>
      </c>
      <c r="V117" s="31" t="s">
        <v>1244</v>
      </c>
      <c r="W117" s="160" t="s">
        <v>1244</v>
      </c>
      <c r="X117" s="163">
        <f t="shared" si="279"/>
        <v>0</v>
      </c>
      <c r="Y117" s="81">
        <f t="shared" si="280"/>
        <v>0</v>
      </c>
      <c r="Z117" s="38">
        <f t="shared" si="308"/>
        <v>2.4649999999999999</v>
      </c>
      <c r="AA117" s="23">
        <f t="shared" si="424"/>
        <v>0</v>
      </c>
      <c r="AB117" s="24">
        <f t="shared" si="425"/>
        <v>8.9050000000000011</v>
      </c>
      <c r="AC117" s="55">
        <f t="shared" si="426"/>
        <v>31</v>
      </c>
      <c r="AD117" s="39">
        <f t="shared" si="427"/>
        <v>33.799999999999997</v>
      </c>
      <c r="AE117" s="11">
        <f t="shared" si="428"/>
        <v>2790</v>
      </c>
      <c r="AF117" s="6">
        <f t="shared" si="429"/>
        <v>2.4811903425042106</v>
      </c>
      <c r="AG117" s="25">
        <f t="shared" si="430"/>
        <v>17</v>
      </c>
      <c r="AH117" s="11" t="e">
        <f>ROUND(AG117*#REF!,-1)</f>
        <v>#REF!</v>
      </c>
      <c r="AI117" s="7">
        <f t="shared" si="431"/>
        <v>0.90903986524424452</v>
      </c>
      <c r="AJ117" s="26">
        <f t="shared" si="432"/>
        <v>12.8</v>
      </c>
      <c r="AK117" s="11" t="e">
        <f>ROUND(AJ117*#REF!,-1)</f>
        <v>#REF!</v>
      </c>
      <c r="AL117" s="18">
        <f t="shared" si="433"/>
        <v>0.43739472206625479</v>
      </c>
      <c r="AM117" s="42"/>
      <c r="AN117" s="67" t="s">
        <v>22</v>
      </c>
      <c r="AO117" s="68" t="e">
        <f>M117-AY117-BJ117-BU117+4</f>
        <v>#VALUE!</v>
      </c>
      <c r="AP117" s="68" t="s">
        <v>22</v>
      </c>
      <c r="AQ117" s="68" t="e">
        <f>O117-BA117-BL117-BW117+13</f>
        <v>#VALUE!</v>
      </c>
      <c r="AR117" s="68" t="s">
        <v>22</v>
      </c>
      <c r="AS117" s="68" t="e">
        <f>Q117-BC117-BN117-BY117+16</f>
        <v>#VALUE!</v>
      </c>
      <c r="AT117" s="68" t="s">
        <v>22</v>
      </c>
      <c r="AU117" s="68" t="e">
        <f>W117-BE117-BP117-CA117+7</f>
        <v>#VALUE!</v>
      </c>
      <c r="AV117" s="74" t="e">
        <f t="shared" si="438"/>
        <v>#VALUE!</v>
      </c>
      <c r="AW117" s="71" t="e">
        <f t="shared" si="439"/>
        <v>#VALUE!</v>
      </c>
      <c r="AX117" s="49" t="s">
        <v>22</v>
      </c>
      <c r="AY117" s="50">
        <v>0</v>
      </c>
      <c r="AZ117" s="50" t="s">
        <v>22</v>
      </c>
      <c r="BA117" s="50">
        <v>0</v>
      </c>
      <c r="BB117" s="50" t="s">
        <v>22</v>
      </c>
      <c r="BC117" s="50">
        <v>0</v>
      </c>
      <c r="BD117" s="50" t="s">
        <v>22</v>
      </c>
      <c r="BE117" s="50">
        <v>0</v>
      </c>
      <c r="BF117" s="46">
        <f t="shared" si="440"/>
        <v>0</v>
      </c>
      <c r="BG117" s="9">
        <f t="shared" si="441"/>
        <v>0</v>
      </c>
      <c r="BH117" s="9">
        <f t="shared" si="442"/>
        <v>0</v>
      </c>
      <c r="BI117" s="53" t="s">
        <v>22</v>
      </c>
      <c r="BJ117" s="54">
        <v>0</v>
      </c>
      <c r="BK117" s="54" t="s">
        <v>22</v>
      </c>
      <c r="BL117" s="54">
        <v>0</v>
      </c>
      <c r="BM117" s="54" t="s">
        <v>22</v>
      </c>
      <c r="BN117" s="54">
        <v>0</v>
      </c>
      <c r="BO117" s="54" t="s">
        <v>22</v>
      </c>
      <c r="BP117" s="54">
        <v>0</v>
      </c>
      <c r="BQ117" s="46">
        <f t="shared" si="443"/>
        <v>0</v>
      </c>
      <c r="BR117" s="9">
        <f t="shared" si="444"/>
        <v>0</v>
      </c>
      <c r="BS117" s="9">
        <f t="shared" si="445"/>
        <v>0</v>
      </c>
      <c r="BT117" s="63" t="s">
        <v>22</v>
      </c>
      <c r="BU117" s="64">
        <v>0</v>
      </c>
      <c r="BV117" s="64" t="s">
        <v>22</v>
      </c>
      <c r="BW117" s="64">
        <v>0</v>
      </c>
      <c r="BX117" s="64" t="s">
        <v>22</v>
      </c>
      <c r="BY117" s="64">
        <v>0</v>
      </c>
      <c r="BZ117" s="64" t="s">
        <v>22</v>
      </c>
      <c r="CA117" s="64">
        <v>0</v>
      </c>
      <c r="CB117" s="46">
        <f t="shared" si="446"/>
        <v>0</v>
      </c>
      <c r="CC117" s="9">
        <f t="shared" si="447"/>
        <v>0</v>
      </c>
      <c r="CD117" s="9">
        <f t="shared" si="448"/>
        <v>0</v>
      </c>
      <c r="CE117" s="8">
        <v>0</v>
      </c>
      <c r="CF117" s="9">
        <f t="shared" si="449"/>
        <v>0</v>
      </c>
      <c r="CG117" s="9">
        <f t="shared" si="450"/>
        <v>0</v>
      </c>
      <c r="CH117" s="8">
        <v>0</v>
      </c>
      <c r="CI117" s="9">
        <f t="shared" si="451"/>
        <v>0</v>
      </c>
      <c r="CJ117" s="9">
        <f t="shared" si="452"/>
        <v>0</v>
      </c>
      <c r="CK117" s="10">
        <v>1</v>
      </c>
    </row>
    <row r="118" spans="1:89" s="10" customFormat="1" ht="144" customHeight="1">
      <c r="A118" s="36" t="s">
        <v>1366</v>
      </c>
      <c r="B118" s="106"/>
      <c r="C118" s="106" t="str">
        <f t="shared" si="307"/>
        <v>TABARLY-Black</v>
      </c>
      <c r="D118" s="100" t="s">
        <v>1268</v>
      </c>
      <c r="E118" s="19" t="s">
        <v>1212</v>
      </c>
      <c r="F118" s="103" t="s">
        <v>882</v>
      </c>
      <c r="G118" s="19"/>
      <c r="H118" s="78">
        <f t="shared" si="357"/>
        <v>6.44</v>
      </c>
      <c r="I118" s="89">
        <v>9.9</v>
      </c>
      <c r="J118" s="79">
        <v>24.9</v>
      </c>
      <c r="K118" s="143" t="str">
        <f>_xlfn.XLOOKUP(C118,наличие!A:A,наличие!J:J,"-",0)</f>
        <v>-</v>
      </c>
      <c r="L118" s="31" t="s">
        <v>1245</v>
      </c>
      <c r="M118" s="160" t="s">
        <v>1244</v>
      </c>
      <c r="N118" s="31" t="s">
        <v>1244</v>
      </c>
      <c r="O118" s="160" t="s">
        <v>1244</v>
      </c>
      <c r="P118" s="31" t="s">
        <v>1244</v>
      </c>
      <c r="Q118" s="160" t="s">
        <v>1244</v>
      </c>
      <c r="R118" s="160" t="s">
        <v>1244</v>
      </c>
      <c r="S118" s="31" t="s">
        <v>1244</v>
      </c>
      <c r="T118" s="31" t="s">
        <v>1244</v>
      </c>
      <c r="U118" s="31" t="s">
        <v>1244</v>
      </c>
      <c r="V118" s="31" t="s">
        <v>1244</v>
      </c>
      <c r="W118" s="160" t="s">
        <v>1244</v>
      </c>
      <c r="X118" s="163">
        <f t="shared" si="279"/>
        <v>0</v>
      </c>
      <c r="Y118" s="81">
        <f t="shared" si="280"/>
        <v>0</v>
      </c>
      <c r="Z118" s="38">
        <f t="shared" si="308"/>
        <v>2.4649999999999999</v>
      </c>
      <c r="AA118" s="23">
        <f t="shared" si="424"/>
        <v>0</v>
      </c>
      <c r="AB118" s="24">
        <f t="shared" si="425"/>
        <v>8.9050000000000011</v>
      </c>
      <c r="AC118" s="55">
        <f t="shared" si="426"/>
        <v>31</v>
      </c>
      <c r="AD118" s="39">
        <f t="shared" si="427"/>
        <v>33.799999999999997</v>
      </c>
      <c r="AE118" s="11">
        <f t="shared" si="428"/>
        <v>2790</v>
      </c>
      <c r="AF118" s="6">
        <f t="shared" si="429"/>
        <v>2.4811903425042106</v>
      </c>
      <c r="AG118" s="25">
        <f t="shared" si="430"/>
        <v>17</v>
      </c>
      <c r="AH118" s="11" t="e">
        <f>ROUND(AG118*#REF!,-1)</f>
        <v>#REF!</v>
      </c>
      <c r="AI118" s="7">
        <f t="shared" si="431"/>
        <v>0.90903986524424452</v>
      </c>
      <c r="AJ118" s="26">
        <f t="shared" si="432"/>
        <v>12.8</v>
      </c>
      <c r="AK118" s="11" t="e">
        <f>ROUND(AJ118*#REF!,-1)</f>
        <v>#REF!</v>
      </c>
      <c r="AL118" s="18">
        <f t="shared" si="433"/>
        <v>0.43739472206625479</v>
      </c>
      <c r="AM118" s="42"/>
      <c r="AN118" s="67" t="s">
        <v>22</v>
      </c>
      <c r="AO118" s="68" t="e">
        <f t="shared" si="434"/>
        <v>#VALUE!</v>
      </c>
      <c r="AP118" s="68" t="s">
        <v>22</v>
      </c>
      <c r="AQ118" s="68" t="e">
        <f t="shared" si="435"/>
        <v>#VALUE!</v>
      </c>
      <c r="AR118" s="68" t="s">
        <v>22</v>
      </c>
      <c r="AS118" s="68" t="e">
        <f t="shared" si="436"/>
        <v>#VALUE!</v>
      </c>
      <c r="AT118" s="68" t="s">
        <v>22</v>
      </c>
      <c r="AU118" s="68" t="e">
        <f t="shared" si="437"/>
        <v>#VALUE!</v>
      </c>
      <c r="AV118" s="74" t="e">
        <f t="shared" si="438"/>
        <v>#VALUE!</v>
      </c>
      <c r="AW118" s="71" t="e">
        <f t="shared" si="439"/>
        <v>#VALUE!</v>
      </c>
      <c r="AX118" s="49" t="s">
        <v>22</v>
      </c>
      <c r="AY118" s="50">
        <v>0</v>
      </c>
      <c r="AZ118" s="50" t="s">
        <v>22</v>
      </c>
      <c r="BA118" s="50">
        <v>0</v>
      </c>
      <c r="BB118" s="50" t="s">
        <v>22</v>
      </c>
      <c r="BC118" s="50">
        <v>0</v>
      </c>
      <c r="BD118" s="50" t="s">
        <v>22</v>
      </c>
      <c r="BE118" s="50">
        <v>0</v>
      </c>
      <c r="BF118" s="46">
        <f t="shared" si="440"/>
        <v>0</v>
      </c>
      <c r="BG118" s="9">
        <f t="shared" si="441"/>
        <v>0</v>
      </c>
      <c r="BH118" s="9">
        <f t="shared" si="442"/>
        <v>0</v>
      </c>
      <c r="BI118" s="53" t="s">
        <v>22</v>
      </c>
      <c r="BJ118" s="54">
        <v>0</v>
      </c>
      <c r="BK118" s="54" t="s">
        <v>22</v>
      </c>
      <c r="BL118" s="54">
        <v>0</v>
      </c>
      <c r="BM118" s="54" t="s">
        <v>22</v>
      </c>
      <c r="BN118" s="54">
        <v>0</v>
      </c>
      <c r="BO118" s="54" t="s">
        <v>22</v>
      </c>
      <c r="BP118" s="54">
        <v>0</v>
      </c>
      <c r="BQ118" s="46">
        <f t="shared" si="443"/>
        <v>0</v>
      </c>
      <c r="BR118" s="9">
        <f t="shared" si="444"/>
        <v>0</v>
      </c>
      <c r="BS118" s="9">
        <f t="shared" si="445"/>
        <v>0</v>
      </c>
      <c r="BT118" s="63" t="s">
        <v>22</v>
      </c>
      <c r="BU118" s="64">
        <v>0</v>
      </c>
      <c r="BV118" s="64" t="s">
        <v>22</v>
      </c>
      <c r="BW118" s="64">
        <v>0</v>
      </c>
      <c r="BX118" s="64" t="s">
        <v>22</v>
      </c>
      <c r="BY118" s="64">
        <v>0</v>
      </c>
      <c r="BZ118" s="64" t="s">
        <v>22</v>
      </c>
      <c r="CA118" s="64">
        <v>0</v>
      </c>
      <c r="CB118" s="46">
        <f t="shared" si="446"/>
        <v>0</v>
      </c>
      <c r="CC118" s="9">
        <f t="shared" si="447"/>
        <v>0</v>
      </c>
      <c r="CD118" s="9">
        <f t="shared" si="448"/>
        <v>0</v>
      </c>
      <c r="CE118" s="8">
        <v>0</v>
      </c>
      <c r="CF118" s="9">
        <f t="shared" si="449"/>
        <v>0</v>
      </c>
      <c r="CG118" s="9">
        <f t="shared" si="450"/>
        <v>0</v>
      </c>
      <c r="CH118" s="8">
        <v>0</v>
      </c>
      <c r="CI118" s="9">
        <f t="shared" si="451"/>
        <v>0</v>
      </c>
      <c r="CJ118" s="9">
        <f t="shared" si="452"/>
        <v>0</v>
      </c>
      <c r="CK118" s="10">
        <v>1</v>
      </c>
    </row>
    <row r="119" spans="1:89" s="10" customFormat="1" ht="144" customHeight="1">
      <c r="A119" s="36" t="s">
        <v>1366</v>
      </c>
      <c r="B119" s="107"/>
      <c r="C119" s="106" t="str">
        <f t="shared" si="307"/>
        <v>TABARLY-Grey</v>
      </c>
      <c r="D119" s="99" t="s">
        <v>1268</v>
      </c>
      <c r="E119" s="19" t="s">
        <v>1217</v>
      </c>
      <c r="F119" s="104" t="s">
        <v>882</v>
      </c>
      <c r="G119" s="19"/>
      <c r="H119" s="78">
        <f t="shared" si="357"/>
        <v>6.44</v>
      </c>
      <c r="I119" s="79">
        <v>9.9</v>
      </c>
      <c r="J119" s="79">
        <v>24.9</v>
      </c>
      <c r="K119" s="143" t="str">
        <f>_xlfn.XLOOKUP(C119,наличие!A:A,наличие!J:J,"-",0)</f>
        <v>-</v>
      </c>
      <c r="L119" s="31" t="s">
        <v>1245</v>
      </c>
      <c r="M119" s="160" t="s">
        <v>1244</v>
      </c>
      <c r="N119" s="31" t="s">
        <v>1244</v>
      </c>
      <c r="O119" s="160" t="s">
        <v>1244</v>
      </c>
      <c r="P119" s="31" t="s">
        <v>1244</v>
      </c>
      <c r="Q119" s="160" t="s">
        <v>1244</v>
      </c>
      <c r="R119" s="160" t="s">
        <v>1244</v>
      </c>
      <c r="S119" s="31" t="s">
        <v>1244</v>
      </c>
      <c r="T119" s="31" t="s">
        <v>1244</v>
      </c>
      <c r="U119" s="31" t="s">
        <v>1244</v>
      </c>
      <c r="V119" s="31" t="s">
        <v>1244</v>
      </c>
      <c r="W119" s="160" t="s">
        <v>1244</v>
      </c>
      <c r="X119" s="163">
        <f t="shared" si="279"/>
        <v>0</v>
      </c>
      <c r="Y119" s="81">
        <f t="shared" si="280"/>
        <v>0</v>
      </c>
      <c r="Z119" s="38">
        <f t="shared" si="308"/>
        <v>2.4649999999999999</v>
      </c>
      <c r="AA119" s="23">
        <f t="shared" si="424"/>
        <v>0</v>
      </c>
      <c r="AB119" s="24">
        <f t="shared" si="425"/>
        <v>8.9050000000000011</v>
      </c>
      <c r="AC119" s="55">
        <f t="shared" si="426"/>
        <v>31</v>
      </c>
      <c r="AD119" s="39">
        <f t="shared" si="427"/>
        <v>33.799999999999997</v>
      </c>
      <c r="AE119" s="11">
        <f t="shared" si="428"/>
        <v>2790</v>
      </c>
      <c r="AF119" s="6">
        <f t="shared" si="429"/>
        <v>2.4811903425042106</v>
      </c>
      <c r="AG119" s="25">
        <f t="shared" si="430"/>
        <v>17</v>
      </c>
      <c r="AH119" s="11" t="e">
        <f>ROUND(AG119*#REF!,-1)</f>
        <v>#REF!</v>
      </c>
      <c r="AI119" s="7">
        <f t="shared" si="431"/>
        <v>0.90903986524424452</v>
      </c>
      <c r="AJ119" s="26">
        <f t="shared" si="432"/>
        <v>12.8</v>
      </c>
      <c r="AK119" s="11" t="e">
        <f>ROUND(AJ119*#REF!,-1)</f>
        <v>#REF!</v>
      </c>
      <c r="AL119" s="18">
        <f t="shared" si="433"/>
        <v>0.43739472206625479</v>
      </c>
      <c r="AM119" s="42"/>
      <c r="AN119" s="67" t="s">
        <v>22</v>
      </c>
      <c r="AO119" s="68" t="e">
        <f t="shared" si="434"/>
        <v>#VALUE!</v>
      </c>
      <c r="AP119" s="68" t="s">
        <v>22</v>
      </c>
      <c r="AQ119" s="68" t="e">
        <f t="shared" si="435"/>
        <v>#VALUE!</v>
      </c>
      <c r="AR119" s="68" t="s">
        <v>22</v>
      </c>
      <c r="AS119" s="68" t="e">
        <f t="shared" si="436"/>
        <v>#VALUE!</v>
      </c>
      <c r="AT119" s="68" t="s">
        <v>22</v>
      </c>
      <c r="AU119" s="68" t="e">
        <f t="shared" si="437"/>
        <v>#VALUE!</v>
      </c>
      <c r="AV119" s="74" t="e">
        <f t="shared" si="438"/>
        <v>#VALUE!</v>
      </c>
      <c r="AW119" s="71" t="e">
        <f t="shared" si="439"/>
        <v>#VALUE!</v>
      </c>
      <c r="AX119" s="49" t="s">
        <v>22</v>
      </c>
      <c r="AY119" s="50">
        <v>0</v>
      </c>
      <c r="AZ119" s="50" t="s">
        <v>22</v>
      </c>
      <c r="BA119" s="50">
        <v>0</v>
      </c>
      <c r="BB119" s="50" t="s">
        <v>22</v>
      </c>
      <c r="BC119" s="50">
        <v>0</v>
      </c>
      <c r="BD119" s="50" t="s">
        <v>22</v>
      </c>
      <c r="BE119" s="50">
        <v>0</v>
      </c>
      <c r="BF119" s="46">
        <f t="shared" si="440"/>
        <v>0</v>
      </c>
      <c r="BG119" s="9">
        <f t="shared" si="441"/>
        <v>0</v>
      </c>
      <c r="BH119" s="9">
        <f t="shared" si="442"/>
        <v>0</v>
      </c>
      <c r="BI119" s="53" t="s">
        <v>22</v>
      </c>
      <c r="BJ119" s="54">
        <v>0</v>
      </c>
      <c r="BK119" s="54" t="s">
        <v>22</v>
      </c>
      <c r="BL119" s="54">
        <v>0</v>
      </c>
      <c r="BM119" s="54" t="s">
        <v>22</v>
      </c>
      <c r="BN119" s="54">
        <v>0</v>
      </c>
      <c r="BO119" s="54" t="s">
        <v>22</v>
      </c>
      <c r="BP119" s="54">
        <v>0</v>
      </c>
      <c r="BQ119" s="46">
        <f t="shared" si="443"/>
        <v>0</v>
      </c>
      <c r="BR119" s="9">
        <f t="shared" si="444"/>
        <v>0</v>
      </c>
      <c r="BS119" s="9">
        <f t="shared" si="445"/>
        <v>0</v>
      </c>
      <c r="BT119" s="63" t="s">
        <v>22</v>
      </c>
      <c r="BU119" s="64">
        <v>0</v>
      </c>
      <c r="BV119" s="64" t="s">
        <v>22</v>
      </c>
      <c r="BW119" s="64">
        <v>0</v>
      </c>
      <c r="BX119" s="64" t="s">
        <v>22</v>
      </c>
      <c r="BY119" s="64">
        <v>0</v>
      </c>
      <c r="BZ119" s="64" t="s">
        <v>22</v>
      </c>
      <c r="CA119" s="64">
        <v>0</v>
      </c>
      <c r="CB119" s="46">
        <f t="shared" si="446"/>
        <v>0</v>
      </c>
      <c r="CC119" s="9">
        <f t="shared" si="447"/>
        <v>0</v>
      </c>
      <c r="CD119" s="9">
        <f t="shared" si="448"/>
        <v>0</v>
      </c>
      <c r="CE119" s="8">
        <v>0</v>
      </c>
      <c r="CF119" s="9">
        <f t="shared" si="449"/>
        <v>0</v>
      </c>
      <c r="CG119" s="9">
        <f t="shared" si="450"/>
        <v>0</v>
      </c>
      <c r="CH119" s="8">
        <v>0</v>
      </c>
      <c r="CI119" s="9">
        <f t="shared" si="451"/>
        <v>0</v>
      </c>
      <c r="CJ119" s="9">
        <f t="shared" si="452"/>
        <v>0</v>
      </c>
      <c r="CK119" s="10">
        <v>1</v>
      </c>
    </row>
    <row r="120" spans="1:89" s="10" customFormat="1" ht="144" customHeight="1">
      <c r="A120" s="36" t="str">
        <f>_xlfn.XLOOKUP(D120,наличие!B:B,наличие!E:E,"-",0)</f>
        <v>Кепки</v>
      </c>
      <c r="B120" s="107"/>
      <c r="C120" s="106" t="str">
        <f t="shared" si="307"/>
        <v>MARTABAN-Navy</v>
      </c>
      <c r="D120" s="99" t="s">
        <v>867</v>
      </c>
      <c r="E120" s="19" t="s">
        <v>1208</v>
      </c>
      <c r="F120" s="104" t="s">
        <v>1229</v>
      </c>
      <c r="G120" s="19"/>
      <c r="H120" s="78">
        <f t="shared" si="357"/>
        <v>10.34</v>
      </c>
      <c r="I120" s="79">
        <v>15.9</v>
      </c>
      <c r="J120" s="79">
        <v>39.9</v>
      </c>
      <c r="K120" s="143">
        <f>_xlfn.XLOOKUP(C120,наличие!A:A,наличие!J:J,"-",0)</f>
        <v>1</v>
      </c>
      <c r="L120" s="31" t="s">
        <v>1244</v>
      </c>
      <c r="M120" s="160" t="s">
        <v>1244</v>
      </c>
      <c r="N120" s="31" t="s">
        <v>1244</v>
      </c>
      <c r="O120" s="160" t="s">
        <v>1245</v>
      </c>
      <c r="P120" s="31" t="s">
        <v>1244</v>
      </c>
      <c r="Q120" s="160" t="s">
        <v>1245</v>
      </c>
      <c r="R120" s="160" t="s">
        <v>1244</v>
      </c>
      <c r="S120" s="31" t="s">
        <v>1245</v>
      </c>
      <c r="T120" s="31" t="s">
        <v>1244</v>
      </c>
      <c r="U120" s="31" t="s">
        <v>1244</v>
      </c>
      <c r="V120" s="31" t="s">
        <v>1244</v>
      </c>
      <c r="W120" s="160" t="s">
        <v>1244</v>
      </c>
      <c r="X120" s="163">
        <f t="shared" si="279"/>
        <v>0</v>
      </c>
      <c r="Y120" s="81">
        <f t="shared" si="280"/>
        <v>0</v>
      </c>
      <c r="Z120" s="38">
        <f t="shared" si="308"/>
        <v>3.05</v>
      </c>
      <c r="AA120" s="23">
        <f t="shared" si="424"/>
        <v>0</v>
      </c>
      <c r="AB120" s="24">
        <f t="shared" si="425"/>
        <v>13.39</v>
      </c>
      <c r="AC120" s="55">
        <f t="shared" si="426"/>
        <v>47</v>
      </c>
      <c r="AD120" s="39">
        <f t="shared" si="427"/>
        <v>50.9</v>
      </c>
      <c r="AE120" s="11">
        <f t="shared" si="428"/>
        <v>4230</v>
      </c>
      <c r="AF120" s="6">
        <f t="shared" si="429"/>
        <v>2.5100821508588496</v>
      </c>
      <c r="AG120" s="25">
        <f t="shared" si="430"/>
        <v>25.8</v>
      </c>
      <c r="AH120" s="11" t="e">
        <f>ROUND(AG120*#REF!,-1)</f>
        <v>#REF!</v>
      </c>
      <c r="AI120" s="7">
        <f t="shared" si="431"/>
        <v>0.92681105302464528</v>
      </c>
      <c r="AJ120" s="26">
        <f t="shared" si="432"/>
        <v>19.399999999999999</v>
      </c>
      <c r="AK120" s="11" t="e">
        <f>ROUND(AJ120*#REF!,-1)</f>
        <v>#REF!</v>
      </c>
      <c r="AL120" s="18">
        <f t="shared" si="433"/>
        <v>0.44884241971620598</v>
      </c>
      <c r="AM120" s="42"/>
      <c r="AN120" s="67" t="s">
        <v>22</v>
      </c>
      <c r="AO120" s="68" t="e">
        <f t="shared" si="434"/>
        <v>#VALUE!</v>
      </c>
      <c r="AP120" s="68" t="s">
        <v>22</v>
      </c>
      <c r="AQ120" s="68" t="e">
        <f t="shared" si="435"/>
        <v>#VALUE!</v>
      </c>
      <c r="AR120" s="68" t="s">
        <v>22</v>
      </c>
      <c r="AS120" s="68" t="e">
        <f t="shared" si="436"/>
        <v>#VALUE!</v>
      </c>
      <c r="AT120" s="68" t="s">
        <v>22</v>
      </c>
      <c r="AU120" s="68" t="e">
        <f t="shared" si="437"/>
        <v>#VALUE!</v>
      </c>
      <c r="AV120" s="74" t="e">
        <f t="shared" si="438"/>
        <v>#VALUE!</v>
      </c>
      <c r="AW120" s="71" t="e">
        <f t="shared" si="439"/>
        <v>#VALUE!</v>
      </c>
      <c r="AX120" s="49" t="s">
        <v>22</v>
      </c>
      <c r="AY120" s="50">
        <v>0</v>
      </c>
      <c r="AZ120" s="50" t="s">
        <v>22</v>
      </c>
      <c r="BA120" s="50">
        <v>0</v>
      </c>
      <c r="BB120" s="50" t="s">
        <v>22</v>
      </c>
      <c r="BC120" s="50">
        <v>0</v>
      </c>
      <c r="BD120" s="50" t="s">
        <v>22</v>
      </c>
      <c r="BE120" s="50">
        <v>0</v>
      </c>
      <c r="BF120" s="46">
        <f t="shared" si="440"/>
        <v>0</v>
      </c>
      <c r="BG120" s="9">
        <f t="shared" si="441"/>
        <v>0</v>
      </c>
      <c r="BH120" s="9">
        <f t="shared" si="442"/>
        <v>0</v>
      </c>
      <c r="BI120" s="53" t="s">
        <v>22</v>
      </c>
      <c r="BJ120" s="54">
        <v>0</v>
      </c>
      <c r="BK120" s="54" t="s">
        <v>22</v>
      </c>
      <c r="BL120" s="54">
        <v>0</v>
      </c>
      <c r="BM120" s="54" t="s">
        <v>22</v>
      </c>
      <c r="BN120" s="54">
        <v>0</v>
      </c>
      <c r="BO120" s="54" t="s">
        <v>22</v>
      </c>
      <c r="BP120" s="54">
        <v>0</v>
      </c>
      <c r="BQ120" s="46">
        <f t="shared" si="443"/>
        <v>0</v>
      </c>
      <c r="BR120" s="9">
        <f t="shared" si="444"/>
        <v>0</v>
      </c>
      <c r="BS120" s="9">
        <f t="shared" si="445"/>
        <v>0</v>
      </c>
      <c r="BT120" s="63" t="s">
        <v>22</v>
      </c>
      <c r="BU120" s="64">
        <v>0</v>
      </c>
      <c r="BV120" s="64" t="s">
        <v>22</v>
      </c>
      <c r="BW120" s="64">
        <v>0</v>
      </c>
      <c r="BX120" s="64" t="s">
        <v>22</v>
      </c>
      <c r="BY120" s="64">
        <v>0</v>
      </c>
      <c r="BZ120" s="64" t="s">
        <v>22</v>
      </c>
      <c r="CA120" s="64">
        <v>0</v>
      </c>
      <c r="CB120" s="46">
        <f t="shared" si="446"/>
        <v>0</v>
      </c>
      <c r="CC120" s="9">
        <f t="shared" si="447"/>
        <v>0</v>
      </c>
      <c r="CD120" s="9">
        <f t="shared" si="448"/>
        <v>0</v>
      </c>
      <c r="CE120" s="8">
        <v>0</v>
      </c>
      <c r="CF120" s="9">
        <f t="shared" si="449"/>
        <v>0</v>
      </c>
      <c r="CG120" s="9">
        <f t="shared" si="450"/>
        <v>0</v>
      </c>
      <c r="CH120" s="8">
        <v>0</v>
      </c>
      <c r="CI120" s="9">
        <f t="shared" si="451"/>
        <v>0</v>
      </c>
      <c r="CJ120" s="9">
        <f t="shared" si="452"/>
        <v>0</v>
      </c>
      <c r="CK120" s="10">
        <v>1</v>
      </c>
    </row>
    <row r="121" spans="1:89" s="10" customFormat="1" ht="144" customHeight="1">
      <c r="A121" s="36" t="str">
        <f>_xlfn.XLOOKUP(D121,наличие!B:B,наличие!E:E,"-",0)</f>
        <v>Кепки</v>
      </c>
      <c r="B121" s="107"/>
      <c r="C121" s="106" t="str">
        <f t="shared" si="307"/>
        <v>MARTABAN-Black</v>
      </c>
      <c r="D121" s="99" t="s">
        <v>867</v>
      </c>
      <c r="E121" s="19" t="s">
        <v>1212</v>
      </c>
      <c r="F121" s="104" t="s">
        <v>1229</v>
      </c>
      <c r="G121" s="19"/>
      <c r="H121" s="78">
        <f t="shared" si="357"/>
        <v>10.34</v>
      </c>
      <c r="I121" s="79">
        <v>15.9</v>
      </c>
      <c r="J121" s="79">
        <v>39.9</v>
      </c>
      <c r="K121" s="143">
        <f>_xlfn.XLOOKUP(C121,наличие!A:A,наличие!J:J,"-",0)</f>
        <v>3</v>
      </c>
      <c r="L121" s="31" t="s">
        <v>1244</v>
      </c>
      <c r="M121" s="160" t="s">
        <v>1244</v>
      </c>
      <c r="N121" s="31" t="s">
        <v>1244</v>
      </c>
      <c r="O121" s="160" t="s">
        <v>1245</v>
      </c>
      <c r="P121" s="31" t="s">
        <v>1244</v>
      </c>
      <c r="Q121" s="160" t="s">
        <v>1245</v>
      </c>
      <c r="R121" s="160" t="s">
        <v>1244</v>
      </c>
      <c r="S121" s="31" t="s">
        <v>1245</v>
      </c>
      <c r="T121" s="31" t="s">
        <v>1244</v>
      </c>
      <c r="U121" s="31" t="s">
        <v>1244</v>
      </c>
      <c r="V121" s="31" t="s">
        <v>1244</v>
      </c>
      <c r="W121" s="160" t="s">
        <v>1244</v>
      </c>
      <c r="X121" s="163">
        <f t="shared" si="279"/>
        <v>0</v>
      </c>
      <c r="Y121" s="81">
        <f t="shared" si="280"/>
        <v>0</v>
      </c>
      <c r="Z121" s="38">
        <f t="shared" si="308"/>
        <v>3.05</v>
      </c>
      <c r="AA121" s="23">
        <f t="shared" si="424"/>
        <v>0</v>
      </c>
      <c r="AB121" s="24">
        <f t="shared" si="425"/>
        <v>13.39</v>
      </c>
      <c r="AC121" s="55">
        <f t="shared" si="426"/>
        <v>47</v>
      </c>
      <c r="AD121" s="39">
        <f t="shared" si="427"/>
        <v>50.9</v>
      </c>
      <c r="AE121" s="11">
        <f t="shared" si="428"/>
        <v>4230</v>
      </c>
      <c r="AF121" s="6">
        <f t="shared" si="429"/>
        <v>2.5100821508588496</v>
      </c>
      <c r="AG121" s="25">
        <f t="shared" si="430"/>
        <v>25.8</v>
      </c>
      <c r="AH121" s="11" t="e">
        <f>ROUND(AG121*#REF!,-1)</f>
        <v>#REF!</v>
      </c>
      <c r="AI121" s="7">
        <f t="shared" si="431"/>
        <v>0.92681105302464528</v>
      </c>
      <c r="AJ121" s="26">
        <f t="shared" si="432"/>
        <v>19.399999999999999</v>
      </c>
      <c r="AK121" s="11" t="e">
        <f>ROUND(AJ121*#REF!,-1)</f>
        <v>#REF!</v>
      </c>
      <c r="AL121" s="18">
        <f t="shared" si="433"/>
        <v>0.44884241971620598</v>
      </c>
      <c r="AM121" s="42"/>
      <c r="AN121" s="67" t="s">
        <v>22</v>
      </c>
      <c r="AO121" s="68" t="e">
        <f t="shared" si="434"/>
        <v>#VALUE!</v>
      </c>
      <c r="AP121" s="68" t="s">
        <v>22</v>
      </c>
      <c r="AQ121" s="68" t="e">
        <f t="shared" si="435"/>
        <v>#VALUE!</v>
      </c>
      <c r="AR121" s="68" t="s">
        <v>22</v>
      </c>
      <c r="AS121" s="68" t="e">
        <f t="shared" si="436"/>
        <v>#VALUE!</v>
      </c>
      <c r="AT121" s="68" t="s">
        <v>22</v>
      </c>
      <c r="AU121" s="68" t="e">
        <f t="shared" si="437"/>
        <v>#VALUE!</v>
      </c>
      <c r="AV121" s="74" t="e">
        <f t="shared" si="438"/>
        <v>#VALUE!</v>
      </c>
      <c r="AW121" s="71" t="e">
        <f t="shared" si="439"/>
        <v>#VALUE!</v>
      </c>
      <c r="AX121" s="49" t="s">
        <v>22</v>
      </c>
      <c r="AY121" s="50">
        <v>0</v>
      </c>
      <c r="AZ121" s="50" t="s">
        <v>22</v>
      </c>
      <c r="BA121" s="50">
        <v>0</v>
      </c>
      <c r="BB121" s="50" t="s">
        <v>22</v>
      </c>
      <c r="BC121" s="50">
        <v>0</v>
      </c>
      <c r="BD121" s="50" t="s">
        <v>22</v>
      </c>
      <c r="BE121" s="50">
        <v>0</v>
      </c>
      <c r="BF121" s="46">
        <f t="shared" si="440"/>
        <v>0</v>
      </c>
      <c r="BG121" s="9">
        <f t="shared" si="441"/>
        <v>0</v>
      </c>
      <c r="BH121" s="9">
        <f t="shared" si="442"/>
        <v>0</v>
      </c>
      <c r="BI121" s="53" t="s">
        <v>22</v>
      </c>
      <c r="BJ121" s="54">
        <v>0</v>
      </c>
      <c r="BK121" s="54" t="s">
        <v>22</v>
      </c>
      <c r="BL121" s="54">
        <v>0</v>
      </c>
      <c r="BM121" s="54" t="s">
        <v>22</v>
      </c>
      <c r="BN121" s="54">
        <v>0</v>
      </c>
      <c r="BO121" s="54" t="s">
        <v>22</v>
      </c>
      <c r="BP121" s="54">
        <v>0</v>
      </c>
      <c r="BQ121" s="46">
        <f t="shared" si="443"/>
        <v>0</v>
      </c>
      <c r="BR121" s="9">
        <f t="shared" si="444"/>
        <v>0</v>
      </c>
      <c r="BS121" s="9">
        <f t="shared" si="445"/>
        <v>0</v>
      </c>
      <c r="BT121" s="63" t="s">
        <v>22</v>
      </c>
      <c r="BU121" s="64">
        <v>0</v>
      </c>
      <c r="BV121" s="64" t="s">
        <v>22</v>
      </c>
      <c r="BW121" s="64">
        <v>0</v>
      </c>
      <c r="BX121" s="64" t="s">
        <v>22</v>
      </c>
      <c r="BY121" s="64">
        <v>0</v>
      </c>
      <c r="BZ121" s="64" t="s">
        <v>22</v>
      </c>
      <c r="CA121" s="64">
        <v>0</v>
      </c>
      <c r="CB121" s="46">
        <f t="shared" si="446"/>
        <v>0</v>
      </c>
      <c r="CC121" s="9">
        <f t="shared" si="447"/>
        <v>0</v>
      </c>
      <c r="CD121" s="9">
        <f t="shared" si="448"/>
        <v>0</v>
      </c>
      <c r="CE121" s="8">
        <v>0</v>
      </c>
      <c r="CF121" s="9">
        <f t="shared" si="449"/>
        <v>0</v>
      </c>
      <c r="CG121" s="9">
        <f t="shared" si="450"/>
        <v>0</v>
      </c>
      <c r="CH121" s="8">
        <v>0</v>
      </c>
      <c r="CI121" s="9">
        <f t="shared" si="451"/>
        <v>0</v>
      </c>
      <c r="CJ121" s="9">
        <f t="shared" si="452"/>
        <v>0</v>
      </c>
      <c r="CK121" s="10">
        <v>1</v>
      </c>
    </row>
    <row r="122" spans="1:89" s="10" customFormat="1" ht="144" customHeight="1">
      <c r="A122" s="36" t="str">
        <f>_xlfn.XLOOKUP(D122,наличие!B:B,наличие!E:E,"-",0)</f>
        <v>Кепки</v>
      </c>
      <c r="B122" s="107"/>
      <c r="C122" s="106" t="str">
        <f t="shared" si="307"/>
        <v>MARTABAN-Brown</v>
      </c>
      <c r="D122" s="99" t="s">
        <v>867</v>
      </c>
      <c r="E122" s="19" t="s">
        <v>1204</v>
      </c>
      <c r="F122" s="104" t="s">
        <v>1229</v>
      </c>
      <c r="G122" s="19"/>
      <c r="H122" s="78">
        <f t="shared" si="357"/>
        <v>10.34</v>
      </c>
      <c r="I122" s="79">
        <v>15.9</v>
      </c>
      <c r="J122" s="79">
        <v>39.9</v>
      </c>
      <c r="K122" s="143" t="str">
        <f>_xlfn.XLOOKUP(C122,наличие!A:A,наличие!J:J,"-",0)</f>
        <v>-</v>
      </c>
      <c r="L122" s="31" t="s">
        <v>1244</v>
      </c>
      <c r="M122" s="160" t="s">
        <v>1244</v>
      </c>
      <c r="N122" s="31" t="s">
        <v>1244</v>
      </c>
      <c r="O122" s="160" t="s">
        <v>1245</v>
      </c>
      <c r="P122" s="31" t="s">
        <v>1244</v>
      </c>
      <c r="Q122" s="160" t="s">
        <v>1245</v>
      </c>
      <c r="R122" s="160" t="s">
        <v>1244</v>
      </c>
      <c r="S122" s="31" t="s">
        <v>1245</v>
      </c>
      <c r="T122" s="31" t="s">
        <v>1244</v>
      </c>
      <c r="U122" s="31" t="s">
        <v>1244</v>
      </c>
      <c r="V122" s="31" t="s">
        <v>1244</v>
      </c>
      <c r="W122" s="160" t="s">
        <v>1244</v>
      </c>
      <c r="X122" s="163">
        <f t="shared" si="279"/>
        <v>0</v>
      </c>
      <c r="Y122" s="81">
        <f t="shared" si="280"/>
        <v>0</v>
      </c>
      <c r="Z122" s="38">
        <f t="shared" si="308"/>
        <v>3.05</v>
      </c>
      <c r="AA122" s="23">
        <f t="shared" si="424"/>
        <v>0</v>
      </c>
      <c r="AB122" s="24">
        <f t="shared" si="425"/>
        <v>13.39</v>
      </c>
      <c r="AC122" s="55">
        <f t="shared" si="426"/>
        <v>47</v>
      </c>
      <c r="AD122" s="39">
        <f t="shared" si="427"/>
        <v>50.9</v>
      </c>
      <c r="AE122" s="11">
        <f t="shared" si="428"/>
        <v>4230</v>
      </c>
      <c r="AF122" s="6">
        <f t="shared" si="429"/>
        <v>2.5100821508588496</v>
      </c>
      <c r="AG122" s="25">
        <f t="shared" si="430"/>
        <v>25.8</v>
      </c>
      <c r="AH122" s="11" t="e">
        <f>ROUND(AG122*#REF!,-1)</f>
        <v>#REF!</v>
      </c>
      <c r="AI122" s="7">
        <f t="shared" si="431"/>
        <v>0.92681105302464528</v>
      </c>
      <c r="AJ122" s="26">
        <f t="shared" si="432"/>
        <v>19.399999999999999</v>
      </c>
      <c r="AK122" s="11" t="e">
        <f>ROUND(AJ122*#REF!,-1)</f>
        <v>#REF!</v>
      </c>
      <c r="AL122" s="18">
        <f t="shared" si="433"/>
        <v>0.44884241971620598</v>
      </c>
      <c r="AM122" s="42"/>
      <c r="AN122" s="67" t="s">
        <v>22</v>
      </c>
      <c r="AO122" s="68" t="e">
        <f t="shared" si="434"/>
        <v>#VALUE!</v>
      </c>
      <c r="AP122" s="68" t="s">
        <v>22</v>
      </c>
      <c r="AQ122" s="68" t="e">
        <f t="shared" si="435"/>
        <v>#VALUE!</v>
      </c>
      <c r="AR122" s="68" t="s">
        <v>22</v>
      </c>
      <c r="AS122" s="68" t="e">
        <f t="shared" si="436"/>
        <v>#VALUE!</v>
      </c>
      <c r="AT122" s="68" t="s">
        <v>22</v>
      </c>
      <c r="AU122" s="68" t="e">
        <f t="shared" si="437"/>
        <v>#VALUE!</v>
      </c>
      <c r="AV122" s="74" t="e">
        <f t="shared" si="438"/>
        <v>#VALUE!</v>
      </c>
      <c r="AW122" s="71" t="e">
        <f t="shared" si="439"/>
        <v>#VALUE!</v>
      </c>
      <c r="AX122" s="49" t="s">
        <v>22</v>
      </c>
      <c r="AY122" s="50">
        <v>0</v>
      </c>
      <c r="AZ122" s="50" t="s">
        <v>22</v>
      </c>
      <c r="BA122" s="50">
        <v>0</v>
      </c>
      <c r="BB122" s="50" t="s">
        <v>22</v>
      </c>
      <c r="BC122" s="50">
        <v>0</v>
      </c>
      <c r="BD122" s="50" t="s">
        <v>22</v>
      </c>
      <c r="BE122" s="50">
        <v>0</v>
      </c>
      <c r="BF122" s="46">
        <f t="shared" si="440"/>
        <v>0</v>
      </c>
      <c r="BG122" s="9">
        <f t="shared" si="441"/>
        <v>0</v>
      </c>
      <c r="BH122" s="9">
        <f t="shared" si="442"/>
        <v>0</v>
      </c>
      <c r="BI122" s="53" t="s">
        <v>22</v>
      </c>
      <c r="BJ122" s="54">
        <v>0</v>
      </c>
      <c r="BK122" s="54" t="s">
        <v>22</v>
      </c>
      <c r="BL122" s="54">
        <v>0</v>
      </c>
      <c r="BM122" s="54" t="s">
        <v>22</v>
      </c>
      <c r="BN122" s="54">
        <v>0</v>
      </c>
      <c r="BO122" s="54" t="s">
        <v>22</v>
      </c>
      <c r="BP122" s="54">
        <v>0</v>
      </c>
      <c r="BQ122" s="46">
        <f t="shared" si="443"/>
        <v>0</v>
      </c>
      <c r="BR122" s="9">
        <f t="shared" si="444"/>
        <v>0</v>
      </c>
      <c r="BS122" s="9">
        <f t="shared" si="445"/>
        <v>0</v>
      </c>
      <c r="BT122" s="63" t="s">
        <v>22</v>
      </c>
      <c r="BU122" s="64">
        <v>0</v>
      </c>
      <c r="BV122" s="64" t="s">
        <v>22</v>
      </c>
      <c r="BW122" s="64">
        <v>0</v>
      </c>
      <c r="BX122" s="64" t="s">
        <v>22</v>
      </c>
      <c r="BY122" s="64">
        <v>0</v>
      </c>
      <c r="BZ122" s="64" t="s">
        <v>22</v>
      </c>
      <c r="CA122" s="64">
        <v>0</v>
      </c>
      <c r="CB122" s="46">
        <f t="shared" si="446"/>
        <v>0</v>
      </c>
      <c r="CC122" s="9">
        <f t="shared" si="447"/>
        <v>0</v>
      </c>
      <c r="CD122" s="9">
        <f t="shared" si="448"/>
        <v>0</v>
      </c>
      <c r="CE122" s="8">
        <v>0</v>
      </c>
      <c r="CF122" s="9">
        <f t="shared" si="449"/>
        <v>0</v>
      </c>
      <c r="CG122" s="9">
        <f t="shared" si="450"/>
        <v>0</v>
      </c>
      <c r="CH122" s="8">
        <v>0</v>
      </c>
      <c r="CI122" s="9">
        <f t="shared" si="451"/>
        <v>0</v>
      </c>
      <c r="CJ122" s="9">
        <f t="shared" si="452"/>
        <v>0</v>
      </c>
      <c r="CK122" s="10">
        <v>1</v>
      </c>
    </row>
    <row r="123" spans="1:89" s="10" customFormat="1" ht="144" customHeight="1">
      <c r="A123" s="36" t="str">
        <f>_xlfn.XLOOKUP(D123,наличие!B:B,наличие!E:E,"-",0)</f>
        <v>Бейсболки</v>
      </c>
      <c r="B123" s="106"/>
      <c r="C123" s="106" t="str">
        <f t="shared" si="307"/>
        <v>COLORADO-Washed Brown (Non-waterproof)</v>
      </c>
      <c r="D123" s="100" t="s">
        <v>894</v>
      </c>
      <c r="E123" s="19" t="s">
        <v>2749</v>
      </c>
      <c r="F123" s="104" t="s">
        <v>1227</v>
      </c>
      <c r="G123" s="19"/>
      <c r="H123" s="78">
        <f t="shared" si="357"/>
        <v>11.64</v>
      </c>
      <c r="I123" s="89">
        <v>17.899999999999999</v>
      </c>
      <c r="J123" s="79">
        <v>44.9</v>
      </c>
      <c r="K123" s="143" t="str">
        <f>_xlfn.XLOOKUP(C123,наличие!A:A,наличие!J:J,"-",0)</f>
        <v>-</v>
      </c>
      <c r="L123" s="31" t="s">
        <v>1244</v>
      </c>
      <c r="M123" s="160" t="s">
        <v>1244</v>
      </c>
      <c r="N123" s="31" t="s">
        <v>1244</v>
      </c>
      <c r="O123" s="160" t="s">
        <v>1244</v>
      </c>
      <c r="P123" s="31" t="s">
        <v>1244</v>
      </c>
      <c r="Q123" s="160" t="s">
        <v>1245</v>
      </c>
      <c r="R123" s="160" t="s">
        <v>1244</v>
      </c>
      <c r="S123" s="31" t="s">
        <v>1245</v>
      </c>
      <c r="T123" s="31" t="s">
        <v>1244</v>
      </c>
      <c r="U123" s="31" t="s">
        <v>1244</v>
      </c>
      <c r="V123" s="31" t="s">
        <v>1244</v>
      </c>
      <c r="W123" s="160" t="s">
        <v>1244</v>
      </c>
      <c r="X123" s="163">
        <f t="shared" si="279"/>
        <v>0</v>
      </c>
      <c r="Y123" s="81">
        <f t="shared" si="280"/>
        <v>0</v>
      </c>
      <c r="Z123" s="38">
        <f t="shared" si="308"/>
        <v>3.2450000000000001</v>
      </c>
      <c r="AA123" s="23">
        <f t="shared" si="424"/>
        <v>0</v>
      </c>
      <c r="AB123" s="24">
        <f t="shared" si="425"/>
        <v>14.885000000000002</v>
      </c>
      <c r="AC123" s="55">
        <f t="shared" si="426"/>
        <v>52</v>
      </c>
      <c r="AD123" s="39">
        <f t="shared" si="427"/>
        <v>56.6</v>
      </c>
      <c r="AE123" s="11">
        <f t="shared" si="428"/>
        <v>4680</v>
      </c>
      <c r="AF123" s="6">
        <f t="shared" si="429"/>
        <v>2.4934497816593879</v>
      </c>
      <c r="AG123" s="25">
        <f t="shared" si="430"/>
        <v>28.6</v>
      </c>
      <c r="AH123" s="11" t="e">
        <f>ROUND(AG123*#REF!,-1)</f>
        <v>#REF!</v>
      </c>
      <c r="AI123" s="7">
        <f t="shared" si="431"/>
        <v>0.92139737991266368</v>
      </c>
      <c r="AJ123" s="26">
        <f t="shared" si="432"/>
        <v>21.5</v>
      </c>
      <c r="AK123" s="11" t="e">
        <f>ROUND(AJ123*#REF!,-1)</f>
        <v>#REF!</v>
      </c>
      <c r="AL123" s="18">
        <f t="shared" si="433"/>
        <v>0.44440712126301629</v>
      </c>
      <c r="AM123" s="42"/>
      <c r="AN123" s="67" t="s">
        <v>22</v>
      </c>
      <c r="AO123" s="68" t="e">
        <f t="shared" si="434"/>
        <v>#VALUE!</v>
      </c>
      <c r="AP123" s="68" t="s">
        <v>22</v>
      </c>
      <c r="AQ123" s="68" t="e">
        <f t="shared" si="435"/>
        <v>#VALUE!</v>
      </c>
      <c r="AR123" s="68" t="s">
        <v>22</v>
      </c>
      <c r="AS123" s="68" t="e">
        <f t="shared" si="436"/>
        <v>#VALUE!</v>
      </c>
      <c r="AT123" s="68" t="s">
        <v>22</v>
      </c>
      <c r="AU123" s="68" t="e">
        <f t="shared" si="437"/>
        <v>#VALUE!</v>
      </c>
      <c r="AV123" s="74" t="e">
        <f t="shared" si="438"/>
        <v>#VALUE!</v>
      </c>
      <c r="AW123" s="71" t="e">
        <f t="shared" si="439"/>
        <v>#VALUE!</v>
      </c>
      <c r="AX123" s="49" t="s">
        <v>22</v>
      </c>
      <c r="AY123" s="50">
        <v>0</v>
      </c>
      <c r="AZ123" s="50" t="s">
        <v>22</v>
      </c>
      <c r="BA123" s="50">
        <v>0</v>
      </c>
      <c r="BB123" s="50" t="s">
        <v>22</v>
      </c>
      <c r="BC123" s="50">
        <v>0</v>
      </c>
      <c r="BD123" s="50" t="s">
        <v>22</v>
      </c>
      <c r="BE123" s="50">
        <v>0</v>
      </c>
      <c r="BF123" s="46">
        <f t="shared" si="440"/>
        <v>0</v>
      </c>
      <c r="BG123" s="9">
        <f t="shared" si="441"/>
        <v>0</v>
      </c>
      <c r="BH123" s="9">
        <f t="shared" si="442"/>
        <v>0</v>
      </c>
      <c r="BI123" s="53" t="s">
        <v>22</v>
      </c>
      <c r="BJ123" s="54">
        <v>0</v>
      </c>
      <c r="BK123" s="54" t="s">
        <v>22</v>
      </c>
      <c r="BL123" s="54">
        <v>0</v>
      </c>
      <c r="BM123" s="54" t="s">
        <v>22</v>
      </c>
      <c r="BN123" s="54">
        <v>0</v>
      </c>
      <c r="BO123" s="54" t="s">
        <v>22</v>
      </c>
      <c r="BP123" s="54">
        <v>0</v>
      </c>
      <c r="BQ123" s="46">
        <f t="shared" si="443"/>
        <v>0</v>
      </c>
      <c r="BR123" s="9">
        <f t="shared" si="444"/>
        <v>0</v>
      </c>
      <c r="BS123" s="9">
        <f t="shared" si="445"/>
        <v>0</v>
      </c>
      <c r="BT123" s="63" t="s">
        <v>22</v>
      </c>
      <c r="BU123" s="64">
        <v>0</v>
      </c>
      <c r="BV123" s="64" t="s">
        <v>22</v>
      </c>
      <c r="BW123" s="64">
        <v>0</v>
      </c>
      <c r="BX123" s="64" t="s">
        <v>22</v>
      </c>
      <c r="BY123" s="64">
        <v>0</v>
      </c>
      <c r="BZ123" s="64" t="s">
        <v>22</v>
      </c>
      <c r="CA123" s="64">
        <v>0</v>
      </c>
      <c r="CB123" s="46">
        <f t="shared" si="446"/>
        <v>0</v>
      </c>
      <c r="CC123" s="9">
        <f t="shared" si="447"/>
        <v>0</v>
      </c>
      <c r="CD123" s="9">
        <f t="shared" si="448"/>
        <v>0</v>
      </c>
      <c r="CE123" s="8">
        <v>0</v>
      </c>
      <c r="CF123" s="9">
        <f t="shared" si="449"/>
        <v>0</v>
      </c>
      <c r="CG123" s="9">
        <f t="shared" si="450"/>
        <v>0</v>
      </c>
      <c r="CH123" s="8">
        <v>0</v>
      </c>
      <c r="CI123" s="9">
        <f t="shared" si="451"/>
        <v>0</v>
      </c>
      <c r="CJ123" s="9">
        <f t="shared" si="452"/>
        <v>0</v>
      </c>
      <c r="CK123" s="10">
        <v>1</v>
      </c>
    </row>
    <row r="124" spans="1:89" s="10" customFormat="1" ht="144" customHeight="1">
      <c r="A124" s="36" t="str">
        <f>_xlfn.XLOOKUP(D124,наличие!B:B,наличие!E:E,"-",0)</f>
        <v>Бейсболки</v>
      </c>
      <c r="B124" s="107"/>
      <c r="C124" s="106" t="str">
        <f t="shared" si="307"/>
        <v>COLORADO-Brown</v>
      </c>
      <c r="D124" s="99" t="s">
        <v>894</v>
      </c>
      <c r="E124" s="19" t="s">
        <v>1204</v>
      </c>
      <c r="F124" s="104" t="s">
        <v>1227</v>
      </c>
      <c r="G124" s="19"/>
      <c r="H124" s="78">
        <f t="shared" si="357"/>
        <v>11.64</v>
      </c>
      <c r="I124" s="79">
        <v>17.899999999999999</v>
      </c>
      <c r="J124" s="79">
        <v>44.9</v>
      </c>
      <c r="K124" s="143" t="str">
        <f>_xlfn.XLOOKUP(C124,наличие!A:A,наличие!J:J,"-",0)</f>
        <v>-</v>
      </c>
      <c r="L124" s="31" t="s">
        <v>1244</v>
      </c>
      <c r="M124" s="160" t="s">
        <v>1244</v>
      </c>
      <c r="N124" s="31" t="s">
        <v>1244</v>
      </c>
      <c r="O124" s="160" t="s">
        <v>1244</v>
      </c>
      <c r="P124" s="31" t="s">
        <v>1244</v>
      </c>
      <c r="Q124" s="160" t="s">
        <v>1245</v>
      </c>
      <c r="R124" s="160" t="s">
        <v>1244</v>
      </c>
      <c r="S124" s="31" t="s">
        <v>1245</v>
      </c>
      <c r="T124" s="31" t="s">
        <v>1244</v>
      </c>
      <c r="U124" s="31" t="s">
        <v>1244</v>
      </c>
      <c r="V124" s="31" t="s">
        <v>1244</v>
      </c>
      <c r="W124" s="160" t="s">
        <v>1244</v>
      </c>
      <c r="X124" s="163">
        <f t="shared" si="279"/>
        <v>0</v>
      </c>
      <c r="Y124" s="81">
        <f t="shared" si="280"/>
        <v>0</v>
      </c>
      <c r="Z124" s="38">
        <f t="shared" si="308"/>
        <v>3.2450000000000001</v>
      </c>
      <c r="AA124" s="23">
        <f t="shared" si="424"/>
        <v>0</v>
      </c>
      <c r="AB124" s="24">
        <f t="shared" si="425"/>
        <v>14.885000000000002</v>
      </c>
      <c r="AC124" s="55">
        <f t="shared" si="426"/>
        <v>52</v>
      </c>
      <c r="AD124" s="39">
        <f t="shared" si="427"/>
        <v>56.6</v>
      </c>
      <c r="AE124" s="11">
        <f t="shared" si="428"/>
        <v>4680</v>
      </c>
      <c r="AF124" s="6">
        <f t="shared" si="429"/>
        <v>2.4934497816593879</v>
      </c>
      <c r="AG124" s="25">
        <f t="shared" si="430"/>
        <v>28.6</v>
      </c>
      <c r="AH124" s="11" t="e">
        <f>ROUND(AG124*#REF!,-1)</f>
        <v>#REF!</v>
      </c>
      <c r="AI124" s="7">
        <f t="shared" si="431"/>
        <v>0.92139737991266368</v>
      </c>
      <c r="AJ124" s="26">
        <f t="shared" si="432"/>
        <v>21.5</v>
      </c>
      <c r="AK124" s="11" t="e">
        <f>ROUND(AJ124*#REF!,-1)</f>
        <v>#REF!</v>
      </c>
      <c r="AL124" s="18">
        <f t="shared" si="433"/>
        <v>0.44440712126301629</v>
      </c>
      <c r="AM124" s="42"/>
      <c r="AN124" s="67" t="s">
        <v>22</v>
      </c>
      <c r="AO124" s="68" t="e">
        <f t="shared" si="434"/>
        <v>#VALUE!</v>
      </c>
      <c r="AP124" s="68" t="s">
        <v>22</v>
      </c>
      <c r="AQ124" s="68" t="e">
        <f t="shared" si="435"/>
        <v>#VALUE!</v>
      </c>
      <c r="AR124" s="68" t="s">
        <v>22</v>
      </c>
      <c r="AS124" s="68" t="e">
        <f t="shared" si="436"/>
        <v>#VALUE!</v>
      </c>
      <c r="AT124" s="68" t="s">
        <v>22</v>
      </c>
      <c r="AU124" s="68" t="e">
        <f t="shared" si="437"/>
        <v>#VALUE!</v>
      </c>
      <c r="AV124" s="74" t="e">
        <f t="shared" si="438"/>
        <v>#VALUE!</v>
      </c>
      <c r="AW124" s="71" t="e">
        <f t="shared" si="439"/>
        <v>#VALUE!</v>
      </c>
      <c r="AX124" s="49" t="s">
        <v>22</v>
      </c>
      <c r="AY124" s="50">
        <v>0</v>
      </c>
      <c r="AZ124" s="50" t="s">
        <v>22</v>
      </c>
      <c r="BA124" s="50">
        <v>0</v>
      </c>
      <c r="BB124" s="50" t="s">
        <v>22</v>
      </c>
      <c r="BC124" s="50">
        <v>0</v>
      </c>
      <c r="BD124" s="50" t="s">
        <v>22</v>
      </c>
      <c r="BE124" s="50">
        <v>0</v>
      </c>
      <c r="BF124" s="46">
        <f t="shared" si="440"/>
        <v>0</v>
      </c>
      <c r="BG124" s="9">
        <f t="shared" si="441"/>
        <v>0</v>
      </c>
      <c r="BH124" s="9">
        <f t="shared" si="442"/>
        <v>0</v>
      </c>
      <c r="BI124" s="53" t="s">
        <v>22</v>
      </c>
      <c r="BJ124" s="54">
        <v>0</v>
      </c>
      <c r="BK124" s="54" t="s">
        <v>22</v>
      </c>
      <c r="BL124" s="54">
        <v>0</v>
      </c>
      <c r="BM124" s="54" t="s">
        <v>22</v>
      </c>
      <c r="BN124" s="54">
        <v>0</v>
      </c>
      <c r="BO124" s="54" t="s">
        <v>22</v>
      </c>
      <c r="BP124" s="54">
        <v>0</v>
      </c>
      <c r="BQ124" s="46">
        <f t="shared" si="443"/>
        <v>0</v>
      </c>
      <c r="BR124" s="9">
        <f t="shared" si="444"/>
        <v>0</v>
      </c>
      <c r="BS124" s="9">
        <f t="shared" si="445"/>
        <v>0</v>
      </c>
      <c r="BT124" s="63" t="s">
        <v>22</v>
      </c>
      <c r="BU124" s="64">
        <v>0</v>
      </c>
      <c r="BV124" s="64" t="s">
        <v>22</v>
      </c>
      <c r="BW124" s="64">
        <v>0</v>
      </c>
      <c r="BX124" s="64" t="s">
        <v>22</v>
      </c>
      <c r="BY124" s="64">
        <v>0</v>
      </c>
      <c r="BZ124" s="64" t="s">
        <v>22</v>
      </c>
      <c r="CA124" s="64">
        <v>0</v>
      </c>
      <c r="CB124" s="46">
        <f t="shared" si="446"/>
        <v>0</v>
      </c>
      <c r="CC124" s="9">
        <f t="shared" si="447"/>
        <v>0</v>
      </c>
      <c r="CD124" s="9">
        <f t="shared" si="448"/>
        <v>0</v>
      </c>
      <c r="CE124" s="8">
        <v>0</v>
      </c>
      <c r="CF124" s="9">
        <f t="shared" si="449"/>
        <v>0</v>
      </c>
      <c r="CG124" s="9">
        <f t="shared" si="450"/>
        <v>0</v>
      </c>
      <c r="CH124" s="8">
        <v>0</v>
      </c>
      <c r="CI124" s="9">
        <f t="shared" si="451"/>
        <v>0</v>
      </c>
      <c r="CJ124" s="9">
        <f t="shared" si="452"/>
        <v>0</v>
      </c>
      <c r="CK124" s="10">
        <v>1</v>
      </c>
    </row>
    <row r="125" spans="1:89" s="10" customFormat="1" ht="144" customHeight="1">
      <c r="A125" s="36" t="str">
        <f>_xlfn.XLOOKUP(D125,наличие!B:B,наличие!E:E,"-",0)</f>
        <v>Бейсболки</v>
      </c>
      <c r="B125" s="107"/>
      <c r="C125" s="106" t="str">
        <f t="shared" si="307"/>
        <v>COLORADO-Charcoal (Waterproof)</v>
      </c>
      <c r="D125" s="99" t="s">
        <v>894</v>
      </c>
      <c r="E125" s="19" t="s">
        <v>1307</v>
      </c>
      <c r="F125" s="104" t="s">
        <v>1227</v>
      </c>
      <c r="G125" s="19"/>
      <c r="H125" s="78">
        <f t="shared" si="357"/>
        <v>11.64</v>
      </c>
      <c r="I125" s="79">
        <v>17.899999999999999</v>
      </c>
      <c r="J125" s="79">
        <v>44.9</v>
      </c>
      <c r="K125" s="143" t="str">
        <f>_xlfn.XLOOKUP(C125,наличие!A:A,наличие!J:J,"-",0)</f>
        <v>-</v>
      </c>
      <c r="L125" s="31" t="s">
        <v>1244</v>
      </c>
      <c r="M125" s="160" t="s">
        <v>1244</v>
      </c>
      <c r="N125" s="31" t="s">
        <v>1244</v>
      </c>
      <c r="O125" s="160" t="s">
        <v>1244</v>
      </c>
      <c r="P125" s="31" t="s">
        <v>1244</v>
      </c>
      <c r="Q125" s="160" t="s">
        <v>1245</v>
      </c>
      <c r="R125" s="160" t="s">
        <v>1244</v>
      </c>
      <c r="S125" s="31" t="s">
        <v>1245</v>
      </c>
      <c r="T125" s="31" t="s">
        <v>1244</v>
      </c>
      <c r="U125" s="31" t="s">
        <v>1244</v>
      </c>
      <c r="V125" s="31" t="s">
        <v>1244</v>
      </c>
      <c r="W125" s="160" t="s">
        <v>1244</v>
      </c>
      <c r="X125" s="163">
        <f t="shared" si="279"/>
        <v>0</v>
      </c>
      <c r="Y125" s="81">
        <f t="shared" si="280"/>
        <v>0</v>
      </c>
      <c r="Z125" s="38">
        <f t="shared" si="308"/>
        <v>3.2450000000000001</v>
      </c>
      <c r="AA125" s="23">
        <f t="shared" si="424"/>
        <v>0</v>
      </c>
      <c r="AB125" s="24">
        <f t="shared" si="425"/>
        <v>14.885000000000002</v>
      </c>
      <c r="AC125" s="55">
        <f t="shared" si="426"/>
        <v>52</v>
      </c>
      <c r="AD125" s="39">
        <f t="shared" si="427"/>
        <v>56.6</v>
      </c>
      <c r="AE125" s="11">
        <f t="shared" si="428"/>
        <v>4680</v>
      </c>
      <c r="AF125" s="6">
        <f t="shared" si="429"/>
        <v>2.4934497816593879</v>
      </c>
      <c r="AG125" s="25">
        <f t="shared" si="430"/>
        <v>28.6</v>
      </c>
      <c r="AH125" s="11" t="e">
        <f>ROUND(AG125*#REF!,-1)</f>
        <v>#REF!</v>
      </c>
      <c r="AI125" s="7">
        <f t="shared" si="431"/>
        <v>0.92139737991266368</v>
      </c>
      <c r="AJ125" s="26">
        <f t="shared" si="432"/>
        <v>21.5</v>
      </c>
      <c r="AK125" s="11" t="e">
        <f>ROUND(AJ125*#REF!,-1)</f>
        <v>#REF!</v>
      </c>
      <c r="AL125" s="18">
        <f t="shared" si="433"/>
        <v>0.44440712126301629</v>
      </c>
      <c r="AM125" s="42"/>
      <c r="AN125" s="67" t="s">
        <v>22</v>
      </c>
      <c r="AO125" s="68" t="e">
        <f t="shared" si="434"/>
        <v>#VALUE!</v>
      </c>
      <c r="AP125" s="68" t="s">
        <v>22</v>
      </c>
      <c r="AQ125" s="68" t="e">
        <f t="shared" si="435"/>
        <v>#VALUE!</v>
      </c>
      <c r="AR125" s="68" t="s">
        <v>22</v>
      </c>
      <c r="AS125" s="68" t="e">
        <f t="shared" si="436"/>
        <v>#VALUE!</v>
      </c>
      <c r="AT125" s="68" t="s">
        <v>22</v>
      </c>
      <c r="AU125" s="68" t="e">
        <f t="shared" si="437"/>
        <v>#VALUE!</v>
      </c>
      <c r="AV125" s="74" t="e">
        <f t="shared" si="438"/>
        <v>#VALUE!</v>
      </c>
      <c r="AW125" s="71" t="e">
        <f t="shared" si="439"/>
        <v>#VALUE!</v>
      </c>
      <c r="AX125" s="49" t="s">
        <v>22</v>
      </c>
      <c r="AY125" s="50">
        <v>0</v>
      </c>
      <c r="AZ125" s="50" t="s">
        <v>22</v>
      </c>
      <c r="BA125" s="50">
        <v>0</v>
      </c>
      <c r="BB125" s="50" t="s">
        <v>22</v>
      </c>
      <c r="BC125" s="50">
        <v>0</v>
      </c>
      <c r="BD125" s="50" t="s">
        <v>22</v>
      </c>
      <c r="BE125" s="50">
        <v>0</v>
      </c>
      <c r="BF125" s="46">
        <f t="shared" si="440"/>
        <v>0</v>
      </c>
      <c r="BG125" s="9">
        <f t="shared" si="441"/>
        <v>0</v>
      </c>
      <c r="BH125" s="9">
        <f t="shared" si="442"/>
        <v>0</v>
      </c>
      <c r="BI125" s="53" t="s">
        <v>22</v>
      </c>
      <c r="BJ125" s="54">
        <v>0</v>
      </c>
      <c r="BK125" s="54" t="s">
        <v>22</v>
      </c>
      <c r="BL125" s="54">
        <v>0</v>
      </c>
      <c r="BM125" s="54" t="s">
        <v>22</v>
      </c>
      <c r="BN125" s="54">
        <v>0</v>
      </c>
      <c r="BO125" s="54" t="s">
        <v>22</v>
      </c>
      <c r="BP125" s="54">
        <v>0</v>
      </c>
      <c r="BQ125" s="46">
        <f t="shared" si="443"/>
        <v>0</v>
      </c>
      <c r="BR125" s="9">
        <f t="shared" si="444"/>
        <v>0</v>
      </c>
      <c r="BS125" s="9">
        <f t="shared" si="445"/>
        <v>0</v>
      </c>
      <c r="BT125" s="63" t="s">
        <v>22</v>
      </c>
      <c r="BU125" s="64">
        <v>0</v>
      </c>
      <c r="BV125" s="64" t="s">
        <v>22</v>
      </c>
      <c r="BW125" s="64">
        <v>0</v>
      </c>
      <c r="BX125" s="64" t="s">
        <v>22</v>
      </c>
      <c r="BY125" s="64">
        <v>0</v>
      </c>
      <c r="BZ125" s="64" t="s">
        <v>22</v>
      </c>
      <c r="CA125" s="64">
        <v>0</v>
      </c>
      <c r="CB125" s="46">
        <f t="shared" si="446"/>
        <v>0</v>
      </c>
      <c r="CC125" s="9">
        <f t="shared" si="447"/>
        <v>0</v>
      </c>
      <c r="CD125" s="9">
        <f t="shared" si="448"/>
        <v>0</v>
      </c>
      <c r="CE125" s="8">
        <v>0</v>
      </c>
      <c r="CF125" s="9">
        <f t="shared" si="449"/>
        <v>0</v>
      </c>
      <c r="CG125" s="9">
        <f t="shared" si="450"/>
        <v>0</v>
      </c>
      <c r="CH125" s="8">
        <v>0</v>
      </c>
      <c r="CI125" s="9">
        <f t="shared" si="451"/>
        <v>0</v>
      </c>
      <c r="CJ125" s="9">
        <f t="shared" si="452"/>
        <v>0</v>
      </c>
      <c r="CK125" s="10">
        <v>1</v>
      </c>
    </row>
    <row r="126" spans="1:89" s="10" customFormat="1" ht="144" customHeight="1">
      <c r="A126" s="36" t="str">
        <f>_xlfn.XLOOKUP(D126,наличие!B:B,наличие!E:E,"-",0)</f>
        <v>Кепки</v>
      </c>
      <c r="B126" s="106"/>
      <c r="C126" s="106" t="str">
        <f t="shared" si="307"/>
        <v>MAKASSAR-Navy</v>
      </c>
      <c r="D126" s="100" t="s">
        <v>1228</v>
      </c>
      <c r="E126" s="19" t="s">
        <v>1208</v>
      </c>
      <c r="F126" s="103" t="s">
        <v>1229</v>
      </c>
      <c r="G126" s="19"/>
      <c r="H126" s="78">
        <f t="shared" si="357"/>
        <v>9.0399999999999991</v>
      </c>
      <c r="I126" s="89">
        <v>13.9</v>
      </c>
      <c r="J126" s="79">
        <v>34.9</v>
      </c>
      <c r="K126" s="143" t="str">
        <f>_xlfn.XLOOKUP(C126,наличие!A:A,наличие!J:J,"-",0)</f>
        <v>-</v>
      </c>
      <c r="L126" s="31" t="s">
        <v>1244</v>
      </c>
      <c r="M126" s="160" t="s">
        <v>1244</v>
      </c>
      <c r="N126" s="31" t="s">
        <v>1244</v>
      </c>
      <c r="O126" s="160" t="s">
        <v>1245</v>
      </c>
      <c r="P126" s="31" t="s">
        <v>1244</v>
      </c>
      <c r="Q126" s="160" t="s">
        <v>1245</v>
      </c>
      <c r="R126" s="160" t="s">
        <v>1244</v>
      </c>
      <c r="S126" s="31" t="s">
        <v>1245</v>
      </c>
      <c r="T126" s="31" t="s">
        <v>1244</v>
      </c>
      <c r="U126" s="31" t="s">
        <v>1244</v>
      </c>
      <c r="V126" s="31" t="s">
        <v>1244</v>
      </c>
      <c r="W126" s="160" t="s">
        <v>1244</v>
      </c>
      <c r="X126" s="163">
        <f t="shared" si="279"/>
        <v>0</v>
      </c>
      <c r="Y126" s="81">
        <f t="shared" si="280"/>
        <v>0</v>
      </c>
      <c r="Z126" s="38">
        <f t="shared" si="308"/>
        <v>2.855</v>
      </c>
      <c r="AA126" s="23">
        <f t="shared" si="424"/>
        <v>0</v>
      </c>
      <c r="AB126" s="24">
        <f t="shared" si="425"/>
        <v>11.895</v>
      </c>
      <c r="AC126" s="55">
        <f t="shared" si="426"/>
        <v>42</v>
      </c>
      <c r="AD126" s="39">
        <f t="shared" si="427"/>
        <v>45.2</v>
      </c>
      <c r="AE126" s="11">
        <f t="shared" si="428"/>
        <v>3780</v>
      </c>
      <c r="AF126" s="6">
        <f t="shared" si="429"/>
        <v>2.5308953341740228</v>
      </c>
      <c r="AG126" s="25">
        <f t="shared" si="430"/>
        <v>23.1</v>
      </c>
      <c r="AH126" s="11" t="e">
        <f>ROUND(AG126*#REF!,-1)</f>
        <v>#REF!</v>
      </c>
      <c r="AI126" s="7">
        <f t="shared" si="431"/>
        <v>0.94199243379571262</v>
      </c>
      <c r="AJ126" s="26">
        <f t="shared" si="432"/>
        <v>17.3</v>
      </c>
      <c r="AK126" s="11" t="e">
        <f>ROUND(AJ126*#REF!,-1)</f>
        <v>#REF!</v>
      </c>
      <c r="AL126" s="18">
        <f t="shared" si="433"/>
        <v>0.45439260193358566</v>
      </c>
      <c r="AM126" s="42"/>
      <c r="AN126" s="67" t="s">
        <v>22</v>
      </c>
      <c r="AO126" s="68" t="e">
        <f t="shared" si="434"/>
        <v>#VALUE!</v>
      </c>
      <c r="AP126" s="68" t="s">
        <v>22</v>
      </c>
      <c r="AQ126" s="68" t="e">
        <f t="shared" si="435"/>
        <v>#VALUE!</v>
      </c>
      <c r="AR126" s="68" t="s">
        <v>22</v>
      </c>
      <c r="AS126" s="68" t="e">
        <f t="shared" si="436"/>
        <v>#VALUE!</v>
      </c>
      <c r="AT126" s="68" t="s">
        <v>22</v>
      </c>
      <c r="AU126" s="68" t="e">
        <f t="shared" si="437"/>
        <v>#VALUE!</v>
      </c>
      <c r="AV126" s="74" t="e">
        <f t="shared" si="438"/>
        <v>#VALUE!</v>
      </c>
      <c r="AW126" s="71" t="e">
        <f t="shared" si="439"/>
        <v>#VALUE!</v>
      </c>
      <c r="AX126" s="49" t="s">
        <v>22</v>
      </c>
      <c r="AY126" s="50">
        <v>0</v>
      </c>
      <c r="AZ126" s="50" t="s">
        <v>22</v>
      </c>
      <c r="BA126" s="50">
        <v>0</v>
      </c>
      <c r="BB126" s="50" t="s">
        <v>22</v>
      </c>
      <c r="BC126" s="50">
        <v>0</v>
      </c>
      <c r="BD126" s="50" t="s">
        <v>22</v>
      </c>
      <c r="BE126" s="50">
        <v>0</v>
      </c>
      <c r="BF126" s="46">
        <f t="shared" si="440"/>
        <v>0</v>
      </c>
      <c r="BG126" s="9">
        <f t="shared" si="441"/>
        <v>0</v>
      </c>
      <c r="BH126" s="9">
        <f t="shared" si="442"/>
        <v>0</v>
      </c>
      <c r="BI126" s="53" t="s">
        <v>22</v>
      </c>
      <c r="BJ126" s="54">
        <v>0</v>
      </c>
      <c r="BK126" s="54" t="s">
        <v>22</v>
      </c>
      <c r="BL126" s="54">
        <v>0</v>
      </c>
      <c r="BM126" s="54" t="s">
        <v>22</v>
      </c>
      <c r="BN126" s="54">
        <v>0</v>
      </c>
      <c r="BO126" s="54" t="s">
        <v>22</v>
      </c>
      <c r="BP126" s="54">
        <v>0</v>
      </c>
      <c r="BQ126" s="46">
        <f t="shared" si="443"/>
        <v>0</v>
      </c>
      <c r="BR126" s="9">
        <f t="shared" si="444"/>
        <v>0</v>
      </c>
      <c r="BS126" s="9">
        <f t="shared" si="445"/>
        <v>0</v>
      </c>
      <c r="BT126" s="63" t="s">
        <v>22</v>
      </c>
      <c r="BU126" s="64">
        <v>0</v>
      </c>
      <c r="BV126" s="64" t="s">
        <v>22</v>
      </c>
      <c r="BW126" s="64">
        <v>0</v>
      </c>
      <c r="BX126" s="64" t="s">
        <v>22</v>
      </c>
      <c r="BY126" s="64">
        <v>0</v>
      </c>
      <c r="BZ126" s="64" t="s">
        <v>22</v>
      </c>
      <c r="CA126" s="64">
        <v>0</v>
      </c>
      <c r="CB126" s="46">
        <f t="shared" si="446"/>
        <v>0</v>
      </c>
      <c r="CC126" s="9">
        <f t="shared" si="447"/>
        <v>0</v>
      </c>
      <c r="CD126" s="9">
        <f t="shared" si="448"/>
        <v>0</v>
      </c>
      <c r="CE126" s="8">
        <v>0</v>
      </c>
      <c r="CF126" s="9">
        <f t="shared" si="449"/>
        <v>0</v>
      </c>
      <c r="CG126" s="9">
        <f t="shared" si="450"/>
        <v>0</v>
      </c>
      <c r="CH126" s="8">
        <v>0</v>
      </c>
      <c r="CI126" s="9">
        <f t="shared" si="451"/>
        <v>0</v>
      </c>
      <c r="CJ126" s="9">
        <f t="shared" si="452"/>
        <v>0</v>
      </c>
      <c r="CK126" s="10">
        <v>1</v>
      </c>
    </row>
    <row r="127" spans="1:89" s="10" customFormat="1" ht="144" customHeight="1">
      <c r="A127" s="36" t="str">
        <f>_xlfn.XLOOKUP(D127,наличие!B:B,наличие!E:E,"-",0)</f>
        <v>Кепки</v>
      </c>
      <c r="B127" s="107"/>
      <c r="C127" s="106" t="str">
        <f t="shared" si="307"/>
        <v>MAKASSAR-Brown</v>
      </c>
      <c r="D127" s="99" t="s">
        <v>1228</v>
      </c>
      <c r="E127" s="19" t="s">
        <v>1204</v>
      </c>
      <c r="F127" s="104" t="s">
        <v>1229</v>
      </c>
      <c r="G127" s="19"/>
      <c r="H127" s="78">
        <f t="shared" si="357"/>
        <v>9.0399999999999991</v>
      </c>
      <c r="I127" s="79">
        <v>13.9</v>
      </c>
      <c r="J127" s="79">
        <v>34.9</v>
      </c>
      <c r="K127" s="143" t="str">
        <f>_xlfn.XLOOKUP(C127,наличие!A:A,наличие!J:J,"-",0)</f>
        <v>-</v>
      </c>
      <c r="L127" s="31" t="s">
        <v>1244</v>
      </c>
      <c r="M127" s="160" t="s">
        <v>1244</v>
      </c>
      <c r="N127" s="31" t="s">
        <v>1244</v>
      </c>
      <c r="O127" s="160" t="s">
        <v>1245</v>
      </c>
      <c r="P127" s="31" t="s">
        <v>1244</v>
      </c>
      <c r="Q127" s="160" t="s">
        <v>1245</v>
      </c>
      <c r="R127" s="160" t="s">
        <v>1244</v>
      </c>
      <c r="S127" s="31" t="s">
        <v>1245</v>
      </c>
      <c r="T127" s="31" t="s">
        <v>1244</v>
      </c>
      <c r="U127" s="31" t="s">
        <v>1244</v>
      </c>
      <c r="V127" s="31" t="s">
        <v>1244</v>
      </c>
      <c r="W127" s="160" t="s">
        <v>1244</v>
      </c>
      <c r="X127" s="163">
        <f t="shared" si="279"/>
        <v>0</v>
      </c>
      <c r="Y127" s="81">
        <f t="shared" si="280"/>
        <v>0</v>
      </c>
      <c r="Z127" s="38">
        <f t="shared" si="308"/>
        <v>2.855</v>
      </c>
      <c r="AA127" s="23">
        <f t="shared" si="424"/>
        <v>0</v>
      </c>
      <c r="AB127" s="24">
        <f t="shared" si="425"/>
        <v>11.895</v>
      </c>
      <c r="AC127" s="55">
        <f t="shared" si="426"/>
        <v>42</v>
      </c>
      <c r="AD127" s="39">
        <f t="shared" si="427"/>
        <v>45.2</v>
      </c>
      <c r="AE127" s="11">
        <f t="shared" si="428"/>
        <v>3780</v>
      </c>
      <c r="AF127" s="6">
        <f t="shared" si="429"/>
        <v>2.5308953341740228</v>
      </c>
      <c r="AG127" s="25">
        <f t="shared" si="430"/>
        <v>23.1</v>
      </c>
      <c r="AH127" s="11" t="e">
        <f>ROUND(AG127*#REF!,-1)</f>
        <v>#REF!</v>
      </c>
      <c r="AI127" s="7">
        <f t="shared" si="431"/>
        <v>0.94199243379571262</v>
      </c>
      <c r="AJ127" s="26">
        <f t="shared" si="432"/>
        <v>17.3</v>
      </c>
      <c r="AK127" s="11" t="e">
        <f>ROUND(AJ127*#REF!,-1)</f>
        <v>#REF!</v>
      </c>
      <c r="AL127" s="18">
        <f t="shared" si="433"/>
        <v>0.45439260193358566</v>
      </c>
      <c r="AM127" s="42"/>
      <c r="AN127" s="67" t="s">
        <v>22</v>
      </c>
      <c r="AO127" s="68" t="e">
        <f t="shared" si="434"/>
        <v>#VALUE!</v>
      </c>
      <c r="AP127" s="68" t="s">
        <v>22</v>
      </c>
      <c r="AQ127" s="68" t="e">
        <f t="shared" si="435"/>
        <v>#VALUE!</v>
      </c>
      <c r="AR127" s="68" t="s">
        <v>22</v>
      </c>
      <c r="AS127" s="68" t="e">
        <f t="shared" si="436"/>
        <v>#VALUE!</v>
      </c>
      <c r="AT127" s="68" t="s">
        <v>22</v>
      </c>
      <c r="AU127" s="68" t="e">
        <f t="shared" si="437"/>
        <v>#VALUE!</v>
      </c>
      <c r="AV127" s="74" t="e">
        <f t="shared" si="438"/>
        <v>#VALUE!</v>
      </c>
      <c r="AW127" s="71" t="e">
        <f t="shared" si="439"/>
        <v>#VALUE!</v>
      </c>
      <c r="AX127" s="49" t="s">
        <v>22</v>
      </c>
      <c r="AY127" s="50">
        <v>0</v>
      </c>
      <c r="AZ127" s="50" t="s">
        <v>22</v>
      </c>
      <c r="BA127" s="50">
        <v>0</v>
      </c>
      <c r="BB127" s="50" t="s">
        <v>22</v>
      </c>
      <c r="BC127" s="50">
        <v>0</v>
      </c>
      <c r="BD127" s="50" t="s">
        <v>22</v>
      </c>
      <c r="BE127" s="50">
        <v>0</v>
      </c>
      <c r="BF127" s="46">
        <f t="shared" si="440"/>
        <v>0</v>
      </c>
      <c r="BG127" s="9">
        <f t="shared" si="441"/>
        <v>0</v>
      </c>
      <c r="BH127" s="9">
        <f t="shared" si="442"/>
        <v>0</v>
      </c>
      <c r="BI127" s="53" t="s">
        <v>22</v>
      </c>
      <c r="BJ127" s="54">
        <v>0</v>
      </c>
      <c r="BK127" s="54" t="s">
        <v>22</v>
      </c>
      <c r="BL127" s="54">
        <v>0</v>
      </c>
      <c r="BM127" s="54" t="s">
        <v>22</v>
      </c>
      <c r="BN127" s="54">
        <v>0</v>
      </c>
      <c r="BO127" s="54" t="s">
        <v>22</v>
      </c>
      <c r="BP127" s="54">
        <v>0</v>
      </c>
      <c r="BQ127" s="46">
        <f t="shared" si="443"/>
        <v>0</v>
      </c>
      <c r="BR127" s="9">
        <f t="shared" si="444"/>
        <v>0</v>
      </c>
      <c r="BS127" s="9">
        <f t="shared" si="445"/>
        <v>0</v>
      </c>
      <c r="BT127" s="63" t="s">
        <v>22</v>
      </c>
      <c r="BU127" s="64">
        <v>0</v>
      </c>
      <c r="BV127" s="64" t="s">
        <v>22</v>
      </c>
      <c r="BW127" s="64">
        <v>0</v>
      </c>
      <c r="BX127" s="64" t="s">
        <v>22</v>
      </c>
      <c r="BY127" s="64">
        <v>0</v>
      </c>
      <c r="BZ127" s="64" t="s">
        <v>22</v>
      </c>
      <c r="CA127" s="64">
        <v>0</v>
      </c>
      <c r="CB127" s="46">
        <f t="shared" si="446"/>
        <v>0</v>
      </c>
      <c r="CC127" s="9">
        <f t="shared" si="447"/>
        <v>0</v>
      </c>
      <c r="CD127" s="9">
        <f t="shared" si="448"/>
        <v>0</v>
      </c>
      <c r="CE127" s="8">
        <v>0</v>
      </c>
      <c r="CF127" s="9">
        <f t="shared" si="449"/>
        <v>0</v>
      </c>
      <c r="CG127" s="9">
        <f t="shared" si="450"/>
        <v>0</v>
      </c>
      <c r="CH127" s="8">
        <v>0</v>
      </c>
      <c r="CI127" s="9">
        <f t="shared" si="451"/>
        <v>0</v>
      </c>
      <c r="CJ127" s="9">
        <f t="shared" si="452"/>
        <v>0</v>
      </c>
      <c r="CK127" s="10">
        <v>1</v>
      </c>
    </row>
    <row r="128" spans="1:89" s="10" customFormat="1" ht="144" customHeight="1">
      <c r="A128" s="36" t="str">
        <f>_xlfn.XLOOKUP(D128,наличие!B:B,наличие!E:E,"-",0)</f>
        <v>Кепки</v>
      </c>
      <c r="B128" s="107"/>
      <c r="C128" s="106" t="str">
        <f t="shared" si="307"/>
        <v>MAKASSAR-Black</v>
      </c>
      <c r="D128" s="99" t="s">
        <v>1228</v>
      </c>
      <c r="E128" s="19" t="s">
        <v>1212</v>
      </c>
      <c r="F128" s="104" t="s">
        <v>1229</v>
      </c>
      <c r="G128" s="19"/>
      <c r="H128" s="78">
        <f t="shared" si="357"/>
        <v>9.0399999999999991</v>
      </c>
      <c r="I128" s="79">
        <v>13.9</v>
      </c>
      <c r="J128" s="79">
        <v>34.9</v>
      </c>
      <c r="K128" s="143">
        <f>_xlfn.XLOOKUP(C128,наличие!A:A,наличие!J:J,"-",0)</f>
        <v>3</v>
      </c>
      <c r="L128" s="31" t="s">
        <v>1244</v>
      </c>
      <c r="M128" s="160" t="s">
        <v>1244</v>
      </c>
      <c r="N128" s="31" t="s">
        <v>1244</v>
      </c>
      <c r="O128" s="160" t="s">
        <v>1245</v>
      </c>
      <c r="P128" s="31" t="s">
        <v>1244</v>
      </c>
      <c r="Q128" s="160" t="s">
        <v>1245</v>
      </c>
      <c r="R128" s="160" t="s">
        <v>1244</v>
      </c>
      <c r="S128" s="31" t="s">
        <v>1245</v>
      </c>
      <c r="T128" s="31" t="s">
        <v>1244</v>
      </c>
      <c r="U128" s="31" t="s">
        <v>1244</v>
      </c>
      <c r="V128" s="31" t="s">
        <v>1244</v>
      </c>
      <c r="W128" s="160" t="s">
        <v>1244</v>
      </c>
      <c r="X128" s="163">
        <f t="shared" si="279"/>
        <v>0</v>
      </c>
      <c r="Y128" s="81">
        <f t="shared" si="280"/>
        <v>0</v>
      </c>
      <c r="Z128" s="38">
        <f t="shared" si="308"/>
        <v>2.855</v>
      </c>
      <c r="AA128" s="23">
        <f t="shared" si="424"/>
        <v>0</v>
      </c>
      <c r="AB128" s="24">
        <f t="shared" si="425"/>
        <v>11.895</v>
      </c>
      <c r="AC128" s="55">
        <f t="shared" si="426"/>
        <v>42</v>
      </c>
      <c r="AD128" s="39">
        <f t="shared" si="427"/>
        <v>45.2</v>
      </c>
      <c r="AE128" s="11">
        <f t="shared" si="428"/>
        <v>3780</v>
      </c>
      <c r="AF128" s="6">
        <f t="shared" si="429"/>
        <v>2.5308953341740228</v>
      </c>
      <c r="AG128" s="25">
        <f t="shared" si="430"/>
        <v>23.1</v>
      </c>
      <c r="AH128" s="11" t="e">
        <f>ROUND(AG128*#REF!,-1)</f>
        <v>#REF!</v>
      </c>
      <c r="AI128" s="7">
        <f t="shared" si="431"/>
        <v>0.94199243379571262</v>
      </c>
      <c r="AJ128" s="26">
        <f t="shared" si="432"/>
        <v>17.3</v>
      </c>
      <c r="AK128" s="11" t="e">
        <f>ROUND(AJ128*#REF!,-1)</f>
        <v>#REF!</v>
      </c>
      <c r="AL128" s="18">
        <f t="shared" si="433"/>
        <v>0.45439260193358566</v>
      </c>
      <c r="AM128" s="42"/>
      <c r="AN128" s="67" t="s">
        <v>22</v>
      </c>
      <c r="AO128" s="68" t="e">
        <f t="shared" si="434"/>
        <v>#VALUE!</v>
      </c>
      <c r="AP128" s="68" t="s">
        <v>22</v>
      </c>
      <c r="AQ128" s="68" t="e">
        <f t="shared" si="435"/>
        <v>#VALUE!</v>
      </c>
      <c r="AR128" s="68" t="s">
        <v>22</v>
      </c>
      <c r="AS128" s="68" t="e">
        <f t="shared" si="436"/>
        <v>#VALUE!</v>
      </c>
      <c r="AT128" s="68" t="s">
        <v>22</v>
      </c>
      <c r="AU128" s="68" t="e">
        <f t="shared" si="437"/>
        <v>#VALUE!</v>
      </c>
      <c r="AV128" s="74" t="e">
        <f t="shared" si="438"/>
        <v>#VALUE!</v>
      </c>
      <c r="AW128" s="71" t="e">
        <f t="shared" si="439"/>
        <v>#VALUE!</v>
      </c>
      <c r="AX128" s="49" t="s">
        <v>22</v>
      </c>
      <c r="AY128" s="50">
        <v>0</v>
      </c>
      <c r="AZ128" s="50" t="s">
        <v>22</v>
      </c>
      <c r="BA128" s="50">
        <v>0</v>
      </c>
      <c r="BB128" s="50" t="s">
        <v>22</v>
      </c>
      <c r="BC128" s="50">
        <v>0</v>
      </c>
      <c r="BD128" s="50" t="s">
        <v>22</v>
      </c>
      <c r="BE128" s="50">
        <v>0</v>
      </c>
      <c r="BF128" s="46">
        <f t="shared" si="440"/>
        <v>0</v>
      </c>
      <c r="BG128" s="9">
        <f t="shared" si="441"/>
        <v>0</v>
      </c>
      <c r="BH128" s="9">
        <f t="shared" si="442"/>
        <v>0</v>
      </c>
      <c r="BI128" s="53" t="s">
        <v>22</v>
      </c>
      <c r="BJ128" s="54">
        <v>0</v>
      </c>
      <c r="BK128" s="54" t="s">
        <v>22</v>
      </c>
      <c r="BL128" s="54">
        <v>0</v>
      </c>
      <c r="BM128" s="54" t="s">
        <v>22</v>
      </c>
      <c r="BN128" s="54">
        <v>0</v>
      </c>
      <c r="BO128" s="54" t="s">
        <v>22</v>
      </c>
      <c r="BP128" s="54">
        <v>0</v>
      </c>
      <c r="BQ128" s="46">
        <f t="shared" si="443"/>
        <v>0</v>
      </c>
      <c r="BR128" s="9">
        <f t="shared" si="444"/>
        <v>0</v>
      </c>
      <c r="BS128" s="9">
        <f t="shared" si="445"/>
        <v>0</v>
      </c>
      <c r="BT128" s="63" t="s">
        <v>22</v>
      </c>
      <c r="BU128" s="64">
        <v>0</v>
      </c>
      <c r="BV128" s="64" t="s">
        <v>22</v>
      </c>
      <c r="BW128" s="64">
        <v>0</v>
      </c>
      <c r="BX128" s="64" t="s">
        <v>22</v>
      </c>
      <c r="BY128" s="64">
        <v>0</v>
      </c>
      <c r="BZ128" s="64" t="s">
        <v>22</v>
      </c>
      <c r="CA128" s="64">
        <v>0</v>
      </c>
      <c r="CB128" s="46">
        <f t="shared" si="446"/>
        <v>0</v>
      </c>
      <c r="CC128" s="9">
        <f t="shared" si="447"/>
        <v>0</v>
      </c>
      <c r="CD128" s="9">
        <f t="shared" si="448"/>
        <v>0</v>
      </c>
      <c r="CE128" s="8">
        <v>0</v>
      </c>
      <c r="CF128" s="9">
        <f t="shared" si="449"/>
        <v>0</v>
      </c>
      <c r="CG128" s="9">
        <f t="shared" si="450"/>
        <v>0</v>
      </c>
      <c r="CH128" s="8">
        <v>0</v>
      </c>
      <c r="CI128" s="9">
        <f t="shared" si="451"/>
        <v>0</v>
      </c>
      <c r="CJ128" s="9">
        <f t="shared" si="452"/>
        <v>0</v>
      </c>
      <c r="CK128" s="10">
        <v>1</v>
      </c>
    </row>
    <row r="129" spans="1:89" s="10" customFormat="1" ht="144" customHeight="1">
      <c r="A129" s="36" t="s">
        <v>1358</v>
      </c>
      <c r="B129" s="106"/>
      <c r="C129" s="106" t="str">
        <f t="shared" si="307"/>
        <v>KENDAL-Mustard</v>
      </c>
      <c r="D129" s="100" t="s">
        <v>1235</v>
      </c>
      <c r="E129" s="19" t="s">
        <v>1218</v>
      </c>
      <c r="F129" s="104" t="s">
        <v>876</v>
      </c>
      <c r="G129" s="19"/>
      <c r="H129" s="78">
        <f t="shared" si="357"/>
        <v>9.0399999999999991</v>
      </c>
      <c r="I129" s="89">
        <v>13.9</v>
      </c>
      <c r="J129" s="79">
        <v>34.9</v>
      </c>
      <c r="K129" s="143" t="str">
        <f>_xlfn.XLOOKUP(C129,наличие!A:A,наличие!J:J,"-",0)</f>
        <v>-</v>
      </c>
      <c r="L129" s="31" t="s">
        <v>1244</v>
      </c>
      <c r="M129" s="160" t="s">
        <v>1244</v>
      </c>
      <c r="N129" s="31" t="s">
        <v>1244</v>
      </c>
      <c r="O129" s="160" t="s">
        <v>1244</v>
      </c>
      <c r="P129" s="31" t="s">
        <v>1244</v>
      </c>
      <c r="Q129" s="160" t="s">
        <v>1245</v>
      </c>
      <c r="R129" s="160" t="s">
        <v>1244</v>
      </c>
      <c r="S129" s="31" t="s">
        <v>1245</v>
      </c>
      <c r="T129" s="31" t="s">
        <v>1244</v>
      </c>
      <c r="U129" s="31" t="s">
        <v>1244</v>
      </c>
      <c r="V129" s="31" t="s">
        <v>1244</v>
      </c>
      <c r="W129" s="160" t="s">
        <v>1244</v>
      </c>
      <c r="X129" s="163">
        <f t="shared" si="279"/>
        <v>0</v>
      </c>
      <c r="Y129" s="81">
        <f t="shared" si="280"/>
        <v>0</v>
      </c>
      <c r="Z129" s="38">
        <f t="shared" si="308"/>
        <v>2.855</v>
      </c>
      <c r="AA129" s="23">
        <f t="shared" si="424"/>
        <v>0</v>
      </c>
      <c r="AB129" s="24">
        <f t="shared" si="425"/>
        <v>11.895</v>
      </c>
      <c r="AC129" s="55">
        <f t="shared" si="426"/>
        <v>42</v>
      </c>
      <c r="AD129" s="39">
        <f t="shared" si="427"/>
        <v>45.2</v>
      </c>
      <c r="AE129" s="11">
        <f t="shared" si="428"/>
        <v>3780</v>
      </c>
      <c r="AF129" s="6">
        <f t="shared" si="429"/>
        <v>2.5308953341740228</v>
      </c>
      <c r="AG129" s="25">
        <f t="shared" si="430"/>
        <v>23.1</v>
      </c>
      <c r="AH129" s="11" t="e">
        <f>ROUND(AG129*#REF!,-1)</f>
        <v>#REF!</v>
      </c>
      <c r="AI129" s="7">
        <f t="shared" si="431"/>
        <v>0.94199243379571262</v>
      </c>
      <c r="AJ129" s="26">
        <f t="shared" si="432"/>
        <v>17.3</v>
      </c>
      <c r="AK129" s="11" t="e">
        <f>ROUND(AJ129*#REF!,-1)</f>
        <v>#REF!</v>
      </c>
      <c r="AL129" s="18">
        <f t="shared" si="433"/>
        <v>0.45439260193358566</v>
      </c>
      <c r="AM129" s="42"/>
      <c r="AN129" s="67" t="s">
        <v>22</v>
      </c>
      <c r="AO129" s="68" t="e">
        <f t="shared" si="434"/>
        <v>#VALUE!</v>
      </c>
      <c r="AP129" s="68" t="s">
        <v>22</v>
      </c>
      <c r="AQ129" s="68" t="e">
        <f t="shared" si="435"/>
        <v>#VALUE!</v>
      </c>
      <c r="AR129" s="68" t="s">
        <v>22</v>
      </c>
      <c r="AS129" s="68" t="e">
        <f t="shared" si="436"/>
        <v>#VALUE!</v>
      </c>
      <c r="AT129" s="68" t="s">
        <v>22</v>
      </c>
      <c r="AU129" s="68" t="e">
        <f t="shared" si="437"/>
        <v>#VALUE!</v>
      </c>
      <c r="AV129" s="74" t="e">
        <f t="shared" si="438"/>
        <v>#VALUE!</v>
      </c>
      <c r="AW129" s="71" t="e">
        <f t="shared" si="439"/>
        <v>#VALUE!</v>
      </c>
      <c r="AX129" s="49" t="s">
        <v>22</v>
      </c>
      <c r="AY129" s="50">
        <v>0</v>
      </c>
      <c r="AZ129" s="50" t="s">
        <v>22</v>
      </c>
      <c r="BA129" s="50">
        <v>0</v>
      </c>
      <c r="BB129" s="50" t="s">
        <v>22</v>
      </c>
      <c r="BC129" s="50">
        <v>0</v>
      </c>
      <c r="BD129" s="50" t="s">
        <v>22</v>
      </c>
      <c r="BE129" s="50">
        <v>0</v>
      </c>
      <c r="BF129" s="46">
        <f t="shared" si="440"/>
        <v>0</v>
      </c>
      <c r="BG129" s="9">
        <f t="shared" si="441"/>
        <v>0</v>
      </c>
      <c r="BH129" s="9">
        <f t="shared" si="442"/>
        <v>0</v>
      </c>
      <c r="BI129" s="53" t="s">
        <v>22</v>
      </c>
      <c r="BJ129" s="54">
        <v>0</v>
      </c>
      <c r="BK129" s="54" t="s">
        <v>22</v>
      </c>
      <c r="BL129" s="54">
        <v>0</v>
      </c>
      <c r="BM129" s="54" t="s">
        <v>22</v>
      </c>
      <c r="BN129" s="54">
        <v>0</v>
      </c>
      <c r="BO129" s="54" t="s">
        <v>22</v>
      </c>
      <c r="BP129" s="54">
        <v>0</v>
      </c>
      <c r="BQ129" s="46">
        <f t="shared" si="443"/>
        <v>0</v>
      </c>
      <c r="BR129" s="9">
        <f t="shared" si="444"/>
        <v>0</v>
      </c>
      <c r="BS129" s="9">
        <f t="shared" si="445"/>
        <v>0</v>
      </c>
      <c r="BT129" s="63" t="s">
        <v>22</v>
      </c>
      <c r="BU129" s="64">
        <v>0</v>
      </c>
      <c r="BV129" s="64" t="s">
        <v>22</v>
      </c>
      <c r="BW129" s="64">
        <v>0</v>
      </c>
      <c r="BX129" s="64" t="s">
        <v>22</v>
      </c>
      <c r="BY129" s="64">
        <v>0</v>
      </c>
      <c r="BZ129" s="64" t="s">
        <v>22</v>
      </c>
      <c r="CA129" s="64">
        <v>0</v>
      </c>
      <c r="CB129" s="46">
        <f t="shared" si="446"/>
        <v>0</v>
      </c>
      <c r="CC129" s="9">
        <f t="shared" si="447"/>
        <v>0</v>
      </c>
      <c r="CD129" s="9">
        <f t="shared" si="448"/>
        <v>0</v>
      </c>
      <c r="CE129" s="8">
        <v>0</v>
      </c>
      <c r="CF129" s="9">
        <f t="shared" si="449"/>
        <v>0</v>
      </c>
      <c r="CG129" s="9">
        <f t="shared" si="450"/>
        <v>0</v>
      </c>
      <c r="CH129" s="8">
        <v>0</v>
      </c>
      <c r="CI129" s="9">
        <f t="shared" si="451"/>
        <v>0</v>
      </c>
      <c r="CJ129" s="9">
        <f t="shared" si="452"/>
        <v>0</v>
      </c>
      <c r="CK129" s="10">
        <v>1</v>
      </c>
    </row>
    <row r="130" spans="1:89" s="10" customFormat="1" ht="144" customHeight="1">
      <c r="A130" s="36" t="s">
        <v>1358</v>
      </c>
      <c r="B130" s="106"/>
      <c r="C130" s="106" t="str">
        <f t="shared" si="307"/>
        <v>KENDAL-Black</v>
      </c>
      <c r="D130" s="100" t="s">
        <v>1235</v>
      </c>
      <c r="E130" s="19" t="s">
        <v>1212</v>
      </c>
      <c r="F130" s="103" t="s">
        <v>876</v>
      </c>
      <c r="G130" s="19"/>
      <c r="H130" s="78">
        <f t="shared" si="357"/>
        <v>9.0399999999999991</v>
      </c>
      <c r="I130" s="89">
        <v>13.9</v>
      </c>
      <c r="J130" s="79">
        <v>34.9</v>
      </c>
      <c r="K130" s="143" t="str">
        <f>_xlfn.XLOOKUP(C130,наличие!A:A,наличие!J:J,"-",0)</f>
        <v>-</v>
      </c>
      <c r="L130" s="31" t="s">
        <v>1244</v>
      </c>
      <c r="M130" s="160" t="s">
        <v>1244</v>
      </c>
      <c r="N130" s="31" t="s">
        <v>1244</v>
      </c>
      <c r="O130" s="160" t="s">
        <v>1244</v>
      </c>
      <c r="P130" s="31" t="s">
        <v>1244</v>
      </c>
      <c r="Q130" s="160" t="s">
        <v>1245</v>
      </c>
      <c r="R130" s="160" t="s">
        <v>1244</v>
      </c>
      <c r="S130" s="31" t="s">
        <v>1245</v>
      </c>
      <c r="T130" s="31" t="s">
        <v>1244</v>
      </c>
      <c r="U130" s="31" t="s">
        <v>1244</v>
      </c>
      <c r="V130" s="31" t="s">
        <v>1244</v>
      </c>
      <c r="W130" s="160" t="s">
        <v>1244</v>
      </c>
      <c r="X130" s="163">
        <f t="shared" si="279"/>
        <v>0</v>
      </c>
      <c r="Y130" s="81">
        <f t="shared" si="280"/>
        <v>0</v>
      </c>
      <c r="Z130" s="38">
        <f t="shared" si="308"/>
        <v>2.855</v>
      </c>
      <c r="AA130" s="23">
        <f t="shared" si="424"/>
        <v>0</v>
      </c>
      <c r="AB130" s="24">
        <f t="shared" si="425"/>
        <v>11.895</v>
      </c>
      <c r="AC130" s="55">
        <f t="shared" si="426"/>
        <v>42</v>
      </c>
      <c r="AD130" s="39">
        <f t="shared" si="427"/>
        <v>45.2</v>
      </c>
      <c r="AE130" s="11">
        <f t="shared" si="428"/>
        <v>3780</v>
      </c>
      <c r="AF130" s="6">
        <f t="shared" si="429"/>
        <v>2.5308953341740228</v>
      </c>
      <c r="AG130" s="25">
        <f t="shared" si="430"/>
        <v>23.1</v>
      </c>
      <c r="AH130" s="11" t="e">
        <f>ROUND(AG130*#REF!,-1)</f>
        <v>#REF!</v>
      </c>
      <c r="AI130" s="7">
        <f t="shared" si="431"/>
        <v>0.94199243379571262</v>
      </c>
      <c r="AJ130" s="26">
        <f t="shared" si="432"/>
        <v>17.3</v>
      </c>
      <c r="AK130" s="11" t="e">
        <f>ROUND(AJ130*#REF!,-1)</f>
        <v>#REF!</v>
      </c>
      <c r="AL130" s="18">
        <f t="shared" si="433"/>
        <v>0.45439260193358566</v>
      </c>
      <c r="AM130" s="42"/>
      <c r="AN130" s="67" t="s">
        <v>22</v>
      </c>
      <c r="AO130" s="68" t="e">
        <f t="shared" si="434"/>
        <v>#VALUE!</v>
      </c>
      <c r="AP130" s="68" t="s">
        <v>22</v>
      </c>
      <c r="AQ130" s="68" t="e">
        <f t="shared" si="435"/>
        <v>#VALUE!</v>
      </c>
      <c r="AR130" s="68" t="s">
        <v>22</v>
      </c>
      <c r="AS130" s="68" t="e">
        <f t="shared" si="436"/>
        <v>#VALUE!</v>
      </c>
      <c r="AT130" s="68" t="s">
        <v>22</v>
      </c>
      <c r="AU130" s="68" t="e">
        <f t="shared" si="437"/>
        <v>#VALUE!</v>
      </c>
      <c r="AV130" s="74" t="e">
        <f t="shared" si="438"/>
        <v>#VALUE!</v>
      </c>
      <c r="AW130" s="71" t="e">
        <f t="shared" si="439"/>
        <v>#VALUE!</v>
      </c>
      <c r="AX130" s="49" t="s">
        <v>22</v>
      </c>
      <c r="AY130" s="50">
        <v>0</v>
      </c>
      <c r="AZ130" s="50" t="s">
        <v>22</v>
      </c>
      <c r="BA130" s="50">
        <v>0</v>
      </c>
      <c r="BB130" s="50" t="s">
        <v>22</v>
      </c>
      <c r="BC130" s="50">
        <v>0</v>
      </c>
      <c r="BD130" s="50" t="s">
        <v>22</v>
      </c>
      <c r="BE130" s="50">
        <v>0</v>
      </c>
      <c r="BF130" s="46">
        <f t="shared" si="440"/>
        <v>0</v>
      </c>
      <c r="BG130" s="9">
        <f t="shared" si="441"/>
        <v>0</v>
      </c>
      <c r="BH130" s="9">
        <f t="shared" si="442"/>
        <v>0</v>
      </c>
      <c r="BI130" s="53" t="s">
        <v>22</v>
      </c>
      <c r="BJ130" s="54">
        <v>0</v>
      </c>
      <c r="BK130" s="54" t="s">
        <v>22</v>
      </c>
      <c r="BL130" s="54">
        <v>0</v>
      </c>
      <c r="BM130" s="54" t="s">
        <v>22</v>
      </c>
      <c r="BN130" s="54">
        <v>0</v>
      </c>
      <c r="BO130" s="54" t="s">
        <v>22</v>
      </c>
      <c r="BP130" s="54">
        <v>0</v>
      </c>
      <c r="BQ130" s="46">
        <f t="shared" si="443"/>
        <v>0</v>
      </c>
      <c r="BR130" s="9">
        <f t="shared" si="444"/>
        <v>0</v>
      </c>
      <c r="BS130" s="9">
        <f t="shared" si="445"/>
        <v>0</v>
      </c>
      <c r="BT130" s="63" t="s">
        <v>22</v>
      </c>
      <c r="BU130" s="64">
        <v>0</v>
      </c>
      <c r="BV130" s="64" t="s">
        <v>22</v>
      </c>
      <c r="BW130" s="64">
        <v>0</v>
      </c>
      <c r="BX130" s="64" t="s">
        <v>22</v>
      </c>
      <c r="BY130" s="64">
        <v>0</v>
      </c>
      <c r="BZ130" s="64" t="s">
        <v>22</v>
      </c>
      <c r="CA130" s="64">
        <v>0</v>
      </c>
      <c r="CB130" s="46">
        <f t="shared" si="446"/>
        <v>0</v>
      </c>
      <c r="CC130" s="9">
        <f t="shared" si="447"/>
        <v>0</v>
      </c>
      <c r="CD130" s="9">
        <f t="shared" si="448"/>
        <v>0</v>
      </c>
      <c r="CE130" s="8">
        <v>0</v>
      </c>
      <c r="CF130" s="9">
        <f t="shared" si="449"/>
        <v>0</v>
      </c>
      <c r="CG130" s="9">
        <f t="shared" si="450"/>
        <v>0</v>
      </c>
      <c r="CH130" s="8">
        <v>0</v>
      </c>
      <c r="CI130" s="9">
        <f t="shared" si="451"/>
        <v>0</v>
      </c>
      <c r="CJ130" s="9">
        <f t="shared" si="452"/>
        <v>0</v>
      </c>
      <c r="CK130" s="10">
        <v>1</v>
      </c>
    </row>
    <row r="131" spans="1:89" s="10" customFormat="1" ht="144" customHeight="1">
      <c r="A131" s="36" t="s">
        <v>1358</v>
      </c>
      <c r="B131" s="106"/>
      <c r="C131" s="106" t="str">
        <f t="shared" si="307"/>
        <v>KENDAL-Old pink</v>
      </c>
      <c r="D131" s="100" t="s">
        <v>1235</v>
      </c>
      <c r="E131" s="19" t="s">
        <v>1223</v>
      </c>
      <c r="F131" s="103" t="s">
        <v>876</v>
      </c>
      <c r="G131" s="19"/>
      <c r="H131" s="78">
        <f t="shared" si="357"/>
        <v>9.0399999999999991</v>
      </c>
      <c r="I131" s="89">
        <v>13.9</v>
      </c>
      <c r="J131" s="79">
        <v>34.9</v>
      </c>
      <c r="K131" s="143" t="str">
        <f>_xlfn.XLOOKUP(C131,наличие!A:A,наличие!J:J,"-",0)</f>
        <v>-</v>
      </c>
      <c r="L131" s="31" t="s">
        <v>1244</v>
      </c>
      <c r="M131" s="160" t="s">
        <v>1244</v>
      </c>
      <c r="N131" s="31" t="s">
        <v>1244</v>
      </c>
      <c r="O131" s="160" t="s">
        <v>1244</v>
      </c>
      <c r="P131" s="31" t="s">
        <v>1244</v>
      </c>
      <c r="Q131" s="160" t="s">
        <v>1245</v>
      </c>
      <c r="R131" s="160" t="s">
        <v>1244</v>
      </c>
      <c r="S131" s="31" t="s">
        <v>1245</v>
      </c>
      <c r="T131" s="31" t="s">
        <v>1244</v>
      </c>
      <c r="U131" s="31" t="s">
        <v>1244</v>
      </c>
      <c r="V131" s="31" t="s">
        <v>1244</v>
      </c>
      <c r="W131" s="160" t="s">
        <v>1244</v>
      </c>
      <c r="X131" s="163">
        <f t="shared" ref="X131:X194" si="453">SUM(L131:W131)</f>
        <v>0</v>
      </c>
      <c r="Y131" s="81">
        <f t="shared" ref="Y131:Y194" si="454">H131*X131</f>
        <v>0</v>
      </c>
      <c r="Z131" s="38">
        <f t="shared" si="308"/>
        <v>2.855</v>
      </c>
      <c r="AA131" s="23">
        <f t="shared" si="424"/>
        <v>0</v>
      </c>
      <c r="AB131" s="24">
        <f t="shared" si="425"/>
        <v>11.895</v>
      </c>
      <c r="AC131" s="55">
        <f t="shared" si="426"/>
        <v>42</v>
      </c>
      <c r="AD131" s="39">
        <f t="shared" si="427"/>
        <v>45.2</v>
      </c>
      <c r="AE131" s="11">
        <f t="shared" si="428"/>
        <v>3780</v>
      </c>
      <c r="AF131" s="6">
        <f t="shared" si="429"/>
        <v>2.5308953341740228</v>
      </c>
      <c r="AG131" s="25">
        <f t="shared" si="430"/>
        <v>23.1</v>
      </c>
      <c r="AH131" s="11" t="e">
        <f>ROUND(AG131*#REF!,-1)</f>
        <v>#REF!</v>
      </c>
      <c r="AI131" s="7">
        <f t="shared" si="431"/>
        <v>0.94199243379571262</v>
      </c>
      <c r="AJ131" s="26">
        <f t="shared" si="432"/>
        <v>17.3</v>
      </c>
      <c r="AK131" s="11" t="e">
        <f>ROUND(AJ131*#REF!,-1)</f>
        <v>#REF!</v>
      </c>
      <c r="AL131" s="18">
        <f t="shared" si="433"/>
        <v>0.45439260193358566</v>
      </c>
      <c r="AM131" s="42"/>
      <c r="AN131" s="67" t="s">
        <v>22</v>
      </c>
      <c r="AO131" s="68" t="e">
        <f t="shared" si="434"/>
        <v>#VALUE!</v>
      </c>
      <c r="AP131" s="68" t="s">
        <v>22</v>
      </c>
      <c r="AQ131" s="68" t="e">
        <f t="shared" si="435"/>
        <v>#VALUE!</v>
      </c>
      <c r="AR131" s="68" t="s">
        <v>22</v>
      </c>
      <c r="AS131" s="68" t="e">
        <f t="shared" si="436"/>
        <v>#VALUE!</v>
      </c>
      <c r="AT131" s="68" t="s">
        <v>22</v>
      </c>
      <c r="AU131" s="68" t="e">
        <f t="shared" si="437"/>
        <v>#VALUE!</v>
      </c>
      <c r="AV131" s="74" t="e">
        <f t="shared" si="438"/>
        <v>#VALUE!</v>
      </c>
      <c r="AW131" s="71" t="e">
        <f t="shared" si="439"/>
        <v>#VALUE!</v>
      </c>
      <c r="AX131" s="49" t="s">
        <v>22</v>
      </c>
      <c r="AY131" s="50">
        <v>0</v>
      </c>
      <c r="AZ131" s="50" t="s">
        <v>22</v>
      </c>
      <c r="BA131" s="50">
        <v>0</v>
      </c>
      <c r="BB131" s="50" t="s">
        <v>22</v>
      </c>
      <c r="BC131" s="50">
        <v>0</v>
      </c>
      <c r="BD131" s="50" t="s">
        <v>22</v>
      </c>
      <c r="BE131" s="50">
        <v>0</v>
      </c>
      <c r="BF131" s="46">
        <f t="shared" si="440"/>
        <v>0</v>
      </c>
      <c r="BG131" s="9">
        <f t="shared" si="441"/>
        <v>0</v>
      </c>
      <c r="BH131" s="9">
        <f t="shared" si="442"/>
        <v>0</v>
      </c>
      <c r="BI131" s="53" t="s">
        <v>22</v>
      </c>
      <c r="BJ131" s="54">
        <v>0</v>
      </c>
      <c r="BK131" s="54" t="s">
        <v>22</v>
      </c>
      <c r="BL131" s="54">
        <v>0</v>
      </c>
      <c r="BM131" s="54" t="s">
        <v>22</v>
      </c>
      <c r="BN131" s="54">
        <v>0</v>
      </c>
      <c r="BO131" s="54" t="s">
        <v>22</v>
      </c>
      <c r="BP131" s="54">
        <v>0</v>
      </c>
      <c r="BQ131" s="46">
        <f t="shared" si="443"/>
        <v>0</v>
      </c>
      <c r="BR131" s="9">
        <f t="shared" si="444"/>
        <v>0</v>
      </c>
      <c r="BS131" s="9">
        <f t="shared" si="445"/>
        <v>0</v>
      </c>
      <c r="BT131" s="63" t="s">
        <v>22</v>
      </c>
      <c r="BU131" s="64">
        <v>0</v>
      </c>
      <c r="BV131" s="64" t="s">
        <v>22</v>
      </c>
      <c r="BW131" s="64">
        <v>0</v>
      </c>
      <c r="BX131" s="64" t="s">
        <v>22</v>
      </c>
      <c r="BY131" s="64">
        <v>0</v>
      </c>
      <c r="BZ131" s="64" t="s">
        <v>22</v>
      </c>
      <c r="CA131" s="64">
        <v>0</v>
      </c>
      <c r="CB131" s="46">
        <f t="shared" si="446"/>
        <v>0</v>
      </c>
      <c r="CC131" s="9">
        <f t="shared" si="447"/>
        <v>0</v>
      </c>
      <c r="CD131" s="9">
        <f t="shared" si="448"/>
        <v>0</v>
      </c>
      <c r="CE131" s="8">
        <v>0</v>
      </c>
      <c r="CF131" s="9">
        <f t="shared" si="449"/>
        <v>0</v>
      </c>
      <c r="CG131" s="9">
        <f t="shared" si="450"/>
        <v>0</v>
      </c>
      <c r="CH131" s="8">
        <v>0</v>
      </c>
      <c r="CI131" s="9">
        <f t="shared" si="451"/>
        <v>0</v>
      </c>
      <c r="CJ131" s="9">
        <f t="shared" si="452"/>
        <v>0</v>
      </c>
      <c r="CK131" s="10">
        <v>1</v>
      </c>
    </row>
    <row r="132" spans="1:89" s="10" customFormat="1" ht="144" customHeight="1">
      <c r="A132" s="36" t="s">
        <v>1358</v>
      </c>
      <c r="B132" s="106"/>
      <c r="C132" s="106" t="str">
        <f t="shared" ref="C132:C195" si="455">D132&amp;"-"&amp;E132</f>
        <v>KENDAL-Beige</v>
      </c>
      <c r="D132" s="100" t="s">
        <v>1235</v>
      </c>
      <c r="E132" s="19" t="s">
        <v>1216</v>
      </c>
      <c r="F132" s="103" t="s">
        <v>876</v>
      </c>
      <c r="G132" s="19"/>
      <c r="H132" s="78">
        <f t="shared" ref="H132:H138" si="456">ROUND(I132*0.65,2)</f>
        <v>9.0399999999999991</v>
      </c>
      <c r="I132" s="89">
        <v>13.9</v>
      </c>
      <c r="J132" s="79">
        <v>34.9</v>
      </c>
      <c r="K132" s="143" t="str">
        <f>_xlfn.XLOOKUP(C132,наличие!A:A,наличие!J:J,"-",0)</f>
        <v>-</v>
      </c>
      <c r="L132" s="31" t="s">
        <v>1244</v>
      </c>
      <c r="M132" s="160" t="s">
        <v>1244</v>
      </c>
      <c r="N132" s="31" t="s">
        <v>1244</v>
      </c>
      <c r="O132" s="160" t="s">
        <v>1244</v>
      </c>
      <c r="P132" s="31" t="s">
        <v>1244</v>
      </c>
      <c r="Q132" s="160" t="s">
        <v>1245</v>
      </c>
      <c r="R132" s="160" t="s">
        <v>1244</v>
      </c>
      <c r="S132" s="31" t="s">
        <v>1245</v>
      </c>
      <c r="T132" s="31" t="s">
        <v>1244</v>
      </c>
      <c r="U132" s="31" t="s">
        <v>1244</v>
      </c>
      <c r="V132" s="31" t="s">
        <v>1244</v>
      </c>
      <c r="W132" s="160" t="s">
        <v>1244</v>
      </c>
      <c r="X132" s="163">
        <f t="shared" si="453"/>
        <v>0</v>
      </c>
      <c r="Y132" s="81">
        <f t="shared" si="454"/>
        <v>0</v>
      </c>
      <c r="Z132" s="38">
        <f t="shared" ref="Z132:Z195" si="457">1.5+ROUND(H132*0.3,2)/2</f>
        <v>2.855</v>
      </c>
      <c r="AA132" s="23">
        <f t="shared" si="424"/>
        <v>0</v>
      </c>
      <c r="AB132" s="24">
        <f t="shared" si="425"/>
        <v>11.895</v>
      </c>
      <c r="AC132" s="55">
        <f t="shared" si="426"/>
        <v>42</v>
      </c>
      <c r="AD132" s="39">
        <f t="shared" si="427"/>
        <v>45.2</v>
      </c>
      <c r="AE132" s="11">
        <f t="shared" si="428"/>
        <v>3780</v>
      </c>
      <c r="AF132" s="6">
        <f t="shared" si="429"/>
        <v>2.5308953341740228</v>
      </c>
      <c r="AG132" s="25">
        <f t="shared" si="430"/>
        <v>23.1</v>
      </c>
      <c r="AH132" s="11" t="e">
        <f>ROUND(AG132*#REF!,-1)</f>
        <v>#REF!</v>
      </c>
      <c r="AI132" s="7">
        <f t="shared" si="431"/>
        <v>0.94199243379571262</v>
      </c>
      <c r="AJ132" s="26">
        <f t="shared" si="432"/>
        <v>17.3</v>
      </c>
      <c r="AK132" s="11" t="e">
        <f>ROUND(AJ132*#REF!,-1)</f>
        <v>#REF!</v>
      </c>
      <c r="AL132" s="18">
        <f t="shared" si="433"/>
        <v>0.45439260193358566</v>
      </c>
      <c r="AM132" s="42"/>
      <c r="AN132" s="67" t="s">
        <v>22</v>
      </c>
      <c r="AO132" s="68" t="e">
        <f t="shared" si="434"/>
        <v>#VALUE!</v>
      </c>
      <c r="AP132" s="68" t="s">
        <v>22</v>
      </c>
      <c r="AQ132" s="68" t="e">
        <f t="shared" si="435"/>
        <v>#VALUE!</v>
      </c>
      <c r="AR132" s="68" t="s">
        <v>22</v>
      </c>
      <c r="AS132" s="68" t="e">
        <f t="shared" si="436"/>
        <v>#VALUE!</v>
      </c>
      <c r="AT132" s="68" t="s">
        <v>22</v>
      </c>
      <c r="AU132" s="68" t="e">
        <f t="shared" si="437"/>
        <v>#VALUE!</v>
      </c>
      <c r="AV132" s="74" t="e">
        <f t="shared" si="438"/>
        <v>#VALUE!</v>
      </c>
      <c r="AW132" s="71" t="e">
        <f t="shared" si="439"/>
        <v>#VALUE!</v>
      </c>
      <c r="AX132" s="49" t="s">
        <v>22</v>
      </c>
      <c r="AY132" s="50">
        <v>0</v>
      </c>
      <c r="AZ132" s="50" t="s">
        <v>22</v>
      </c>
      <c r="BA132" s="50">
        <v>0</v>
      </c>
      <c r="BB132" s="50" t="s">
        <v>22</v>
      </c>
      <c r="BC132" s="50">
        <v>0</v>
      </c>
      <c r="BD132" s="50" t="s">
        <v>22</v>
      </c>
      <c r="BE132" s="50">
        <v>0</v>
      </c>
      <c r="BF132" s="46">
        <f t="shared" si="440"/>
        <v>0</v>
      </c>
      <c r="BG132" s="9">
        <f t="shared" si="441"/>
        <v>0</v>
      </c>
      <c r="BH132" s="9">
        <f t="shared" si="442"/>
        <v>0</v>
      </c>
      <c r="BI132" s="53" t="s">
        <v>22</v>
      </c>
      <c r="BJ132" s="54">
        <v>0</v>
      </c>
      <c r="BK132" s="54" t="s">
        <v>22</v>
      </c>
      <c r="BL132" s="54">
        <v>0</v>
      </c>
      <c r="BM132" s="54" t="s">
        <v>22</v>
      </c>
      <c r="BN132" s="54">
        <v>0</v>
      </c>
      <c r="BO132" s="54" t="s">
        <v>22</v>
      </c>
      <c r="BP132" s="54">
        <v>0</v>
      </c>
      <c r="BQ132" s="46">
        <f t="shared" si="443"/>
        <v>0</v>
      </c>
      <c r="BR132" s="9">
        <f t="shared" si="444"/>
        <v>0</v>
      </c>
      <c r="BS132" s="9">
        <f t="shared" si="445"/>
        <v>0</v>
      </c>
      <c r="BT132" s="63" t="s">
        <v>22</v>
      </c>
      <c r="BU132" s="64">
        <v>0</v>
      </c>
      <c r="BV132" s="64" t="s">
        <v>22</v>
      </c>
      <c r="BW132" s="64">
        <v>0</v>
      </c>
      <c r="BX132" s="64" t="s">
        <v>22</v>
      </c>
      <c r="BY132" s="64">
        <v>0</v>
      </c>
      <c r="BZ132" s="64" t="s">
        <v>22</v>
      </c>
      <c r="CA132" s="64">
        <v>0</v>
      </c>
      <c r="CB132" s="46">
        <f t="shared" si="446"/>
        <v>0</v>
      </c>
      <c r="CC132" s="9">
        <f t="shared" si="447"/>
        <v>0</v>
      </c>
      <c r="CD132" s="9">
        <f t="shared" si="448"/>
        <v>0</v>
      </c>
      <c r="CE132" s="8">
        <v>0</v>
      </c>
      <c r="CF132" s="9">
        <f t="shared" si="449"/>
        <v>0</v>
      </c>
      <c r="CG132" s="9">
        <f t="shared" si="450"/>
        <v>0</v>
      </c>
      <c r="CH132" s="8">
        <v>0</v>
      </c>
      <c r="CI132" s="9">
        <f t="shared" si="451"/>
        <v>0</v>
      </c>
      <c r="CJ132" s="9">
        <f t="shared" si="452"/>
        <v>0</v>
      </c>
      <c r="CK132" s="10">
        <v>1</v>
      </c>
    </row>
    <row r="133" spans="1:89" s="10" customFormat="1" ht="144" customHeight="1">
      <c r="A133" s="36" t="str">
        <f>_xlfn.XLOOKUP(D133,наличие!B:B,наличие!E:E,"-",0)</f>
        <v>Шляпы</v>
      </c>
      <c r="B133" s="106"/>
      <c r="C133" s="106" t="str">
        <f t="shared" si="455"/>
        <v>AUSTRALIAN-Black</v>
      </c>
      <c r="D133" s="100" t="s">
        <v>891</v>
      </c>
      <c r="E133" s="19" t="s">
        <v>1212</v>
      </c>
      <c r="F133" s="103" t="s">
        <v>1230</v>
      </c>
      <c r="G133" s="19"/>
      <c r="H133" s="78">
        <f t="shared" si="456"/>
        <v>23.34</v>
      </c>
      <c r="I133" s="89">
        <v>35.9</v>
      </c>
      <c r="J133" s="79">
        <v>89.9</v>
      </c>
      <c r="K133" s="143">
        <f>_xlfn.XLOOKUP(C133,наличие!A:A,наличие!J:J,"-",0)</f>
        <v>6</v>
      </c>
      <c r="L133" s="31" t="s">
        <v>1244</v>
      </c>
      <c r="M133" s="160" t="s">
        <v>1244</v>
      </c>
      <c r="N133" s="31" t="s">
        <v>1244</v>
      </c>
      <c r="O133" s="160" t="s">
        <v>1245</v>
      </c>
      <c r="P133" s="31" t="s">
        <v>1244</v>
      </c>
      <c r="Q133" s="160" t="s">
        <v>1245</v>
      </c>
      <c r="R133" s="160" t="s">
        <v>1244</v>
      </c>
      <c r="S133" s="31" t="s">
        <v>1245</v>
      </c>
      <c r="T133" s="31" t="s">
        <v>1244</v>
      </c>
      <c r="U133" s="31" t="s">
        <v>1245</v>
      </c>
      <c r="V133" s="31" t="s">
        <v>1244</v>
      </c>
      <c r="W133" s="160" t="s">
        <v>1244</v>
      </c>
      <c r="X133" s="163">
        <f t="shared" si="453"/>
        <v>0</v>
      </c>
      <c r="Y133" s="81">
        <f t="shared" si="454"/>
        <v>0</v>
      </c>
      <c r="Z133" s="38">
        <f t="shared" si="457"/>
        <v>5</v>
      </c>
      <c r="AA133" s="23">
        <f t="shared" si="424"/>
        <v>0</v>
      </c>
      <c r="AB133" s="24">
        <f t="shared" si="425"/>
        <v>28.34</v>
      </c>
      <c r="AC133" s="55">
        <f t="shared" si="426"/>
        <v>99</v>
      </c>
      <c r="AD133" s="39">
        <f t="shared" si="427"/>
        <v>107.7</v>
      </c>
      <c r="AE133" s="11">
        <f t="shared" si="428"/>
        <v>8910</v>
      </c>
      <c r="AF133" s="6">
        <f t="shared" si="429"/>
        <v>2.4932956951305574</v>
      </c>
      <c r="AG133" s="25">
        <f t="shared" si="430"/>
        <v>54.4</v>
      </c>
      <c r="AH133" s="11" t="e">
        <f>ROUND(AG133*#REF!,-1)</f>
        <v>#REF!</v>
      </c>
      <c r="AI133" s="7">
        <f t="shared" si="431"/>
        <v>0.91954834156669019</v>
      </c>
      <c r="AJ133" s="26">
        <f t="shared" si="432"/>
        <v>40.799999999999997</v>
      </c>
      <c r="AK133" s="11" t="e">
        <f>ROUND(AJ133*#REF!,-1)</f>
        <v>#REF!</v>
      </c>
      <c r="AL133" s="18">
        <f t="shared" si="433"/>
        <v>0.43966125617501756</v>
      </c>
      <c r="AM133" s="42"/>
      <c r="AN133" s="67" t="s">
        <v>22</v>
      </c>
      <c r="AO133" s="68" t="e">
        <f t="shared" si="434"/>
        <v>#VALUE!</v>
      </c>
      <c r="AP133" s="68" t="s">
        <v>22</v>
      </c>
      <c r="AQ133" s="68" t="e">
        <f t="shared" si="435"/>
        <v>#VALUE!</v>
      </c>
      <c r="AR133" s="68" t="s">
        <v>22</v>
      </c>
      <c r="AS133" s="68" t="e">
        <f t="shared" si="436"/>
        <v>#VALUE!</v>
      </c>
      <c r="AT133" s="68" t="s">
        <v>22</v>
      </c>
      <c r="AU133" s="68" t="e">
        <f t="shared" si="437"/>
        <v>#VALUE!</v>
      </c>
      <c r="AV133" s="74" t="e">
        <f t="shared" si="438"/>
        <v>#VALUE!</v>
      </c>
      <c r="AW133" s="71" t="e">
        <f t="shared" si="439"/>
        <v>#VALUE!</v>
      </c>
      <c r="AX133" s="49" t="s">
        <v>22</v>
      </c>
      <c r="AY133" s="50">
        <v>0</v>
      </c>
      <c r="AZ133" s="50" t="s">
        <v>22</v>
      </c>
      <c r="BA133" s="50">
        <v>0</v>
      </c>
      <c r="BB133" s="50" t="s">
        <v>22</v>
      </c>
      <c r="BC133" s="50">
        <v>0</v>
      </c>
      <c r="BD133" s="50" t="s">
        <v>22</v>
      </c>
      <c r="BE133" s="50">
        <v>0</v>
      </c>
      <c r="BF133" s="46">
        <f t="shared" si="440"/>
        <v>0</v>
      </c>
      <c r="BG133" s="9">
        <f t="shared" si="441"/>
        <v>0</v>
      </c>
      <c r="BH133" s="9">
        <f t="shared" si="442"/>
        <v>0</v>
      </c>
      <c r="BI133" s="53" t="s">
        <v>22</v>
      </c>
      <c r="BJ133" s="54">
        <v>0</v>
      </c>
      <c r="BK133" s="54" t="s">
        <v>22</v>
      </c>
      <c r="BL133" s="54">
        <v>0</v>
      </c>
      <c r="BM133" s="54" t="s">
        <v>22</v>
      </c>
      <c r="BN133" s="54">
        <v>0</v>
      </c>
      <c r="BO133" s="54" t="s">
        <v>22</v>
      </c>
      <c r="BP133" s="54">
        <v>0</v>
      </c>
      <c r="BQ133" s="46">
        <f t="shared" si="443"/>
        <v>0</v>
      </c>
      <c r="BR133" s="9">
        <f t="shared" si="444"/>
        <v>0</v>
      </c>
      <c r="BS133" s="9">
        <f t="shared" si="445"/>
        <v>0</v>
      </c>
      <c r="BT133" s="63" t="s">
        <v>22</v>
      </c>
      <c r="BU133" s="64">
        <v>0</v>
      </c>
      <c r="BV133" s="64" t="s">
        <v>22</v>
      </c>
      <c r="BW133" s="64">
        <v>0</v>
      </c>
      <c r="BX133" s="64" t="s">
        <v>22</v>
      </c>
      <c r="BY133" s="64">
        <v>0</v>
      </c>
      <c r="BZ133" s="64" t="s">
        <v>22</v>
      </c>
      <c r="CA133" s="64">
        <v>0</v>
      </c>
      <c r="CB133" s="46">
        <f t="shared" si="446"/>
        <v>0</v>
      </c>
      <c r="CC133" s="9">
        <f t="shared" si="447"/>
        <v>0</v>
      </c>
      <c r="CD133" s="9">
        <f t="shared" si="448"/>
        <v>0</v>
      </c>
      <c r="CE133" s="8">
        <v>0</v>
      </c>
      <c r="CF133" s="9">
        <f t="shared" si="449"/>
        <v>0</v>
      </c>
      <c r="CG133" s="9">
        <f t="shared" si="450"/>
        <v>0</v>
      </c>
      <c r="CH133" s="8">
        <v>0</v>
      </c>
      <c r="CI133" s="9">
        <f t="shared" si="451"/>
        <v>0</v>
      </c>
      <c r="CJ133" s="9">
        <f t="shared" si="452"/>
        <v>0</v>
      </c>
      <c r="CK133" s="10">
        <v>1</v>
      </c>
    </row>
    <row r="134" spans="1:89" s="10" customFormat="1" ht="144" customHeight="1">
      <c r="A134" s="36" t="str">
        <f>_xlfn.XLOOKUP(D134,наличие!B:B,наличие!E:E,"-",0)</f>
        <v>Шляпы</v>
      </c>
      <c r="B134" s="106"/>
      <c r="C134" s="106" t="str">
        <f t="shared" si="455"/>
        <v>AUSTRALIAN-Brown</v>
      </c>
      <c r="D134" s="100" t="s">
        <v>891</v>
      </c>
      <c r="E134" s="19" t="s">
        <v>1204</v>
      </c>
      <c r="F134" s="103" t="s">
        <v>1230</v>
      </c>
      <c r="G134" s="19"/>
      <c r="H134" s="78">
        <f t="shared" si="456"/>
        <v>23.34</v>
      </c>
      <c r="I134" s="89">
        <v>35.9</v>
      </c>
      <c r="J134" s="79">
        <v>89.9</v>
      </c>
      <c r="K134" s="143">
        <f>_xlfn.XLOOKUP(C134,наличие!A:A,наличие!J:J,"-",0)</f>
        <v>6</v>
      </c>
      <c r="L134" s="31" t="s">
        <v>1244</v>
      </c>
      <c r="M134" s="160" t="s">
        <v>1244</v>
      </c>
      <c r="N134" s="31" t="s">
        <v>1244</v>
      </c>
      <c r="O134" s="160" t="s">
        <v>1245</v>
      </c>
      <c r="P134" s="31" t="s">
        <v>1244</v>
      </c>
      <c r="Q134" s="160" t="s">
        <v>1245</v>
      </c>
      <c r="R134" s="160" t="s">
        <v>1244</v>
      </c>
      <c r="S134" s="31" t="s">
        <v>1245</v>
      </c>
      <c r="T134" s="31" t="s">
        <v>1244</v>
      </c>
      <c r="U134" s="31" t="s">
        <v>1245</v>
      </c>
      <c r="V134" s="31" t="s">
        <v>1244</v>
      </c>
      <c r="W134" s="160" t="s">
        <v>1244</v>
      </c>
      <c r="X134" s="163">
        <f t="shared" si="453"/>
        <v>0</v>
      </c>
      <c r="Y134" s="81">
        <f t="shared" si="454"/>
        <v>0</v>
      </c>
      <c r="Z134" s="38">
        <f t="shared" si="457"/>
        <v>5</v>
      </c>
      <c r="AA134" s="23">
        <f t="shared" si="424"/>
        <v>0</v>
      </c>
      <c r="AB134" s="24">
        <f t="shared" si="425"/>
        <v>28.34</v>
      </c>
      <c r="AC134" s="55">
        <f t="shared" si="426"/>
        <v>99</v>
      </c>
      <c r="AD134" s="39">
        <f t="shared" si="427"/>
        <v>107.7</v>
      </c>
      <c r="AE134" s="11">
        <f t="shared" si="428"/>
        <v>8910</v>
      </c>
      <c r="AF134" s="6">
        <f t="shared" si="429"/>
        <v>2.4932956951305574</v>
      </c>
      <c r="AG134" s="25">
        <f t="shared" si="430"/>
        <v>54.4</v>
      </c>
      <c r="AH134" s="11" t="e">
        <f>ROUND(AG134*#REF!,-1)</f>
        <v>#REF!</v>
      </c>
      <c r="AI134" s="7">
        <f t="shared" si="431"/>
        <v>0.91954834156669019</v>
      </c>
      <c r="AJ134" s="26">
        <f t="shared" si="432"/>
        <v>40.799999999999997</v>
      </c>
      <c r="AK134" s="11" t="e">
        <f>ROUND(AJ134*#REF!,-1)</f>
        <v>#REF!</v>
      </c>
      <c r="AL134" s="18">
        <f t="shared" si="433"/>
        <v>0.43966125617501756</v>
      </c>
      <c r="AM134" s="42"/>
      <c r="AN134" s="67" t="s">
        <v>22</v>
      </c>
      <c r="AO134" s="68" t="e">
        <f t="shared" si="434"/>
        <v>#VALUE!</v>
      </c>
      <c r="AP134" s="68" t="s">
        <v>22</v>
      </c>
      <c r="AQ134" s="68" t="e">
        <f t="shared" si="435"/>
        <v>#VALUE!</v>
      </c>
      <c r="AR134" s="68" t="s">
        <v>22</v>
      </c>
      <c r="AS134" s="68" t="e">
        <f t="shared" si="436"/>
        <v>#VALUE!</v>
      </c>
      <c r="AT134" s="68" t="s">
        <v>22</v>
      </c>
      <c r="AU134" s="68" t="e">
        <f t="shared" si="437"/>
        <v>#VALUE!</v>
      </c>
      <c r="AV134" s="74" t="e">
        <f t="shared" si="438"/>
        <v>#VALUE!</v>
      </c>
      <c r="AW134" s="71" t="e">
        <f t="shared" si="439"/>
        <v>#VALUE!</v>
      </c>
      <c r="AX134" s="49" t="s">
        <v>22</v>
      </c>
      <c r="AY134" s="50">
        <v>0</v>
      </c>
      <c r="AZ134" s="50" t="s">
        <v>22</v>
      </c>
      <c r="BA134" s="50">
        <v>0</v>
      </c>
      <c r="BB134" s="50" t="s">
        <v>22</v>
      </c>
      <c r="BC134" s="50">
        <v>0</v>
      </c>
      <c r="BD134" s="50" t="s">
        <v>22</v>
      </c>
      <c r="BE134" s="50">
        <v>0</v>
      </c>
      <c r="BF134" s="46">
        <f t="shared" si="440"/>
        <v>0</v>
      </c>
      <c r="BG134" s="9">
        <f t="shared" si="441"/>
        <v>0</v>
      </c>
      <c r="BH134" s="9">
        <f t="shared" si="442"/>
        <v>0</v>
      </c>
      <c r="BI134" s="53" t="s">
        <v>22</v>
      </c>
      <c r="BJ134" s="54">
        <v>0</v>
      </c>
      <c r="BK134" s="54" t="s">
        <v>22</v>
      </c>
      <c r="BL134" s="54">
        <v>0</v>
      </c>
      <c r="BM134" s="54" t="s">
        <v>22</v>
      </c>
      <c r="BN134" s="54">
        <v>0</v>
      </c>
      <c r="BO134" s="54" t="s">
        <v>22</v>
      </c>
      <c r="BP134" s="54">
        <v>0</v>
      </c>
      <c r="BQ134" s="46">
        <f t="shared" si="443"/>
        <v>0</v>
      </c>
      <c r="BR134" s="9">
        <f t="shared" si="444"/>
        <v>0</v>
      </c>
      <c r="BS134" s="9">
        <f t="shared" si="445"/>
        <v>0</v>
      </c>
      <c r="BT134" s="63" t="s">
        <v>22</v>
      </c>
      <c r="BU134" s="64">
        <v>0</v>
      </c>
      <c r="BV134" s="64" t="s">
        <v>22</v>
      </c>
      <c r="BW134" s="64">
        <v>0</v>
      </c>
      <c r="BX134" s="64" t="s">
        <v>22</v>
      </c>
      <c r="BY134" s="64">
        <v>0</v>
      </c>
      <c r="BZ134" s="64" t="s">
        <v>22</v>
      </c>
      <c r="CA134" s="64">
        <v>0</v>
      </c>
      <c r="CB134" s="46">
        <f t="shared" si="446"/>
        <v>0</v>
      </c>
      <c r="CC134" s="9">
        <f t="shared" si="447"/>
        <v>0</v>
      </c>
      <c r="CD134" s="9">
        <f t="shared" si="448"/>
        <v>0</v>
      </c>
      <c r="CE134" s="8">
        <v>0</v>
      </c>
      <c r="CF134" s="9">
        <f t="shared" si="449"/>
        <v>0</v>
      </c>
      <c r="CG134" s="9">
        <f t="shared" si="450"/>
        <v>0</v>
      </c>
      <c r="CH134" s="8">
        <v>0</v>
      </c>
      <c r="CI134" s="9">
        <f t="shared" si="451"/>
        <v>0</v>
      </c>
      <c r="CJ134" s="9">
        <f t="shared" si="452"/>
        <v>0</v>
      </c>
      <c r="CK134" s="10">
        <v>1</v>
      </c>
    </row>
    <row r="135" spans="1:89" s="10" customFormat="1" ht="144" customHeight="1">
      <c r="A135" s="36" t="str">
        <f>_xlfn.XLOOKUP(D135,наличие!B:B,наличие!E:E,"-",0)</f>
        <v>Шляпы</v>
      </c>
      <c r="B135" s="106"/>
      <c r="C135" s="106" t="str">
        <f t="shared" si="455"/>
        <v>ARIZONA-Brown</v>
      </c>
      <c r="D135" s="100" t="s">
        <v>890</v>
      </c>
      <c r="E135" s="19" t="s">
        <v>1204</v>
      </c>
      <c r="F135" s="103" t="s">
        <v>1227</v>
      </c>
      <c r="G135" s="19"/>
      <c r="H135" s="78">
        <f t="shared" si="456"/>
        <v>14.24</v>
      </c>
      <c r="I135" s="89">
        <v>21.9</v>
      </c>
      <c r="J135" s="79">
        <v>54.9</v>
      </c>
      <c r="K135" s="143" t="str">
        <f>_xlfn.XLOOKUP(C135,наличие!A:A,наличие!J:J,"-",0)</f>
        <v>-</v>
      </c>
      <c r="L135" s="31" t="s">
        <v>1244</v>
      </c>
      <c r="M135" s="160" t="s">
        <v>1244</v>
      </c>
      <c r="N135" s="31" t="s">
        <v>1244</v>
      </c>
      <c r="O135" s="160" t="s">
        <v>1245</v>
      </c>
      <c r="P135" s="31" t="s">
        <v>1244</v>
      </c>
      <c r="Q135" s="160" t="s">
        <v>1245</v>
      </c>
      <c r="R135" s="160" t="s">
        <v>1244</v>
      </c>
      <c r="S135" s="31" t="s">
        <v>1245</v>
      </c>
      <c r="T135" s="31" t="s">
        <v>1244</v>
      </c>
      <c r="U135" s="31" t="s">
        <v>1245</v>
      </c>
      <c r="V135" s="31" t="s">
        <v>1244</v>
      </c>
      <c r="W135" s="160" t="s">
        <v>1244</v>
      </c>
      <c r="X135" s="163">
        <f t="shared" si="453"/>
        <v>0</v>
      </c>
      <c r="Y135" s="81">
        <f t="shared" si="454"/>
        <v>0</v>
      </c>
      <c r="Z135" s="38">
        <f t="shared" si="457"/>
        <v>3.6349999999999998</v>
      </c>
      <c r="AA135" s="23">
        <f t="shared" si="424"/>
        <v>0</v>
      </c>
      <c r="AB135" s="24">
        <f t="shared" si="425"/>
        <v>17.875</v>
      </c>
      <c r="AC135" s="55">
        <f t="shared" si="426"/>
        <v>63</v>
      </c>
      <c r="AD135" s="39">
        <f t="shared" si="427"/>
        <v>67.900000000000006</v>
      </c>
      <c r="AE135" s="11">
        <f t="shared" si="428"/>
        <v>5670</v>
      </c>
      <c r="AF135" s="6">
        <f t="shared" si="429"/>
        <v>2.5244755244755246</v>
      </c>
      <c r="AG135" s="25">
        <f t="shared" si="430"/>
        <v>34.6</v>
      </c>
      <c r="AH135" s="11" t="e">
        <f>ROUND(AG135*#REF!,-1)</f>
        <v>#REF!</v>
      </c>
      <c r="AI135" s="7">
        <f t="shared" si="431"/>
        <v>0.93566433566433571</v>
      </c>
      <c r="AJ135" s="26">
        <f t="shared" si="432"/>
        <v>26</v>
      </c>
      <c r="AK135" s="11" t="e">
        <f>ROUND(AJ135*#REF!,-1)</f>
        <v>#REF!</v>
      </c>
      <c r="AL135" s="18">
        <f t="shared" si="433"/>
        <v>0.45454545454545453</v>
      </c>
      <c r="AM135" s="42"/>
      <c r="AN135" s="67" t="s">
        <v>22</v>
      </c>
      <c r="AO135" s="68" t="e">
        <f t="shared" si="434"/>
        <v>#VALUE!</v>
      </c>
      <c r="AP135" s="68" t="s">
        <v>22</v>
      </c>
      <c r="AQ135" s="68" t="e">
        <f t="shared" si="435"/>
        <v>#VALUE!</v>
      </c>
      <c r="AR135" s="68" t="s">
        <v>22</v>
      </c>
      <c r="AS135" s="68" t="e">
        <f t="shared" si="436"/>
        <v>#VALUE!</v>
      </c>
      <c r="AT135" s="68" t="s">
        <v>22</v>
      </c>
      <c r="AU135" s="68" t="e">
        <f t="shared" si="437"/>
        <v>#VALUE!</v>
      </c>
      <c r="AV135" s="74" t="e">
        <f t="shared" si="438"/>
        <v>#VALUE!</v>
      </c>
      <c r="AW135" s="71" t="e">
        <f t="shared" si="439"/>
        <v>#VALUE!</v>
      </c>
      <c r="AX135" s="49" t="s">
        <v>22</v>
      </c>
      <c r="AY135" s="50">
        <v>0</v>
      </c>
      <c r="AZ135" s="50" t="s">
        <v>22</v>
      </c>
      <c r="BA135" s="50">
        <v>0</v>
      </c>
      <c r="BB135" s="50" t="s">
        <v>22</v>
      </c>
      <c r="BC135" s="50">
        <v>0</v>
      </c>
      <c r="BD135" s="50" t="s">
        <v>22</v>
      </c>
      <c r="BE135" s="50">
        <v>0</v>
      </c>
      <c r="BF135" s="46">
        <f t="shared" si="440"/>
        <v>0</v>
      </c>
      <c r="BG135" s="9">
        <f t="shared" si="441"/>
        <v>0</v>
      </c>
      <c r="BH135" s="9">
        <f t="shared" si="442"/>
        <v>0</v>
      </c>
      <c r="BI135" s="53" t="s">
        <v>22</v>
      </c>
      <c r="BJ135" s="54">
        <v>0</v>
      </c>
      <c r="BK135" s="54" t="s">
        <v>22</v>
      </c>
      <c r="BL135" s="54">
        <v>0</v>
      </c>
      <c r="BM135" s="54" t="s">
        <v>22</v>
      </c>
      <c r="BN135" s="54">
        <v>0</v>
      </c>
      <c r="BO135" s="54" t="s">
        <v>22</v>
      </c>
      <c r="BP135" s="54">
        <v>0</v>
      </c>
      <c r="BQ135" s="46">
        <f t="shared" si="443"/>
        <v>0</v>
      </c>
      <c r="BR135" s="9">
        <f t="shared" si="444"/>
        <v>0</v>
      </c>
      <c r="BS135" s="9">
        <f t="shared" si="445"/>
        <v>0</v>
      </c>
      <c r="BT135" s="63" t="s">
        <v>22</v>
      </c>
      <c r="BU135" s="64">
        <v>0</v>
      </c>
      <c r="BV135" s="64" t="s">
        <v>22</v>
      </c>
      <c r="BW135" s="64">
        <v>0</v>
      </c>
      <c r="BX135" s="64" t="s">
        <v>22</v>
      </c>
      <c r="BY135" s="64">
        <v>0</v>
      </c>
      <c r="BZ135" s="64" t="s">
        <v>22</v>
      </c>
      <c r="CA135" s="64">
        <v>0</v>
      </c>
      <c r="CB135" s="46">
        <f t="shared" si="446"/>
        <v>0</v>
      </c>
      <c r="CC135" s="9">
        <f t="shared" si="447"/>
        <v>0</v>
      </c>
      <c r="CD135" s="9">
        <f t="shared" si="448"/>
        <v>0</v>
      </c>
      <c r="CE135" s="8">
        <v>0</v>
      </c>
      <c r="CF135" s="9">
        <f t="shared" si="449"/>
        <v>0</v>
      </c>
      <c r="CG135" s="9">
        <f t="shared" si="450"/>
        <v>0</v>
      </c>
      <c r="CH135" s="8">
        <v>0</v>
      </c>
      <c r="CI135" s="9">
        <f t="shared" si="451"/>
        <v>0</v>
      </c>
      <c r="CJ135" s="9">
        <f t="shared" si="452"/>
        <v>0</v>
      </c>
      <c r="CK135" s="10">
        <v>1</v>
      </c>
    </row>
    <row r="136" spans="1:89" s="10" customFormat="1" ht="144" customHeight="1">
      <c r="A136" s="36" t="str">
        <f>_xlfn.XLOOKUP(D136,наличие!B:B,наличие!E:E,"-",0)</f>
        <v>Шляпы</v>
      </c>
      <c r="B136" s="106"/>
      <c r="C136" s="106" t="str">
        <f t="shared" si="455"/>
        <v>ARIZONA-Charcoal (Waterproof)</v>
      </c>
      <c r="D136" s="100" t="s">
        <v>890</v>
      </c>
      <c r="E136" s="19" t="s">
        <v>1307</v>
      </c>
      <c r="F136" s="103" t="s">
        <v>1227</v>
      </c>
      <c r="G136" s="19"/>
      <c r="H136" s="78">
        <f t="shared" si="456"/>
        <v>14.24</v>
      </c>
      <c r="I136" s="89">
        <v>21.9</v>
      </c>
      <c r="J136" s="79">
        <v>54.9</v>
      </c>
      <c r="K136" s="143" t="str">
        <f>_xlfn.XLOOKUP(C136,наличие!A:A,наличие!J:J,"-",0)</f>
        <v>-</v>
      </c>
      <c r="L136" s="31" t="s">
        <v>1244</v>
      </c>
      <c r="M136" s="160" t="s">
        <v>1244</v>
      </c>
      <c r="N136" s="31" t="s">
        <v>1244</v>
      </c>
      <c r="O136" s="160" t="s">
        <v>1245</v>
      </c>
      <c r="P136" s="31" t="s">
        <v>1244</v>
      </c>
      <c r="Q136" s="160" t="s">
        <v>1245</v>
      </c>
      <c r="R136" s="160" t="s">
        <v>1244</v>
      </c>
      <c r="S136" s="31" t="s">
        <v>1245</v>
      </c>
      <c r="T136" s="31" t="s">
        <v>1244</v>
      </c>
      <c r="U136" s="31" t="s">
        <v>1245</v>
      </c>
      <c r="V136" s="31" t="s">
        <v>1244</v>
      </c>
      <c r="W136" s="160" t="s">
        <v>1244</v>
      </c>
      <c r="X136" s="163">
        <f t="shared" si="453"/>
        <v>0</v>
      </c>
      <c r="Y136" s="81">
        <f t="shared" si="454"/>
        <v>0</v>
      </c>
      <c r="Z136" s="38">
        <f t="shared" si="457"/>
        <v>3.6349999999999998</v>
      </c>
      <c r="AA136" s="23">
        <f t="shared" si="424"/>
        <v>0</v>
      </c>
      <c r="AB136" s="24">
        <f t="shared" si="425"/>
        <v>17.875</v>
      </c>
      <c r="AC136" s="55">
        <f t="shared" si="426"/>
        <v>63</v>
      </c>
      <c r="AD136" s="39">
        <f t="shared" si="427"/>
        <v>67.900000000000006</v>
      </c>
      <c r="AE136" s="11">
        <f t="shared" si="428"/>
        <v>5670</v>
      </c>
      <c r="AF136" s="6">
        <f t="shared" si="429"/>
        <v>2.5244755244755246</v>
      </c>
      <c r="AG136" s="25">
        <f t="shared" si="430"/>
        <v>34.6</v>
      </c>
      <c r="AH136" s="11" t="e">
        <f>ROUND(AG136*#REF!,-1)</f>
        <v>#REF!</v>
      </c>
      <c r="AI136" s="7">
        <f t="shared" si="431"/>
        <v>0.93566433566433571</v>
      </c>
      <c r="AJ136" s="26">
        <f t="shared" si="432"/>
        <v>26</v>
      </c>
      <c r="AK136" s="11" t="e">
        <f>ROUND(AJ136*#REF!,-1)</f>
        <v>#REF!</v>
      </c>
      <c r="AL136" s="18">
        <f t="shared" si="433"/>
        <v>0.45454545454545453</v>
      </c>
      <c r="AM136" s="42"/>
      <c r="AN136" s="67" t="s">
        <v>22</v>
      </c>
      <c r="AO136" s="68" t="e">
        <f t="shared" si="434"/>
        <v>#VALUE!</v>
      </c>
      <c r="AP136" s="68" t="s">
        <v>22</v>
      </c>
      <c r="AQ136" s="68" t="e">
        <f t="shared" si="435"/>
        <v>#VALUE!</v>
      </c>
      <c r="AR136" s="68" t="s">
        <v>22</v>
      </c>
      <c r="AS136" s="68" t="e">
        <f t="shared" si="436"/>
        <v>#VALUE!</v>
      </c>
      <c r="AT136" s="68" t="s">
        <v>22</v>
      </c>
      <c r="AU136" s="68" t="e">
        <f t="shared" si="437"/>
        <v>#VALUE!</v>
      </c>
      <c r="AV136" s="74" t="e">
        <f t="shared" si="438"/>
        <v>#VALUE!</v>
      </c>
      <c r="AW136" s="71" t="e">
        <f t="shared" si="439"/>
        <v>#VALUE!</v>
      </c>
      <c r="AX136" s="49" t="s">
        <v>22</v>
      </c>
      <c r="AY136" s="50">
        <v>0</v>
      </c>
      <c r="AZ136" s="50" t="s">
        <v>22</v>
      </c>
      <c r="BA136" s="50">
        <v>0</v>
      </c>
      <c r="BB136" s="50" t="s">
        <v>22</v>
      </c>
      <c r="BC136" s="50">
        <v>0</v>
      </c>
      <c r="BD136" s="50" t="s">
        <v>22</v>
      </c>
      <c r="BE136" s="50">
        <v>0</v>
      </c>
      <c r="BF136" s="46">
        <f t="shared" si="440"/>
        <v>0</v>
      </c>
      <c r="BG136" s="9">
        <f t="shared" si="441"/>
        <v>0</v>
      </c>
      <c r="BH136" s="9">
        <f t="shared" si="442"/>
        <v>0</v>
      </c>
      <c r="BI136" s="53" t="s">
        <v>22</v>
      </c>
      <c r="BJ136" s="54">
        <v>0</v>
      </c>
      <c r="BK136" s="54" t="s">
        <v>22</v>
      </c>
      <c r="BL136" s="54">
        <v>0</v>
      </c>
      <c r="BM136" s="54" t="s">
        <v>22</v>
      </c>
      <c r="BN136" s="54">
        <v>0</v>
      </c>
      <c r="BO136" s="54" t="s">
        <v>22</v>
      </c>
      <c r="BP136" s="54">
        <v>0</v>
      </c>
      <c r="BQ136" s="46">
        <f t="shared" si="443"/>
        <v>0</v>
      </c>
      <c r="BR136" s="9">
        <f t="shared" si="444"/>
        <v>0</v>
      </c>
      <c r="BS136" s="9">
        <f t="shared" si="445"/>
        <v>0</v>
      </c>
      <c r="BT136" s="63" t="s">
        <v>22</v>
      </c>
      <c r="BU136" s="64">
        <v>0</v>
      </c>
      <c r="BV136" s="64" t="s">
        <v>22</v>
      </c>
      <c r="BW136" s="64">
        <v>0</v>
      </c>
      <c r="BX136" s="64" t="s">
        <v>22</v>
      </c>
      <c r="BY136" s="64">
        <v>0</v>
      </c>
      <c r="BZ136" s="64" t="s">
        <v>22</v>
      </c>
      <c r="CA136" s="64">
        <v>0</v>
      </c>
      <c r="CB136" s="46">
        <f t="shared" si="446"/>
        <v>0</v>
      </c>
      <c r="CC136" s="9">
        <f t="shared" si="447"/>
        <v>0</v>
      </c>
      <c r="CD136" s="9">
        <f t="shared" si="448"/>
        <v>0</v>
      </c>
      <c r="CE136" s="8">
        <v>0</v>
      </c>
      <c r="CF136" s="9">
        <f t="shared" si="449"/>
        <v>0</v>
      </c>
      <c r="CG136" s="9">
        <f t="shared" si="450"/>
        <v>0</v>
      </c>
      <c r="CH136" s="8">
        <v>0</v>
      </c>
      <c r="CI136" s="9">
        <f t="shared" si="451"/>
        <v>0</v>
      </c>
      <c r="CJ136" s="9">
        <f t="shared" si="452"/>
        <v>0</v>
      </c>
      <c r="CK136" s="10">
        <v>1</v>
      </c>
    </row>
    <row r="137" spans="1:89" s="10" customFormat="1" ht="144" customHeight="1">
      <c r="A137" s="36" t="str">
        <f>_xlfn.XLOOKUP(D137,наличие!B:B,наличие!E:E,"-",0)</f>
        <v>Шляпы</v>
      </c>
      <c r="B137" s="106"/>
      <c r="C137" s="106" t="str">
        <f t="shared" si="455"/>
        <v>ARIZONA-Washed Brown (Non-waterproof)</v>
      </c>
      <c r="D137" s="100" t="s">
        <v>890</v>
      </c>
      <c r="E137" s="19" t="s">
        <v>2749</v>
      </c>
      <c r="F137" s="103" t="s">
        <v>1227</v>
      </c>
      <c r="G137" s="19"/>
      <c r="H137" s="78">
        <f t="shared" si="456"/>
        <v>14.24</v>
      </c>
      <c r="I137" s="89">
        <v>21.9</v>
      </c>
      <c r="J137" s="79">
        <v>54.9</v>
      </c>
      <c r="K137" s="143" t="str">
        <f>_xlfn.XLOOKUP(C137,наличие!A:A,наличие!J:J,"-",0)</f>
        <v>-</v>
      </c>
      <c r="L137" s="31" t="s">
        <v>1244</v>
      </c>
      <c r="M137" s="160" t="s">
        <v>1244</v>
      </c>
      <c r="N137" s="31" t="s">
        <v>1244</v>
      </c>
      <c r="O137" s="160" t="s">
        <v>1245</v>
      </c>
      <c r="P137" s="31" t="s">
        <v>1244</v>
      </c>
      <c r="Q137" s="160" t="s">
        <v>1245</v>
      </c>
      <c r="R137" s="160" t="s">
        <v>1244</v>
      </c>
      <c r="S137" s="31" t="s">
        <v>1245</v>
      </c>
      <c r="T137" s="31" t="s">
        <v>1244</v>
      </c>
      <c r="U137" s="31" t="s">
        <v>1245</v>
      </c>
      <c r="V137" s="31" t="s">
        <v>1244</v>
      </c>
      <c r="W137" s="160" t="s">
        <v>1244</v>
      </c>
      <c r="X137" s="163">
        <f t="shared" si="453"/>
        <v>0</v>
      </c>
      <c r="Y137" s="81">
        <f t="shared" si="454"/>
        <v>0</v>
      </c>
      <c r="Z137" s="38">
        <f t="shared" si="457"/>
        <v>3.6349999999999998</v>
      </c>
      <c r="AA137" s="23">
        <f t="shared" si="424"/>
        <v>0</v>
      </c>
      <c r="AB137" s="24">
        <f t="shared" si="425"/>
        <v>17.875</v>
      </c>
      <c r="AC137" s="55">
        <f t="shared" si="426"/>
        <v>63</v>
      </c>
      <c r="AD137" s="39">
        <f t="shared" si="427"/>
        <v>67.900000000000006</v>
      </c>
      <c r="AE137" s="11">
        <f t="shared" si="428"/>
        <v>5670</v>
      </c>
      <c r="AF137" s="6">
        <f t="shared" si="429"/>
        <v>2.5244755244755246</v>
      </c>
      <c r="AG137" s="25">
        <f t="shared" si="430"/>
        <v>34.6</v>
      </c>
      <c r="AH137" s="11" t="e">
        <f>ROUND(AG137*#REF!,-1)</f>
        <v>#REF!</v>
      </c>
      <c r="AI137" s="7">
        <f t="shared" si="431"/>
        <v>0.93566433566433571</v>
      </c>
      <c r="AJ137" s="26">
        <f t="shared" si="432"/>
        <v>26</v>
      </c>
      <c r="AK137" s="11" t="e">
        <f>ROUND(AJ137*#REF!,-1)</f>
        <v>#REF!</v>
      </c>
      <c r="AL137" s="18">
        <f t="shared" si="433"/>
        <v>0.45454545454545453</v>
      </c>
      <c r="AM137" s="42"/>
      <c r="AN137" s="67" t="s">
        <v>22</v>
      </c>
      <c r="AO137" s="68" t="e">
        <f t="shared" si="434"/>
        <v>#VALUE!</v>
      </c>
      <c r="AP137" s="68" t="s">
        <v>22</v>
      </c>
      <c r="AQ137" s="68" t="e">
        <f t="shared" si="435"/>
        <v>#VALUE!</v>
      </c>
      <c r="AR137" s="68" t="s">
        <v>22</v>
      </c>
      <c r="AS137" s="68" t="e">
        <f t="shared" si="436"/>
        <v>#VALUE!</v>
      </c>
      <c r="AT137" s="68" t="s">
        <v>22</v>
      </c>
      <c r="AU137" s="68" t="e">
        <f t="shared" si="437"/>
        <v>#VALUE!</v>
      </c>
      <c r="AV137" s="74" t="e">
        <f t="shared" si="438"/>
        <v>#VALUE!</v>
      </c>
      <c r="AW137" s="71" t="e">
        <f t="shared" si="439"/>
        <v>#VALUE!</v>
      </c>
      <c r="AX137" s="49" t="s">
        <v>22</v>
      </c>
      <c r="AY137" s="50">
        <v>0</v>
      </c>
      <c r="AZ137" s="50" t="s">
        <v>22</v>
      </c>
      <c r="BA137" s="50">
        <v>0</v>
      </c>
      <c r="BB137" s="50" t="s">
        <v>22</v>
      </c>
      <c r="BC137" s="50">
        <v>0</v>
      </c>
      <c r="BD137" s="50" t="s">
        <v>22</v>
      </c>
      <c r="BE137" s="50">
        <v>0</v>
      </c>
      <c r="BF137" s="46">
        <f t="shared" si="440"/>
        <v>0</v>
      </c>
      <c r="BG137" s="9">
        <f t="shared" si="441"/>
        <v>0</v>
      </c>
      <c r="BH137" s="9">
        <f t="shared" si="442"/>
        <v>0</v>
      </c>
      <c r="BI137" s="53" t="s">
        <v>22</v>
      </c>
      <c r="BJ137" s="54">
        <v>0</v>
      </c>
      <c r="BK137" s="54" t="s">
        <v>22</v>
      </c>
      <c r="BL137" s="54">
        <v>0</v>
      </c>
      <c r="BM137" s="54" t="s">
        <v>22</v>
      </c>
      <c r="BN137" s="54">
        <v>0</v>
      </c>
      <c r="BO137" s="54" t="s">
        <v>22</v>
      </c>
      <c r="BP137" s="54">
        <v>0</v>
      </c>
      <c r="BQ137" s="46">
        <f t="shared" si="443"/>
        <v>0</v>
      </c>
      <c r="BR137" s="9">
        <f t="shared" si="444"/>
        <v>0</v>
      </c>
      <c r="BS137" s="9">
        <f t="shared" si="445"/>
        <v>0</v>
      </c>
      <c r="BT137" s="63" t="s">
        <v>22</v>
      </c>
      <c r="BU137" s="64">
        <v>0</v>
      </c>
      <c r="BV137" s="64" t="s">
        <v>22</v>
      </c>
      <c r="BW137" s="64">
        <v>0</v>
      </c>
      <c r="BX137" s="64" t="s">
        <v>22</v>
      </c>
      <c r="BY137" s="64">
        <v>0</v>
      </c>
      <c r="BZ137" s="64" t="s">
        <v>22</v>
      </c>
      <c r="CA137" s="64">
        <v>0</v>
      </c>
      <c r="CB137" s="46">
        <f t="shared" si="446"/>
        <v>0</v>
      </c>
      <c r="CC137" s="9">
        <f t="shared" si="447"/>
        <v>0</v>
      </c>
      <c r="CD137" s="9">
        <f t="shared" si="448"/>
        <v>0</v>
      </c>
      <c r="CE137" s="8">
        <v>0</v>
      </c>
      <c r="CF137" s="9">
        <f t="shared" si="449"/>
        <v>0</v>
      </c>
      <c r="CG137" s="9">
        <f t="shared" si="450"/>
        <v>0</v>
      </c>
      <c r="CH137" s="8">
        <v>0</v>
      </c>
      <c r="CI137" s="9">
        <f t="shared" si="451"/>
        <v>0</v>
      </c>
      <c r="CJ137" s="9">
        <f t="shared" si="452"/>
        <v>0</v>
      </c>
      <c r="CK137" s="10">
        <v>1</v>
      </c>
    </row>
    <row r="138" spans="1:89" s="10" customFormat="1" ht="144" customHeight="1">
      <c r="A138" s="36" t="str">
        <f>_xlfn.XLOOKUP(D138,наличие!B:B,наличие!E:E,"-",0)</f>
        <v>Шляпы</v>
      </c>
      <c r="B138" s="106"/>
      <c r="C138" s="106" t="str">
        <f t="shared" si="455"/>
        <v>NEVADA-Brown</v>
      </c>
      <c r="D138" s="100" t="s">
        <v>892</v>
      </c>
      <c r="E138" s="19" t="s">
        <v>1204</v>
      </c>
      <c r="F138" s="103" t="s">
        <v>1231</v>
      </c>
      <c r="G138" s="19"/>
      <c r="H138" s="78">
        <f t="shared" si="456"/>
        <v>14.24</v>
      </c>
      <c r="I138" s="89">
        <v>21.9</v>
      </c>
      <c r="J138" s="79">
        <v>54.9</v>
      </c>
      <c r="K138" s="143" t="str">
        <f>_xlfn.XLOOKUP(C138,наличие!A:A,наличие!J:J,"-",0)</f>
        <v>-</v>
      </c>
      <c r="L138" s="31" t="s">
        <v>1244</v>
      </c>
      <c r="M138" s="160" t="s">
        <v>1244</v>
      </c>
      <c r="N138" s="31" t="s">
        <v>1244</v>
      </c>
      <c r="O138" s="160" t="s">
        <v>1245</v>
      </c>
      <c r="P138" s="31" t="s">
        <v>1244</v>
      </c>
      <c r="Q138" s="160" t="s">
        <v>1245</v>
      </c>
      <c r="R138" s="160" t="s">
        <v>1244</v>
      </c>
      <c r="S138" s="31" t="s">
        <v>1245</v>
      </c>
      <c r="T138" s="31" t="s">
        <v>1244</v>
      </c>
      <c r="U138" s="31" t="s">
        <v>1245</v>
      </c>
      <c r="V138" s="31" t="s">
        <v>1244</v>
      </c>
      <c r="W138" s="160" t="s">
        <v>1244</v>
      </c>
      <c r="X138" s="163">
        <f t="shared" si="453"/>
        <v>0</v>
      </c>
      <c r="Y138" s="81">
        <f t="shared" si="454"/>
        <v>0</v>
      </c>
      <c r="Z138" s="38">
        <f t="shared" si="457"/>
        <v>3.6349999999999998</v>
      </c>
      <c r="AA138" s="23">
        <f t="shared" si="424"/>
        <v>0</v>
      </c>
      <c r="AB138" s="24">
        <f t="shared" si="425"/>
        <v>17.875</v>
      </c>
      <c r="AC138" s="55">
        <f t="shared" si="426"/>
        <v>63</v>
      </c>
      <c r="AD138" s="39">
        <f t="shared" si="427"/>
        <v>67.900000000000006</v>
      </c>
      <c r="AE138" s="11">
        <f t="shared" si="428"/>
        <v>5670</v>
      </c>
      <c r="AF138" s="6">
        <f t="shared" si="429"/>
        <v>2.5244755244755246</v>
      </c>
      <c r="AG138" s="25">
        <f t="shared" si="430"/>
        <v>34.6</v>
      </c>
      <c r="AH138" s="11" t="e">
        <f>ROUND(AG138*#REF!,-1)</f>
        <v>#REF!</v>
      </c>
      <c r="AI138" s="7">
        <f t="shared" si="431"/>
        <v>0.93566433566433571</v>
      </c>
      <c r="AJ138" s="26">
        <f t="shared" si="432"/>
        <v>26</v>
      </c>
      <c r="AK138" s="11" t="e">
        <f>ROUND(AJ138*#REF!,-1)</f>
        <v>#REF!</v>
      </c>
      <c r="AL138" s="18">
        <f t="shared" si="433"/>
        <v>0.45454545454545453</v>
      </c>
      <c r="AM138" s="42"/>
      <c r="AN138" s="67" t="s">
        <v>22</v>
      </c>
      <c r="AO138" s="68" t="e">
        <f t="shared" si="434"/>
        <v>#VALUE!</v>
      </c>
      <c r="AP138" s="68" t="s">
        <v>22</v>
      </c>
      <c r="AQ138" s="68" t="e">
        <f t="shared" si="435"/>
        <v>#VALUE!</v>
      </c>
      <c r="AR138" s="68" t="s">
        <v>22</v>
      </c>
      <c r="AS138" s="68" t="e">
        <f t="shared" si="436"/>
        <v>#VALUE!</v>
      </c>
      <c r="AT138" s="68" t="s">
        <v>22</v>
      </c>
      <c r="AU138" s="68" t="e">
        <f t="shared" si="437"/>
        <v>#VALUE!</v>
      </c>
      <c r="AV138" s="74" t="e">
        <f t="shared" si="438"/>
        <v>#VALUE!</v>
      </c>
      <c r="AW138" s="71" t="e">
        <f t="shared" si="439"/>
        <v>#VALUE!</v>
      </c>
      <c r="AX138" s="49" t="s">
        <v>22</v>
      </c>
      <c r="AY138" s="50">
        <v>0</v>
      </c>
      <c r="AZ138" s="50" t="s">
        <v>22</v>
      </c>
      <c r="BA138" s="50">
        <v>0</v>
      </c>
      <c r="BB138" s="50" t="s">
        <v>22</v>
      </c>
      <c r="BC138" s="50">
        <v>0</v>
      </c>
      <c r="BD138" s="50" t="s">
        <v>22</v>
      </c>
      <c r="BE138" s="50">
        <v>0</v>
      </c>
      <c r="BF138" s="46">
        <f t="shared" si="440"/>
        <v>0</v>
      </c>
      <c r="BG138" s="9">
        <f t="shared" si="441"/>
        <v>0</v>
      </c>
      <c r="BH138" s="9">
        <f t="shared" si="442"/>
        <v>0</v>
      </c>
      <c r="BI138" s="53" t="s">
        <v>22</v>
      </c>
      <c r="BJ138" s="54">
        <v>0</v>
      </c>
      <c r="BK138" s="54" t="s">
        <v>22</v>
      </c>
      <c r="BL138" s="54">
        <v>0</v>
      </c>
      <c r="BM138" s="54" t="s">
        <v>22</v>
      </c>
      <c r="BN138" s="54">
        <v>0</v>
      </c>
      <c r="BO138" s="54" t="s">
        <v>22</v>
      </c>
      <c r="BP138" s="54">
        <v>0</v>
      </c>
      <c r="BQ138" s="46">
        <f t="shared" si="443"/>
        <v>0</v>
      </c>
      <c r="BR138" s="9">
        <f t="shared" si="444"/>
        <v>0</v>
      </c>
      <c r="BS138" s="9">
        <f t="shared" si="445"/>
        <v>0</v>
      </c>
      <c r="BT138" s="63" t="s">
        <v>22</v>
      </c>
      <c r="BU138" s="64">
        <v>0</v>
      </c>
      <c r="BV138" s="64" t="s">
        <v>22</v>
      </c>
      <c r="BW138" s="64">
        <v>0</v>
      </c>
      <c r="BX138" s="64" t="s">
        <v>22</v>
      </c>
      <c r="BY138" s="64">
        <v>0</v>
      </c>
      <c r="BZ138" s="64" t="s">
        <v>22</v>
      </c>
      <c r="CA138" s="64">
        <v>0</v>
      </c>
      <c r="CB138" s="46">
        <f t="shared" si="446"/>
        <v>0</v>
      </c>
      <c r="CC138" s="9">
        <f t="shared" si="447"/>
        <v>0</v>
      </c>
      <c r="CD138" s="9">
        <f t="shared" si="448"/>
        <v>0</v>
      </c>
      <c r="CE138" s="8">
        <v>0</v>
      </c>
      <c r="CF138" s="9">
        <f t="shared" si="449"/>
        <v>0</v>
      </c>
      <c r="CG138" s="9">
        <f t="shared" si="450"/>
        <v>0</v>
      </c>
      <c r="CH138" s="8">
        <v>0</v>
      </c>
      <c r="CI138" s="9">
        <f t="shared" si="451"/>
        <v>0</v>
      </c>
      <c r="CJ138" s="9">
        <f t="shared" si="452"/>
        <v>0</v>
      </c>
      <c r="CK138" s="10">
        <v>1</v>
      </c>
    </row>
    <row r="139" spans="1:89" s="10" customFormat="1" ht="144" customHeight="1">
      <c r="A139" s="36" t="str">
        <f>_xlfn.XLOOKUP(D139,наличие!B:B,наличие!E:E,"-",0)</f>
        <v>Шляпы</v>
      </c>
      <c r="B139" s="107"/>
      <c r="C139" s="106" t="str">
        <f t="shared" si="455"/>
        <v>NEVADA-Charcoal (Waterproof)</v>
      </c>
      <c r="D139" s="100" t="s">
        <v>892</v>
      </c>
      <c r="E139" s="19" t="s">
        <v>1307</v>
      </c>
      <c r="F139" s="103" t="s">
        <v>1231</v>
      </c>
      <c r="G139" s="19"/>
      <c r="H139" s="78">
        <f>ROUND(I139*0.65,2)</f>
        <v>14.24</v>
      </c>
      <c r="I139" s="79">
        <v>21.9</v>
      </c>
      <c r="J139" s="79">
        <v>54.9</v>
      </c>
      <c r="K139" s="143" t="str">
        <f>_xlfn.XLOOKUP(C139,наличие!A:A,наличие!J:J,"-",0)</f>
        <v>-</v>
      </c>
      <c r="L139" s="31" t="s">
        <v>1244</v>
      </c>
      <c r="M139" s="160" t="s">
        <v>1244</v>
      </c>
      <c r="N139" s="31" t="s">
        <v>1244</v>
      </c>
      <c r="O139" s="160" t="s">
        <v>1245</v>
      </c>
      <c r="P139" s="31" t="s">
        <v>1244</v>
      </c>
      <c r="Q139" s="160" t="s">
        <v>1245</v>
      </c>
      <c r="R139" s="160" t="s">
        <v>1244</v>
      </c>
      <c r="S139" s="31" t="s">
        <v>1245</v>
      </c>
      <c r="T139" s="31" t="s">
        <v>1244</v>
      </c>
      <c r="U139" s="31" t="s">
        <v>1245</v>
      </c>
      <c r="V139" s="31" t="s">
        <v>1244</v>
      </c>
      <c r="W139" s="160" t="s">
        <v>1244</v>
      </c>
      <c r="X139" s="163">
        <f t="shared" si="453"/>
        <v>0</v>
      </c>
      <c r="Y139" s="81">
        <f t="shared" si="454"/>
        <v>0</v>
      </c>
      <c r="Z139" s="38">
        <f t="shared" si="457"/>
        <v>3.6349999999999998</v>
      </c>
      <c r="AA139" s="23">
        <f t="shared" si="424"/>
        <v>0</v>
      </c>
      <c r="AB139" s="24">
        <f t="shared" si="425"/>
        <v>17.875</v>
      </c>
      <c r="AC139" s="55">
        <f t="shared" si="426"/>
        <v>63</v>
      </c>
      <c r="AD139" s="39">
        <f t="shared" si="427"/>
        <v>67.900000000000006</v>
      </c>
      <c r="AE139" s="11">
        <f t="shared" si="428"/>
        <v>5670</v>
      </c>
      <c r="AF139" s="6">
        <f t="shared" si="429"/>
        <v>2.5244755244755246</v>
      </c>
      <c r="AG139" s="25">
        <f t="shared" si="430"/>
        <v>34.6</v>
      </c>
      <c r="AH139" s="11" t="e">
        <f>ROUND(AG139*#REF!,-1)</f>
        <v>#REF!</v>
      </c>
      <c r="AI139" s="7">
        <f t="shared" si="431"/>
        <v>0.93566433566433571</v>
      </c>
      <c r="AJ139" s="26">
        <f t="shared" si="432"/>
        <v>26</v>
      </c>
      <c r="AK139" s="11" t="e">
        <f>ROUND(AJ139*#REF!,-1)</f>
        <v>#REF!</v>
      </c>
      <c r="AL139" s="18">
        <f t="shared" si="433"/>
        <v>0.45454545454545453</v>
      </c>
      <c r="AM139" s="42"/>
      <c r="AN139" s="67" t="s">
        <v>22</v>
      </c>
      <c r="AO139" s="68" t="e">
        <f t="shared" si="434"/>
        <v>#VALUE!</v>
      </c>
      <c r="AP139" s="68" t="s">
        <v>22</v>
      </c>
      <c r="AQ139" s="68" t="e">
        <f t="shared" si="435"/>
        <v>#VALUE!</v>
      </c>
      <c r="AR139" s="68" t="s">
        <v>22</v>
      </c>
      <c r="AS139" s="68" t="e">
        <f t="shared" si="436"/>
        <v>#VALUE!</v>
      </c>
      <c r="AT139" s="68" t="s">
        <v>22</v>
      </c>
      <c r="AU139" s="68" t="e">
        <f t="shared" si="437"/>
        <v>#VALUE!</v>
      </c>
      <c r="AV139" s="74" t="e">
        <f t="shared" si="438"/>
        <v>#VALUE!</v>
      </c>
      <c r="AW139" s="71" t="e">
        <f t="shared" si="439"/>
        <v>#VALUE!</v>
      </c>
      <c r="AX139" s="49" t="s">
        <v>22</v>
      </c>
      <c r="AY139" s="50">
        <v>0</v>
      </c>
      <c r="AZ139" s="50" t="s">
        <v>22</v>
      </c>
      <c r="BA139" s="50">
        <v>0</v>
      </c>
      <c r="BB139" s="50" t="s">
        <v>22</v>
      </c>
      <c r="BC139" s="50">
        <v>0</v>
      </c>
      <c r="BD139" s="50" t="s">
        <v>22</v>
      </c>
      <c r="BE139" s="50">
        <v>0</v>
      </c>
      <c r="BF139" s="46">
        <f t="shared" si="440"/>
        <v>0</v>
      </c>
      <c r="BG139" s="9">
        <f t="shared" si="441"/>
        <v>0</v>
      </c>
      <c r="BH139" s="9">
        <f t="shared" si="442"/>
        <v>0</v>
      </c>
      <c r="BI139" s="53" t="s">
        <v>22</v>
      </c>
      <c r="BJ139" s="54">
        <v>0</v>
      </c>
      <c r="BK139" s="54" t="s">
        <v>22</v>
      </c>
      <c r="BL139" s="54">
        <v>0</v>
      </c>
      <c r="BM139" s="54" t="s">
        <v>22</v>
      </c>
      <c r="BN139" s="54">
        <v>0</v>
      </c>
      <c r="BO139" s="54" t="s">
        <v>22</v>
      </c>
      <c r="BP139" s="54">
        <v>0</v>
      </c>
      <c r="BQ139" s="46">
        <f t="shared" si="443"/>
        <v>0</v>
      </c>
      <c r="BR139" s="9">
        <f t="shared" si="444"/>
        <v>0</v>
      </c>
      <c r="BS139" s="9">
        <f t="shared" si="445"/>
        <v>0</v>
      </c>
      <c r="BT139" s="63" t="s">
        <v>22</v>
      </c>
      <c r="BU139" s="64">
        <v>0</v>
      </c>
      <c r="BV139" s="64" t="s">
        <v>22</v>
      </c>
      <c r="BW139" s="64">
        <v>0</v>
      </c>
      <c r="BX139" s="64" t="s">
        <v>22</v>
      </c>
      <c r="BY139" s="64">
        <v>0</v>
      </c>
      <c r="BZ139" s="64" t="s">
        <v>22</v>
      </c>
      <c r="CA139" s="64">
        <v>0</v>
      </c>
      <c r="CB139" s="46">
        <f t="shared" si="446"/>
        <v>0</v>
      </c>
      <c r="CC139" s="9">
        <f t="shared" si="447"/>
        <v>0</v>
      </c>
      <c r="CD139" s="9">
        <f t="shared" si="448"/>
        <v>0</v>
      </c>
      <c r="CE139" s="8">
        <v>0</v>
      </c>
      <c r="CF139" s="9">
        <f t="shared" si="449"/>
        <v>0</v>
      </c>
      <c r="CG139" s="9">
        <f t="shared" si="450"/>
        <v>0</v>
      </c>
      <c r="CH139" s="8">
        <v>0</v>
      </c>
      <c r="CI139" s="9">
        <f t="shared" si="451"/>
        <v>0</v>
      </c>
      <c r="CJ139" s="9">
        <f t="shared" si="452"/>
        <v>0</v>
      </c>
      <c r="CK139" s="10">
        <v>1</v>
      </c>
    </row>
    <row r="140" spans="1:89" s="10" customFormat="1" ht="144" customHeight="1">
      <c r="A140" s="36" t="str">
        <f>_xlfn.XLOOKUP(D140,наличие!B:B,наличие!E:E,"-",0)</f>
        <v>Шляпы</v>
      </c>
      <c r="B140" s="106"/>
      <c r="C140" s="106" t="str">
        <f t="shared" si="455"/>
        <v>NEVADA-Washed Brown (Non-waterproof)</v>
      </c>
      <c r="D140" s="100" t="s">
        <v>892</v>
      </c>
      <c r="E140" s="19" t="s">
        <v>2749</v>
      </c>
      <c r="F140" s="103" t="s">
        <v>1231</v>
      </c>
      <c r="G140" s="19"/>
      <c r="H140" s="78">
        <f t="shared" ref="H140:H153" si="458">ROUND(I140*0.65,2)</f>
        <v>14.24</v>
      </c>
      <c r="I140" s="89">
        <v>21.9</v>
      </c>
      <c r="J140" s="79">
        <v>54.9</v>
      </c>
      <c r="K140" s="143" t="str">
        <f>_xlfn.XLOOKUP(C140,наличие!A:A,наличие!J:J,"-",0)</f>
        <v>-</v>
      </c>
      <c r="L140" s="31" t="s">
        <v>1244</v>
      </c>
      <c r="M140" s="160" t="s">
        <v>1244</v>
      </c>
      <c r="N140" s="31" t="s">
        <v>1244</v>
      </c>
      <c r="O140" s="160" t="s">
        <v>1245</v>
      </c>
      <c r="P140" s="31" t="s">
        <v>1244</v>
      </c>
      <c r="Q140" s="160" t="s">
        <v>1245</v>
      </c>
      <c r="R140" s="160" t="s">
        <v>1244</v>
      </c>
      <c r="S140" s="31" t="s">
        <v>1245</v>
      </c>
      <c r="T140" s="31" t="s">
        <v>1244</v>
      </c>
      <c r="U140" s="31" t="s">
        <v>1245</v>
      </c>
      <c r="V140" s="31" t="s">
        <v>1244</v>
      </c>
      <c r="W140" s="160" t="s">
        <v>1244</v>
      </c>
      <c r="X140" s="163">
        <f t="shared" si="453"/>
        <v>0</v>
      </c>
      <c r="Y140" s="81">
        <f t="shared" si="454"/>
        <v>0</v>
      </c>
      <c r="Z140" s="38">
        <f t="shared" si="457"/>
        <v>3.6349999999999998</v>
      </c>
      <c r="AA140" s="23">
        <f t="shared" si="424"/>
        <v>0</v>
      </c>
      <c r="AB140" s="24">
        <f t="shared" si="425"/>
        <v>17.875</v>
      </c>
      <c r="AC140" s="55">
        <f t="shared" si="426"/>
        <v>63</v>
      </c>
      <c r="AD140" s="39">
        <f t="shared" si="427"/>
        <v>67.900000000000006</v>
      </c>
      <c r="AE140" s="11">
        <f t="shared" si="428"/>
        <v>5670</v>
      </c>
      <c r="AF140" s="6">
        <f t="shared" si="429"/>
        <v>2.5244755244755246</v>
      </c>
      <c r="AG140" s="25">
        <f t="shared" si="430"/>
        <v>34.6</v>
      </c>
      <c r="AH140" s="11" t="e">
        <f>ROUND(AG140*#REF!,-1)</f>
        <v>#REF!</v>
      </c>
      <c r="AI140" s="7">
        <f t="shared" si="431"/>
        <v>0.93566433566433571</v>
      </c>
      <c r="AJ140" s="26">
        <f t="shared" si="432"/>
        <v>26</v>
      </c>
      <c r="AK140" s="11" t="e">
        <f>ROUND(AJ140*#REF!,-1)</f>
        <v>#REF!</v>
      </c>
      <c r="AL140" s="18">
        <f t="shared" si="433"/>
        <v>0.45454545454545453</v>
      </c>
      <c r="AM140" s="42"/>
      <c r="AN140" s="67" t="s">
        <v>22</v>
      </c>
      <c r="AO140" s="68" t="e">
        <f>M140-AY140-BJ140-BU140+1</f>
        <v>#VALUE!</v>
      </c>
      <c r="AP140" s="68" t="s">
        <v>22</v>
      </c>
      <c r="AQ140" s="68" t="e">
        <f>O140-BA140-BL140-BW140+7</f>
        <v>#VALUE!</v>
      </c>
      <c r="AR140" s="68" t="s">
        <v>22</v>
      </c>
      <c r="AS140" s="68" t="e">
        <f>Q140-BC140-BN140-BY140+9</f>
        <v>#VALUE!</v>
      </c>
      <c r="AT140" s="68" t="s">
        <v>22</v>
      </c>
      <c r="AU140" s="68" t="e">
        <f>W140-BE140-BP140-CA140+1</f>
        <v>#VALUE!</v>
      </c>
      <c r="AV140" s="74" t="e">
        <f t="shared" si="438"/>
        <v>#VALUE!</v>
      </c>
      <c r="AW140" s="71" t="e">
        <f t="shared" si="439"/>
        <v>#VALUE!</v>
      </c>
      <c r="AX140" s="49" t="s">
        <v>22</v>
      </c>
      <c r="AY140" s="50">
        <v>0</v>
      </c>
      <c r="AZ140" s="50" t="s">
        <v>22</v>
      </c>
      <c r="BA140" s="50">
        <v>0</v>
      </c>
      <c r="BB140" s="50" t="s">
        <v>22</v>
      </c>
      <c r="BC140" s="50">
        <v>0</v>
      </c>
      <c r="BD140" s="50" t="s">
        <v>22</v>
      </c>
      <c r="BE140" s="50">
        <v>0</v>
      </c>
      <c r="BF140" s="46">
        <f t="shared" si="440"/>
        <v>0</v>
      </c>
      <c r="BG140" s="9">
        <f t="shared" si="441"/>
        <v>0</v>
      </c>
      <c r="BH140" s="9">
        <f t="shared" si="442"/>
        <v>0</v>
      </c>
      <c r="BI140" s="53" t="s">
        <v>22</v>
      </c>
      <c r="BJ140" s="54">
        <v>0</v>
      </c>
      <c r="BK140" s="54" t="s">
        <v>22</v>
      </c>
      <c r="BL140" s="54">
        <v>1</v>
      </c>
      <c r="BM140" s="54" t="s">
        <v>22</v>
      </c>
      <c r="BN140" s="54">
        <v>1</v>
      </c>
      <c r="BO140" s="54" t="s">
        <v>22</v>
      </c>
      <c r="BP140" s="54">
        <v>0</v>
      </c>
      <c r="BQ140" s="46">
        <f t="shared" si="443"/>
        <v>2</v>
      </c>
      <c r="BR140" s="9">
        <f t="shared" si="444"/>
        <v>53.260200000000005</v>
      </c>
      <c r="BS140" s="9">
        <f t="shared" si="445"/>
        <v>28.48</v>
      </c>
      <c r="BT140" s="63" t="s">
        <v>22</v>
      </c>
      <c r="BU140" s="64">
        <v>0</v>
      </c>
      <c r="BV140" s="64" t="s">
        <v>22</v>
      </c>
      <c r="BW140" s="64">
        <v>2</v>
      </c>
      <c r="BX140" s="64" t="s">
        <v>22</v>
      </c>
      <c r="BY140" s="64">
        <v>2</v>
      </c>
      <c r="BZ140" s="64" t="s">
        <v>22</v>
      </c>
      <c r="CA140" s="64">
        <v>0</v>
      </c>
      <c r="CB140" s="46">
        <f t="shared" si="446"/>
        <v>4</v>
      </c>
      <c r="CC140" s="9">
        <f t="shared" si="447"/>
        <v>156.24</v>
      </c>
      <c r="CD140" s="9">
        <f t="shared" si="448"/>
        <v>56.96</v>
      </c>
      <c r="CE140" s="8">
        <v>0</v>
      </c>
      <c r="CF140" s="9">
        <f t="shared" si="449"/>
        <v>0</v>
      </c>
      <c r="CG140" s="9">
        <f t="shared" si="450"/>
        <v>0</v>
      </c>
      <c r="CH140" s="8">
        <v>0</v>
      </c>
      <c r="CI140" s="9">
        <f t="shared" si="451"/>
        <v>0</v>
      </c>
      <c r="CJ140" s="9">
        <f t="shared" si="452"/>
        <v>0</v>
      </c>
      <c r="CK140" s="10">
        <v>1</v>
      </c>
    </row>
    <row r="141" spans="1:89" s="10" customFormat="1" ht="144" customHeight="1">
      <c r="A141" s="36" t="str">
        <f>_xlfn.XLOOKUP(D141,наличие!B:B,наличие!E:E,"-",0)</f>
        <v>Панамы</v>
      </c>
      <c r="B141" s="106"/>
      <c r="C141" s="106" t="str">
        <f t="shared" si="455"/>
        <v>DAKOTA-Charcoal</v>
      </c>
      <c r="D141" s="100" t="s">
        <v>896</v>
      </c>
      <c r="E141" s="19" t="s">
        <v>1210</v>
      </c>
      <c r="F141" s="103" t="s">
        <v>1227</v>
      </c>
      <c r="G141" s="19"/>
      <c r="H141" s="78">
        <f t="shared" si="458"/>
        <v>11.64</v>
      </c>
      <c r="I141" s="89">
        <v>17.899999999999999</v>
      </c>
      <c r="J141" s="79">
        <v>44.9</v>
      </c>
      <c r="K141" s="143" t="str">
        <f>_xlfn.XLOOKUP(C141,наличие!A:A,наличие!J:J,"-",0)</f>
        <v>-</v>
      </c>
      <c r="L141" s="31" t="s">
        <v>1244</v>
      </c>
      <c r="M141" s="160" t="s">
        <v>1244</v>
      </c>
      <c r="N141" s="31" t="s">
        <v>1244</v>
      </c>
      <c r="O141" s="160" t="s">
        <v>1245</v>
      </c>
      <c r="P141" s="31" t="s">
        <v>1244</v>
      </c>
      <c r="Q141" s="160" t="s">
        <v>1245</v>
      </c>
      <c r="R141" s="160" t="s">
        <v>1244</v>
      </c>
      <c r="S141" s="31" t="s">
        <v>1245</v>
      </c>
      <c r="T141" s="31" t="s">
        <v>1244</v>
      </c>
      <c r="U141" s="31" t="s">
        <v>1245</v>
      </c>
      <c r="V141" s="31" t="s">
        <v>1244</v>
      </c>
      <c r="W141" s="160" t="s">
        <v>1244</v>
      </c>
      <c r="X141" s="163">
        <f t="shared" si="453"/>
        <v>0</v>
      </c>
      <c r="Y141" s="81">
        <f t="shared" si="454"/>
        <v>0</v>
      </c>
      <c r="Z141" s="38">
        <f t="shared" si="457"/>
        <v>3.2450000000000001</v>
      </c>
      <c r="AA141" s="23">
        <f t="shared" si="424"/>
        <v>0</v>
      </c>
      <c r="AB141" s="24">
        <f t="shared" si="425"/>
        <v>14.885000000000002</v>
      </c>
      <c r="AC141" s="55">
        <f t="shared" si="426"/>
        <v>52</v>
      </c>
      <c r="AD141" s="39">
        <f t="shared" si="427"/>
        <v>56.6</v>
      </c>
      <c r="AE141" s="11">
        <f t="shared" si="428"/>
        <v>4680</v>
      </c>
      <c r="AF141" s="6">
        <f t="shared" si="429"/>
        <v>2.4934497816593879</v>
      </c>
      <c r="AG141" s="25">
        <f t="shared" si="430"/>
        <v>28.6</v>
      </c>
      <c r="AH141" s="11" t="e">
        <f>ROUND(AG141*#REF!,-1)</f>
        <v>#REF!</v>
      </c>
      <c r="AI141" s="7">
        <f t="shared" si="431"/>
        <v>0.92139737991266368</v>
      </c>
      <c r="AJ141" s="26">
        <f t="shared" si="432"/>
        <v>21.5</v>
      </c>
      <c r="AK141" s="11" t="e">
        <f>ROUND(AJ141*#REF!,-1)</f>
        <v>#REF!</v>
      </c>
      <c r="AL141" s="18">
        <f t="shared" si="433"/>
        <v>0.44440712126301629</v>
      </c>
      <c r="AM141" s="42"/>
      <c r="AN141" s="67" t="s">
        <v>22</v>
      </c>
      <c r="AO141" s="68" t="e">
        <f t="shared" si="434"/>
        <v>#VALUE!</v>
      </c>
      <c r="AP141" s="68" t="s">
        <v>22</v>
      </c>
      <c r="AQ141" s="68" t="e">
        <f t="shared" si="435"/>
        <v>#VALUE!</v>
      </c>
      <c r="AR141" s="68" t="s">
        <v>22</v>
      </c>
      <c r="AS141" s="68" t="e">
        <f t="shared" si="436"/>
        <v>#VALUE!</v>
      </c>
      <c r="AT141" s="68" t="s">
        <v>22</v>
      </c>
      <c r="AU141" s="68" t="e">
        <f t="shared" si="437"/>
        <v>#VALUE!</v>
      </c>
      <c r="AV141" s="74" t="e">
        <f t="shared" si="438"/>
        <v>#VALUE!</v>
      </c>
      <c r="AW141" s="71" t="e">
        <f t="shared" si="439"/>
        <v>#VALUE!</v>
      </c>
      <c r="AX141" s="49" t="s">
        <v>22</v>
      </c>
      <c r="AY141" s="50">
        <v>0</v>
      </c>
      <c r="AZ141" s="50" t="s">
        <v>22</v>
      </c>
      <c r="BA141" s="50">
        <v>0</v>
      </c>
      <c r="BB141" s="50" t="s">
        <v>22</v>
      </c>
      <c r="BC141" s="50">
        <v>0</v>
      </c>
      <c r="BD141" s="50" t="s">
        <v>22</v>
      </c>
      <c r="BE141" s="50">
        <v>0</v>
      </c>
      <c r="BF141" s="46">
        <f t="shared" si="440"/>
        <v>0</v>
      </c>
      <c r="BG141" s="9">
        <f t="shared" si="441"/>
        <v>0</v>
      </c>
      <c r="BH141" s="9">
        <f t="shared" si="442"/>
        <v>0</v>
      </c>
      <c r="BI141" s="53" t="s">
        <v>22</v>
      </c>
      <c r="BJ141" s="54">
        <v>0</v>
      </c>
      <c r="BK141" s="54" t="s">
        <v>22</v>
      </c>
      <c r="BL141" s="54">
        <v>0</v>
      </c>
      <c r="BM141" s="54" t="s">
        <v>22</v>
      </c>
      <c r="BN141" s="54">
        <v>0</v>
      </c>
      <c r="BO141" s="54" t="s">
        <v>22</v>
      </c>
      <c r="BP141" s="54">
        <v>0</v>
      </c>
      <c r="BQ141" s="46">
        <f t="shared" si="443"/>
        <v>0</v>
      </c>
      <c r="BR141" s="9">
        <f t="shared" si="444"/>
        <v>0</v>
      </c>
      <c r="BS141" s="9">
        <f t="shared" si="445"/>
        <v>0</v>
      </c>
      <c r="BT141" s="63" t="s">
        <v>22</v>
      </c>
      <c r="BU141" s="64">
        <v>0</v>
      </c>
      <c r="BV141" s="64" t="s">
        <v>22</v>
      </c>
      <c r="BW141" s="64">
        <v>0</v>
      </c>
      <c r="BX141" s="64" t="s">
        <v>22</v>
      </c>
      <c r="BY141" s="64">
        <v>0</v>
      </c>
      <c r="BZ141" s="64" t="s">
        <v>22</v>
      </c>
      <c r="CA141" s="64">
        <v>0</v>
      </c>
      <c r="CB141" s="46">
        <f t="shared" si="446"/>
        <v>0</v>
      </c>
      <c r="CC141" s="9">
        <f t="shared" si="447"/>
        <v>0</v>
      </c>
      <c r="CD141" s="9">
        <f t="shared" si="448"/>
        <v>0</v>
      </c>
      <c r="CE141" s="8">
        <v>0</v>
      </c>
      <c r="CF141" s="9">
        <f t="shared" si="449"/>
        <v>0</v>
      </c>
      <c r="CG141" s="9">
        <f t="shared" si="450"/>
        <v>0</v>
      </c>
      <c r="CH141" s="8">
        <v>0</v>
      </c>
      <c r="CI141" s="9">
        <f t="shared" si="451"/>
        <v>0</v>
      </c>
      <c r="CJ141" s="9">
        <f t="shared" si="452"/>
        <v>0</v>
      </c>
      <c r="CK141" s="10">
        <v>1</v>
      </c>
    </row>
    <row r="142" spans="1:89" s="10" customFormat="1" ht="144" customHeight="1">
      <c r="A142" s="36" t="str">
        <f>_xlfn.XLOOKUP(D142,наличие!B:B,наличие!E:E,"-",0)</f>
        <v>Панамы</v>
      </c>
      <c r="B142" s="106"/>
      <c r="C142" s="106" t="str">
        <f t="shared" si="455"/>
        <v>DAKOTA-Brown (Waterproof)</v>
      </c>
      <c r="D142" s="100" t="s">
        <v>896</v>
      </c>
      <c r="E142" s="19" t="s">
        <v>1308</v>
      </c>
      <c r="F142" s="103" t="s">
        <v>1227</v>
      </c>
      <c r="G142" s="19"/>
      <c r="H142" s="78">
        <f t="shared" si="458"/>
        <v>11.64</v>
      </c>
      <c r="I142" s="89">
        <v>17.899999999999999</v>
      </c>
      <c r="J142" s="79">
        <v>44.9</v>
      </c>
      <c r="K142" s="143" t="str">
        <f>_xlfn.XLOOKUP(C142,наличие!A:A,наличие!J:J,"-",0)</f>
        <v>-</v>
      </c>
      <c r="L142" s="31" t="s">
        <v>1244</v>
      </c>
      <c r="M142" s="160" t="s">
        <v>1244</v>
      </c>
      <c r="N142" s="31" t="s">
        <v>1244</v>
      </c>
      <c r="O142" s="160" t="s">
        <v>1245</v>
      </c>
      <c r="P142" s="31" t="s">
        <v>1244</v>
      </c>
      <c r="Q142" s="160" t="s">
        <v>1245</v>
      </c>
      <c r="R142" s="160" t="s">
        <v>1244</v>
      </c>
      <c r="S142" s="31" t="s">
        <v>1245</v>
      </c>
      <c r="T142" s="31" t="s">
        <v>1244</v>
      </c>
      <c r="U142" s="31" t="s">
        <v>1245</v>
      </c>
      <c r="V142" s="31" t="s">
        <v>1244</v>
      </c>
      <c r="W142" s="160" t="s">
        <v>1244</v>
      </c>
      <c r="X142" s="163">
        <f t="shared" si="453"/>
        <v>0</v>
      </c>
      <c r="Y142" s="81">
        <f t="shared" si="454"/>
        <v>0</v>
      </c>
      <c r="Z142" s="38">
        <f t="shared" si="457"/>
        <v>3.2450000000000001</v>
      </c>
      <c r="AA142" s="23">
        <f t="shared" si="424"/>
        <v>0</v>
      </c>
      <c r="AB142" s="24">
        <f t="shared" si="425"/>
        <v>14.885000000000002</v>
      </c>
      <c r="AC142" s="55">
        <f t="shared" si="426"/>
        <v>52</v>
      </c>
      <c r="AD142" s="39">
        <f t="shared" si="427"/>
        <v>56.6</v>
      </c>
      <c r="AE142" s="11">
        <f t="shared" si="428"/>
        <v>4680</v>
      </c>
      <c r="AF142" s="6">
        <f t="shared" si="429"/>
        <v>2.4934497816593879</v>
      </c>
      <c r="AG142" s="25">
        <f t="shared" si="430"/>
        <v>28.6</v>
      </c>
      <c r="AH142" s="11" t="e">
        <f>ROUND(AG142*#REF!,-1)</f>
        <v>#REF!</v>
      </c>
      <c r="AI142" s="7">
        <f t="shared" si="431"/>
        <v>0.92139737991266368</v>
      </c>
      <c r="AJ142" s="26">
        <f t="shared" si="432"/>
        <v>21.5</v>
      </c>
      <c r="AK142" s="11" t="e">
        <f>ROUND(AJ142*#REF!,-1)</f>
        <v>#REF!</v>
      </c>
      <c r="AL142" s="18">
        <f t="shared" si="433"/>
        <v>0.44440712126301629</v>
      </c>
      <c r="AM142" s="42"/>
      <c r="AN142" s="67" t="s">
        <v>22</v>
      </c>
      <c r="AO142" s="68" t="e">
        <f t="shared" si="434"/>
        <v>#VALUE!</v>
      </c>
      <c r="AP142" s="68" t="s">
        <v>22</v>
      </c>
      <c r="AQ142" s="68" t="e">
        <f t="shared" si="435"/>
        <v>#VALUE!</v>
      </c>
      <c r="AR142" s="68" t="s">
        <v>22</v>
      </c>
      <c r="AS142" s="68" t="e">
        <f t="shared" si="436"/>
        <v>#VALUE!</v>
      </c>
      <c r="AT142" s="68" t="s">
        <v>22</v>
      </c>
      <c r="AU142" s="68" t="e">
        <f t="shared" si="437"/>
        <v>#VALUE!</v>
      </c>
      <c r="AV142" s="74" t="e">
        <f t="shared" si="438"/>
        <v>#VALUE!</v>
      </c>
      <c r="AW142" s="71" t="e">
        <f t="shared" si="439"/>
        <v>#VALUE!</v>
      </c>
      <c r="AX142" s="49" t="s">
        <v>22</v>
      </c>
      <c r="AY142" s="50">
        <v>0</v>
      </c>
      <c r="AZ142" s="50" t="s">
        <v>22</v>
      </c>
      <c r="BA142" s="50">
        <v>0</v>
      </c>
      <c r="BB142" s="50" t="s">
        <v>22</v>
      </c>
      <c r="BC142" s="50">
        <v>0</v>
      </c>
      <c r="BD142" s="50" t="s">
        <v>22</v>
      </c>
      <c r="BE142" s="50">
        <v>0</v>
      </c>
      <c r="BF142" s="46">
        <f t="shared" si="440"/>
        <v>0</v>
      </c>
      <c r="BG142" s="9">
        <f t="shared" si="441"/>
        <v>0</v>
      </c>
      <c r="BH142" s="9">
        <f t="shared" si="442"/>
        <v>0</v>
      </c>
      <c r="BI142" s="53" t="s">
        <v>22</v>
      </c>
      <c r="BJ142" s="54">
        <v>0</v>
      </c>
      <c r="BK142" s="54" t="s">
        <v>22</v>
      </c>
      <c r="BL142" s="54">
        <v>0</v>
      </c>
      <c r="BM142" s="54" t="s">
        <v>22</v>
      </c>
      <c r="BN142" s="54">
        <v>0</v>
      </c>
      <c r="BO142" s="54" t="s">
        <v>22</v>
      </c>
      <c r="BP142" s="54">
        <v>0</v>
      </c>
      <c r="BQ142" s="46">
        <f t="shared" si="443"/>
        <v>0</v>
      </c>
      <c r="BR142" s="9">
        <f t="shared" si="444"/>
        <v>0</v>
      </c>
      <c r="BS142" s="9">
        <f t="shared" si="445"/>
        <v>0</v>
      </c>
      <c r="BT142" s="63" t="s">
        <v>22</v>
      </c>
      <c r="BU142" s="64">
        <v>0</v>
      </c>
      <c r="BV142" s="64" t="s">
        <v>22</v>
      </c>
      <c r="BW142" s="64">
        <v>0</v>
      </c>
      <c r="BX142" s="64" t="s">
        <v>22</v>
      </c>
      <c r="BY142" s="64">
        <v>0</v>
      </c>
      <c r="BZ142" s="64" t="s">
        <v>22</v>
      </c>
      <c r="CA142" s="64">
        <v>0</v>
      </c>
      <c r="CB142" s="46">
        <f t="shared" si="446"/>
        <v>0</v>
      </c>
      <c r="CC142" s="9">
        <f t="shared" si="447"/>
        <v>0</v>
      </c>
      <c r="CD142" s="9">
        <f t="shared" si="448"/>
        <v>0</v>
      </c>
      <c r="CE142" s="8">
        <v>0</v>
      </c>
      <c r="CF142" s="9">
        <f t="shared" si="449"/>
        <v>0</v>
      </c>
      <c r="CG142" s="9">
        <f t="shared" si="450"/>
        <v>0</v>
      </c>
      <c r="CH142" s="8">
        <v>0</v>
      </c>
      <c r="CI142" s="9">
        <f t="shared" si="451"/>
        <v>0</v>
      </c>
      <c r="CJ142" s="9">
        <f t="shared" si="452"/>
        <v>0</v>
      </c>
      <c r="CK142" s="10">
        <v>1</v>
      </c>
    </row>
    <row r="143" spans="1:89" s="10" customFormat="1" ht="144" customHeight="1">
      <c r="A143" s="36" t="str">
        <f>_xlfn.XLOOKUP(D143,наличие!B:B,наличие!E:E,"-",0)</f>
        <v>Панамы</v>
      </c>
      <c r="B143" s="106"/>
      <c r="C143" s="106" t="str">
        <f t="shared" si="455"/>
        <v>DAKOTA-Washed Brown (Non-waterproof)</v>
      </c>
      <c r="D143" s="100" t="s">
        <v>896</v>
      </c>
      <c r="E143" s="19" t="s">
        <v>2749</v>
      </c>
      <c r="F143" s="103" t="s">
        <v>1227</v>
      </c>
      <c r="G143" s="19"/>
      <c r="H143" s="78">
        <f t="shared" si="458"/>
        <v>11.64</v>
      </c>
      <c r="I143" s="89">
        <v>17.899999999999999</v>
      </c>
      <c r="J143" s="79">
        <v>44.9</v>
      </c>
      <c r="K143" s="143" t="str">
        <f>_xlfn.XLOOKUP(C143,наличие!A:A,наличие!J:J,"-",0)</f>
        <v>-</v>
      </c>
      <c r="L143" s="31" t="s">
        <v>1244</v>
      </c>
      <c r="M143" s="160" t="s">
        <v>1244</v>
      </c>
      <c r="N143" s="31" t="s">
        <v>1244</v>
      </c>
      <c r="O143" s="160" t="s">
        <v>1245</v>
      </c>
      <c r="P143" s="31" t="s">
        <v>1244</v>
      </c>
      <c r="Q143" s="160" t="s">
        <v>1245</v>
      </c>
      <c r="R143" s="160" t="s">
        <v>1244</v>
      </c>
      <c r="S143" s="31" t="s">
        <v>1245</v>
      </c>
      <c r="T143" s="31" t="s">
        <v>1244</v>
      </c>
      <c r="U143" s="31" t="s">
        <v>1245</v>
      </c>
      <c r="V143" s="31" t="s">
        <v>1244</v>
      </c>
      <c r="W143" s="160" t="s">
        <v>1244</v>
      </c>
      <c r="X143" s="163">
        <f t="shared" si="453"/>
        <v>0</v>
      </c>
      <c r="Y143" s="81">
        <f t="shared" si="454"/>
        <v>0</v>
      </c>
      <c r="Z143" s="38">
        <f t="shared" si="457"/>
        <v>3.2450000000000001</v>
      </c>
      <c r="AA143" s="23">
        <f t="shared" si="424"/>
        <v>0</v>
      </c>
      <c r="AB143" s="24">
        <f t="shared" si="425"/>
        <v>14.885000000000002</v>
      </c>
      <c r="AC143" s="55">
        <f t="shared" si="426"/>
        <v>52</v>
      </c>
      <c r="AD143" s="39">
        <f t="shared" si="427"/>
        <v>56.6</v>
      </c>
      <c r="AE143" s="11">
        <f t="shared" si="428"/>
        <v>4680</v>
      </c>
      <c r="AF143" s="6">
        <f t="shared" si="429"/>
        <v>2.4934497816593879</v>
      </c>
      <c r="AG143" s="25">
        <f t="shared" si="430"/>
        <v>28.6</v>
      </c>
      <c r="AH143" s="11" t="e">
        <f>ROUND(AG143*#REF!,-1)</f>
        <v>#REF!</v>
      </c>
      <c r="AI143" s="7">
        <f t="shared" si="431"/>
        <v>0.92139737991266368</v>
      </c>
      <c r="AJ143" s="26">
        <f t="shared" si="432"/>
        <v>21.5</v>
      </c>
      <c r="AK143" s="11" t="e">
        <f>ROUND(AJ143*#REF!,-1)</f>
        <v>#REF!</v>
      </c>
      <c r="AL143" s="18">
        <f t="shared" si="433"/>
        <v>0.44440712126301629</v>
      </c>
      <c r="AM143" s="42"/>
      <c r="AN143" s="67" t="s">
        <v>22</v>
      </c>
      <c r="AO143" s="68" t="e">
        <f t="shared" si="434"/>
        <v>#VALUE!</v>
      </c>
      <c r="AP143" s="68" t="s">
        <v>22</v>
      </c>
      <c r="AQ143" s="68" t="e">
        <f t="shared" si="435"/>
        <v>#VALUE!</v>
      </c>
      <c r="AR143" s="68" t="s">
        <v>22</v>
      </c>
      <c r="AS143" s="68" t="e">
        <f t="shared" si="436"/>
        <v>#VALUE!</v>
      </c>
      <c r="AT143" s="68" t="s">
        <v>22</v>
      </c>
      <c r="AU143" s="68" t="e">
        <f t="shared" si="437"/>
        <v>#VALUE!</v>
      </c>
      <c r="AV143" s="74" t="e">
        <f t="shared" si="438"/>
        <v>#VALUE!</v>
      </c>
      <c r="AW143" s="71" t="e">
        <f t="shared" si="439"/>
        <v>#VALUE!</v>
      </c>
      <c r="AX143" s="49" t="s">
        <v>22</v>
      </c>
      <c r="AY143" s="50">
        <v>0</v>
      </c>
      <c r="AZ143" s="50" t="s">
        <v>22</v>
      </c>
      <c r="BA143" s="50">
        <v>0</v>
      </c>
      <c r="BB143" s="50" t="s">
        <v>22</v>
      </c>
      <c r="BC143" s="50">
        <v>0</v>
      </c>
      <c r="BD143" s="50" t="s">
        <v>22</v>
      </c>
      <c r="BE143" s="50">
        <v>0</v>
      </c>
      <c r="BF143" s="46">
        <f t="shared" si="440"/>
        <v>0</v>
      </c>
      <c r="BG143" s="9">
        <f t="shared" si="441"/>
        <v>0</v>
      </c>
      <c r="BH143" s="9">
        <f t="shared" si="442"/>
        <v>0</v>
      </c>
      <c r="BI143" s="53" t="s">
        <v>22</v>
      </c>
      <c r="BJ143" s="54">
        <v>0</v>
      </c>
      <c r="BK143" s="54" t="s">
        <v>22</v>
      </c>
      <c r="BL143" s="54">
        <v>0</v>
      </c>
      <c r="BM143" s="54" t="s">
        <v>22</v>
      </c>
      <c r="BN143" s="54">
        <v>0</v>
      </c>
      <c r="BO143" s="54" t="s">
        <v>22</v>
      </c>
      <c r="BP143" s="54">
        <v>0</v>
      </c>
      <c r="BQ143" s="46">
        <f t="shared" si="443"/>
        <v>0</v>
      </c>
      <c r="BR143" s="9">
        <f t="shared" si="444"/>
        <v>0</v>
      </c>
      <c r="BS143" s="9">
        <f t="shared" si="445"/>
        <v>0</v>
      </c>
      <c r="BT143" s="63" t="s">
        <v>22</v>
      </c>
      <c r="BU143" s="64">
        <v>0</v>
      </c>
      <c r="BV143" s="64" t="s">
        <v>22</v>
      </c>
      <c r="BW143" s="64">
        <v>0</v>
      </c>
      <c r="BX143" s="64" t="s">
        <v>22</v>
      </c>
      <c r="BY143" s="64">
        <v>0</v>
      </c>
      <c r="BZ143" s="64" t="s">
        <v>22</v>
      </c>
      <c r="CA143" s="64">
        <v>0</v>
      </c>
      <c r="CB143" s="46">
        <f t="shared" si="446"/>
        <v>0</v>
      </c>
      <c r="CC143" s="9">
        <f t="shared" si="447"/>
        <v>0</v>
      </c>
      <c r="CD143" s="9">
        <f t="shared" si="448"/>
        <v>0</v>
      </c>
      <c r="CE143" s="8">
        <v>0</v>
      </c>
      <c r="CF143" s="9">
        <f t="shared" si="449"/>
        <v>0</v>
      </c>
      <c r="CG143" s="9">
        <f t="shared" si="450"/>
        <v>0</v>
      </c>
      <c r="CH143" s="8">
        <v>0</v>
      </c>
      <c r="CI143" s="9">
        <f t="shared" si="451"/>
        <v>0</v>
      </c>
      <c r="CJ143" s="9">
        <f t="shared" si="452"/>
        <v>0</v>
      </c>
      <c r="CK143" s="10">
        <v>1</v>
      </c>
    </row>
    <row r="144" spans="1:89" s="10" customFormat="1" ht="144" customHeight="1">
      <c r="A144" s="36" t="s">
        <v>1367</v>
      </c>
      <c r="B144" s="106"/>
      <c r="C144" s="106" t="str">
        <f t="shared" si="455"/>
        <v>KAIRAN-Black</v>
      </c>
      <c r="D144" s="100" t="s">
        <v>1232</v>
      </c>
      <c r="E144" s="19" t="s">
        <v>1212</v>
      </c>
      <c r="F144" s="103" t="s">
        <v>885</v>
      </c>
      <c r="G144" s="19"/>
      <c r="H144" s="78">
        <f t="shared" si="458"/>
        <v>10.99</v>
      </c>
      <c r="I144" s="89">
        <v>16.899999999999999</v>
      </c>
      <c r="J144" s="79">
        <v>39.9</v>
      </c>
      <c r="K144" s="143" t="str">
        <f>_xlfn.XLOOKUP(C144,наличие!A:A,наличие!J:J,"-",0)</f>
        <v>-</v>
      </c>
      <c r="L144" s="31" t="s">
        <v>1244</v>
      </c>
      <c r="M144" s="160" t="s">
        <v>1244</v>
      </c>
      <c r="N144" s="31" t="s">
        <v>1244</v>
      </c>
      <c r="O144" s="160" t="s">
        <v>1245</v>
      </c>
      <c r="P144" s="31" t="s">
        <v>1244</v>
      </c>
      <c r="Q144" s="160" t="s">
        <v>1245</v>
      </c>
      <c r="R144" s="160" t="s">
        <v>1244</v>
      </c>
      <c r="S144" s="31" t="s">
        <v>1245</v>
      </c>
      <c r="T144" s="31" t="s">
        <v>1244</v>
      </c>
      <c r="U144" s="31" t="s">
        <v>1244</v>
      </c>
      <c r="V144" s="31" t="s">
        <v>1244</v>
      </c>
      <c r="W144" s="160" t="s">
        <v>1244</v>
      </c>
      <c r="X144" s="163">
        <f t="shared" si="453"/>
        <v>0</v>
      </c>
      <c r="Y144" s="81">
        <f t="shared" si="454"/>
        <v>0</v>
      </c>
      <c r="Z144" s="38">
        <f t="shared" si="457"/>
        <v>3.15</v>
      </c>
      <c r="AA144" s="23">
        <f t="shared" si="424"/>
        <v>0</v>
      </c>
      <c r="AB144" s="24">
        <f t="shared" si="425"/>
        <v>14.14</v>
      </c>
      <c r="AC144" s="55">
        <f t="shared" si="426"/>
        <v>49</v>
      </c>
      <c r="AD144" s="39">
        <f t="shared" si="427"/>
        <v>53.7</v>
      </c>
      <c r="AE144" s="11">
        <f t="shared" si="428"/>
        <v>4410</v>
      </c>
      <c r="AF144" s="6">
        <f t="shared" si="429"/>
        <v>2.4653465346534653</v>
      </c>
      <c r="AG144" s="25">
        <f t="shared" si="430"/>
        <v>26.9</v>
      </c>
      <c r="AH144" s="11" t="e">
        <f>ROUND(AG144*#REF!,-1)</f>
        <v>#REF!</v>
      </c>
      <c r="AI144" s="7">
        <f t="shared" si="431"/>
        <v>0.90240452616690225</v>
      </c>
      <c r="AJ144" s="26">
        <f t="shared" si="432"/>
        <v>20.2</v>
      </c>
      <c r="AK144" s="11" t="e">
        <f>ROUND(AJ144*#REF!,-1)</f>
        <v>#REF!</v>
      </c>
      <c r="AL144" s="18">
        <f t="shared" si="433"/>
        <v>0.42857142857142844</v>
      </c>
      <c r="AM144" s="42"/>
      <c r="AN144" s="67" t="s">
        <v>22</v>
      </c>
      <c r="AO144" s="68" t="e">
        <f t="shared" si="434"/>
        <v>#VALUE!</v>
      </c>
      <c r="AP144" s="68" t="s">
        <v>22</v>
      </c>
      <c r="AQ144" s="68" t="e">
        <f t="shared" si="435"/>
        <v>#VALUE!</v>
      </c>
      <c r="AR144" s="68" t="s">
        <v>22</v>
      </c>
      <c r="AS144" s="68" t="e">
        <f t="shared" si="436"/>
        <v>#VALUE!</v>
      </c>
      <c r="AT144" s="68" t="s">
        <v>22</v>
      </c>
      <c r="AU144" s="68" t="e">
        <f t="shared" si="437"/>
        <v>#VALUE!</v>
      </c>
      <c r="AV144" s="74" t="e">
        <f t="shared" si="438"/>
        <v>#VALUE!</v>
      </c>
      <c r="AW144" s="71" t="e">
        <f t="shared" si="439"/>
        <v>#VALUE!</v>
      </c>
      <c r="AX144" s="49" t="s">
        <v>22</v>
      </c>
      <c r="AY144" s="50">
        <v>0</v>
      </c>
      <c r="AZ144" s="50" t="s">
        <v>22</v>
      </c>
      <c r="BA144" s="50">
        <v>0</v>
      </c>
      <c r="BB144" s="50" t="s">
        <v>22</v>
      </c>
      <c r="BC144" s="50">
        <v>0</v>
      </c>
      <c r="BD144" s="50" t="s">
        <v>22</v>
      </c>
      <c r="BE144" s="50">
        <v>0</v>
      </c>
      <c r="BF144" s="46">
        <f t="shared" si="440"/>
        <v>0</v>
      </c>
      <c r="BG144" s="9">
        <f t="shared" si="441"/>
        <v>0</v>
      </c>
      <c r="BH144" s="9">
        <f t="shared" si="442"/>
        <v>0</v>
      </c>
      <c r="BI144" s="53" t="s">
        <v>22</v>
      </c>
      <c r="BJ144" s="54">
        <v>0</v>
      </c>
      <c r="BK144" s="54" t="s">
        <v>22</v>
      </c>
      <c r="BL144" s="54">
        <v>0</v>
      </c>
      <c r="BM144" s="54" t="s">
        <v>22</v>
      </c>
      <c r="BN144" s="54">
        <v>0</v>
      </c>
      <c r="BO144" s="54" t="s">
        <v>22</v>
      </c>
      <c r="BP144" s="54">
        <v>0</v>
      </c>
      <c r="BQ144" s="46">
        <f t="shared" si="443"/>
        <v>0</v>
      </c>
      <c r="BR144" s="9">
        <f t="shared" si="444"/>
        <v>0</v>
      </c>
      <c r="BS144" s="9">
        <f t="shared" si="445"/>
        <v>0</v>
      </c>
      <c r="BT144" s="63" t="s">
        <v>22</v>
      </c>
      <c r="BU144" s="64">
        <v>0</v>
      </c>
      <c r="BV144" s="64" t="s">
        <v>22</v>
      </c>
      <c r="BW144" s="64">
        <v>0</v>
      </c>
      <c r="BX144" s="64" t="s">
        <v>22</v>
      </c>
      <c r="BY144" s="64">
        <v>0</v>
      </c>
      <c r="BZ144" s="64" t="s">
        <v>22</v>
      </c>
      <c r="CA144" s="64">
        <v>0</v>
      </c>
      <c r="CB144" s="46">
        <f t="shared" si="446"/>
        <v>0</v>
      </c>
      <c r="CC144" s="9">
        <f t="shared" si="447"/>
        <v>0</v>
      </c>
      <c r="CD144" s="9">
        <f t="shared" si="448"/>
        <v>0</v>
      </c>
      <c r="CE144" s="8">
        <v>0</v>
      </c>
      <c r="CF144" s="9">
        <f t="shared" si="449"/>
        <v>0</v>
      </c>
      <c r="CG144" s="9">
        <f t="shared" si="450"/>
        <v>0</v>
      </c>
      <c r="CH144" s="8">
        <v>0</v>
      </c>
      <c r="CI144" s="9">
        <f t="shared" si="451"/>
        <v>0</v>
      </c>
      <c r="CJ144" s="9">
        <f t="shared" si="452"/>
        <v>0</v>
      </c>
      <c r="CK144" s="10">
        <v>1</v>
      </c>
    </row>
    <row r="145" spans="1:89" s="10" customFormat="1" ht="144" customHeight="1">
      <c r="A145" s="36" t="s">
        <v>1367</v>
      </c>
      <c r="B145" s="106"/>
      <c r="C145" s="106" t="str">
        <f t="shared" si="455"/>
        <v>KAIRAN-Brown</v>
      </c>
      <c r="D145" s="100" t="s">
        <v>1232</v>
      </c>
      <c r="E145" s="19" t="s">
        <v>1204</v>
      </c>
      <c r="F145" s="103" t="s">
        <v>885</v>
      </c>
      <c r="G145" s="19"/>
      <c r="H145" s="78">
        <f t="shared" si="458"/>
        <v>10.99</v>
      </c>
      <c r="I145" s="89">
        <v>16.899999999999999</v>
      </c>
      <c r="J145" s="79">
        <v>39.9</v>
      </c>
      <c r="K145" s="143" t="str">
        <f>_xlfn.XLOOKUP(C145,наличие!A:A,наличие!J:J,"-",0)</f>
        <v>-</v>
      </c>
      <c r="L145" s="31" t="s">
        <v>1244</v>
      </c>
      <c r="M145" s="160" t="s">
        <v>1244</v>
      </c>
      <c r="N145" s="31" t="s">
        <v>1244</v>
      </c>
      <c r="O145" s="160" t="s">
        <v>1245</v>
      </c>
      <c r="P145" s="31" t="s">
        <v>1244</v>
      </c>
      <c r="Q145" s="160" t="s">
        <v>1245</v>
      </c>
      <c r="R145" s="160" t="s">
        <v>1244</v>
      </c>
      <c r="S145" s="31" t="s">
        <v>1245</v>
      </c>
      <c r="T145" s="31" t="s">
        <v>1244</v>
      </c>
      <c r="U145" s="31" t="s">
        <v>1244</v>
      </c>
      <c r="V145" s="31" t="s">
        <v>1244</v>
      </c>
      <c r="W145" s="160" t="s">
        <v>1244</v>
      </c>
      <c r="X145" s="163">
        <f t="shared" si="453"/>
        <v>0</v>
      </c>
      <c r="Y145" s="81">
        <f t="shared" si="454"/>
        <v>0</v>
      </c>
      <c r="Z145" s="38">
        <f t="shared" si="457"/>
        <v>3.15</v>
      </c>
      <c r="AA145" s="23">
        <f t="shared" si="424"/>
        <v>0</v>
      </c>
      <c r="AB145" s="24">
        <f t="shared" si="425"/>
        <v>14.14</v>
      </c>
      <c r="AC145" s="55">
        <f t="shared" si="426"/>
        <v>49</v>
      </c>
      <c r="AD145" s="39">
        <f t="shared" si="427"/>
        <v>53.7</v>
      </c>
      <c r="AE145" s="11">
        <f t="shared" si="428"/>
        <v>4410</v>
      </c>
      <c r="AF145" s="6">
        <f t="shared" si="429"/>
        <v>2.4653465346534653</v>
      </c>
      <c r="AG145" s="25">
        <f t="shared" si="430"/>
        <v>26.9</v>
      </c>
      <c r="AH145" s="11" t="e">
        <f>ROUND(AG145*#REF!,-1)</f>
        <v>#REF!</v>
      </c>
      <c r="AI145" s="7">
        <f t="shared" si="431"/>
        <v>0.90240452616690225</v>
      </c>
      <c r="AJ145" s="26">
        <f t="shared" si="432"/>
        <v>20.2</v>
      </c>
      <c r="AK145" s="11" t="e">
        <f>ROUND(AJ145*#REF!,-1)</f>
        <v>#REF!</v>
      </c>
      <c r="AL145" s="18">
        <f t="shared" si="433"/>
        <v>0.42857142857142844</v>
      </c>
      <c r="AM145" s="42"/>
      <c r="AN145" s="67" t="s">
        <v>22</v>
      </c>
      <c r="AO145" s="68" t="e">
        <f t="shared" si="434"/>
        <v>#VALUE!</v>
      </c>
      <c r="AP145" s="68" t="s">
        <v>22</v>
      </c>
      <c r="AQ145" s="68" t="e">
        <f t="shared" si="435"/>
        <v>#VALUE!</v>
      </c>
      <c r="AR145" s="68" t="s">
        <v>22</v>
      </c>
      <c r="AS145" s="68" t="e">
        <f t="shared" si="436"/>
        <v>#VALUE!</v>
      </c>
      <c r="AT145" s="68" t="s">
        <v>22</v>
      </c>
      <c r="AU145" s="68" t="e">
        <f t="shared" si="437"/>
        <v>#VALUE!</v>
      </c>
      <c r="AV145" s="74" t="e">
        <f t="shared" si="438"/>
        <v>#VALUE!</v>
      </c>
      <c r="AW145" s="71" t="e">
        <f t="shared" si="439"/>
        <v>#VALUE!</v>
      </c>
      <c r="AX145" s="49" t="s">
        <v>22</v>
      </c>
      <c r="AY145" s="50">
        <v>0</v>
      </c>
      <c r="AZ145" s="50" t="s">
        <v>22</v>
      </c>
      <c r="BA145" s="50">
        <v>0</v>
      </c>
      <c r="BB145" s="50" t="s">
        <v>22</v>
      </c>
      <c r="BC145" s="50">
        <v>0</v>
      </c>
      <c r="BD145" s="50" t="s">
        <v>22</v>
      </c>
      <c r="BE145" s="50">
        <v>0</v>
      </c>
      <c r="BF145" s="46">
        <f t="shared" si="440"/>
        <v>0</v>
      </c>
      <c r="BG145" s="9">
        <f t="shared" si="441"/>
        <v>0</v>
      </c>
      <c r="BH145" s="9">
        <f t="shared" si="442"/>
        <v>0</v>
      </c>
      <c r="BI145" s="53" t="s">
        <v>22</v>
      </c>
      <c r="BJ145" s="54">
        <v>0</v>
      </c>
      <c r="BK145" s="54" t="s">
        <v>22</v>
      </c>
      <c r="BL145" s="54">
        <v>0</v>
      </c>
      <c r="BM145" s="54" t="s">
        <v>22</v>
      </c>
      <c r="BN145" s="54">
        <v>0</v>
      </c>
      <c r="BO145" s="54" t="s">
        <v>22</v>
      </c>
      <c r="BP145" s="54">
        <v>0</v>
      </c>
      <c r="BQ145" s="46">
        <f t="shared" si="443"/>
        <v>0</v>
      </c>
      <c r="BR145" s="9">
        <f t="shared" si="444"/>
        <v>0</v>
      </c>
      <c r="BS145" s="9">
        <f t="shared" si="445"/>
        <v>0</v>
      </c>
      <c r="BT145" s="63" t="s">
        <v>22</v>
      </c>
      <c r="BU145" s="64">
        <v>0</v>
      </c>
      <c r="BV145" s="64" t="s">
        <v>22</v>
      </c>
      <c r="BW145" s="64">
        <v>0</v>
      </c>
      <c r="BX145" s="64" t="s">
        <v>22</v>
      </c>
      <c r="BY145" s="64">
        <v>0</v>
      </c>
      <c r="BZ145" s="64" t="s">
        <v>22</v>
      </c>
      <c r="CA145" s="64">
        <v>0</v>
      </c>
      <c r="CB145" s="46">
        <f t="shared" si="446"/>
        <v>0</v>
      </c>
      <c r="CC145" s="9">
        <f t="shared" si="447"/>
        <v>0</v>
      </c>
      <c r="CD145" s="9">
        <f t="shared" si="448"/>
        <v>0</v>
      </c>
      <c r="CE145" s="8">
        <v>0</v>
      </c>
      <c r="CF145" s="9">
        <f t="shared" si="449"/>
        <v>0</v>
      </c>
      <c r="CG145" s="9">
        <f t="shared" si="450"/>
        <v>0</v>
      </c>
      <c r="CH145" s="8">
        <v>0</v>
      </c>
      <c r="CI145" s="9">
        <f t="shared" si="451"/>
        <v>0</v>
      </c>
      <c r="CJ145" s="9">
        <f t="shared" si="452"/>
        <v>0</v>
      </c>
      <c r="CK145" s="10">
        <v>1</v>
      </c>
    </row>
    <row r="146" spans="1:89" s="10" customFormat="1" ht="144" customHeight="1">
      <c r="A146" s="36" t="str">
        <f>_xlfn.XLOOKUP(D146,наличие!B:B,наличие!E:E,"-",0)</f>
        <v>Шляпы</v>
      </c>
      <c r="B146" s="106"/>
      <c r="C146" s="106" t="str">
        <f t="shared" si="455"/>
        <v>MAC LORCA-Grey</v>
      </c>
      <c r="D146" s="100" t="s">
        <v>887</v>
      </c>
      <c r="E146" s="19" t="s">
        <v>1217</v>
      </c>
      <c r="F146" s="103" t="s">
        <v>886</v>
      </c>
      <c r="G146" s="19"/>
      <c r="H146" s="78">
        <f t="shared" si="458"/>
        <v>16.190000000000001</v>
      </c>
      <c r="I146" s="89">
        <v>24.9</v>
      </c>
      <c r="J146" s="79">
        <v>64.900000000000006</v>
      </c>
      <c r="K146" s="143">
        <f>_xlfn.XLOOKUP(C146,наличие!A:A,наличие!J:J,"-",0)</f>
        <v>2</v>
      </c>
      <c r="L146" s="31" t="s">
        <v>1244</v>
      </c>
      <c r="M146" s="160" t="s">
        <v>1244</v>
      </c>
      <c r="N146" s="31" t="s">
        <v>1244</v>
      </c>
      <c r="O146" s="160" t="s">
        <v>1245</v>
      </c>
      <c r="P146" s="31" t="s">
        <v>1244</v>
      </c>
      <c r="Q146" s="160" t="s">
        <v>1245</v>
      </c>
      <c r="R146" s="160" t="s">
        <v>1244</v>
      </c>
      <c r="S146" s="31" t="s">
        <v>1245</v>
      </c>
      <c r="T146" s="31" t="s">
        <v>1244</v>
      </c>
      <c r="U146" s="31" t="s">
        <v>1244</v>
      </c>
      <c r="V146" s="31" t="s">
        <v>1244</v>
      </c>
      <c r="W146" s="160" t="s">
        <v>1244</v>
      </c>
      <c r="X146" s="163">
        <f t="shared" si="453"/>
        <v>0</v>
      </c>
      <c r="Y146" s="81">
        <f t="shared" si="454"/>
        <v>0</v>
      </c>
      <c r="Z146" s="38">
        <f t="shared" si="457"/>
        <v>3.93</v>
      </c>
      <c r="AA146" s="23">
        <f t="shared" si="424"/>
        <v>0</v>
      </c>
      <c r="AB146" s="24">
        <f t="shared" si="425"/>
        <v>20.12</v>
      </c>
      <c r="AC146" s="55">
        <f t="shared" si="426"/>
        <v>70</v>
      </c>
      <c r="AD146" s="39">
        <f t="shared" si="427"/>
        <v>76.5</v>
      </c>
      <c r="AE146" s="11">
        <f t="shared" si="428"/>
        <v>6300</v>
      </c>
      <c r="AF146" s="6">
        <f t="shared" si="429"/>
        <v>2.4791252485089461</v>
      </c>
      <c r="AG146" s="25">
        <f t="shared" si="430"/>
        <v>38.5</v>
      </c>
      <c r="AH146" s="11" t="e">
        <f>ROUND(AG146*#REF!,-1)</f>
        <v>#REF!</v>
      </c>
      <c r="AI146" s="7">
        <f t="shared" si="431"/>
        <v>0.91351888667992043</v>
      </c>
      <c r="AJ146" s="26">
        <f t="shared" si="432"/>
        <v>28.9</v>
      </c>
      <c r="AK146" s="11" t="e">
        <f>ROUND(AJ146*#REF!,-1)</f>
        <v>#REF!</v>
      </c>
      <c r="AL146" s="18">
        <f t="shared" si="433"/>
        <v>0.43638170974155055</v>
      </c>
      <c r="AM146" s="42"/>
      <c r="AN146" s="67" t="s">
        <v>22</v>
      </c>
      <c r="AO146" s="68" t="e">
        <f t="shared" si="434"/>
        <v>#VALUE!</v>
      </c>
      <c r="AP146" s="68" t="s">
        <v>22</v>
      </c>
      <c r="AQ146" s="68" t="e">
        <f t="shared" si="435"/>
        <v>#VALUE!</v>
      </c>
      <c r="AR146" s="68" t="s">
        <v>22</v>
      </c>
      <c r="AS146" s="68" t="e">
        <f t="shared" si="436"/>
        <v>#VALUE!</v>
      </c>
      <c r="AT146" s="68" t="s">
        <v>22</v>
      </c>
      <c r="AU146" s="68" t="e">
        <f t="shared" si="437"/>
        <v>#VALUE!</v>
      </c>
      <c r="AV146" s="74" t="e">
        <f t="shared" si="438"/>
        <v>#VALUE!</v>
      </c>
      <c r="AW146" s="71" t="e">
        <f t="shared" si="439"/>
        <v>#VALUE!</v>
      </c>
      <c r="AX146" s="49" t="s">
        <v>22</v>
      </c>
      <c r="AY146" s="50">
        <v>0</v>
      </c>
      <c r="AZ146" s="50" t="s">
        <v>22</v>
      </c>
      <c r="BA146" s="50">
        <v>0</v>
      </c>
      <c r="BB146" s="50" t="s">
        <v>22</v>
      </c>
      <c r="BC146" s="50">
        <v>0</v>
      </c>
      <c r="BD146" s="50" t="s">
        <v>22</v>
      </c>
      <c r="BE146" s="50">
        <v>0</v>
      </c>
      <c r="BF146" s="46">
        <f t="shared" si="440"/>
        <v>0</v>
      </c>
      <c r="BG146" s="9">
        <f t="shared" si="441"/>
        <v>0</v>
      </c>
      <c r="BH146" s="9">
        <f t="shared" si="442"/>
        <v>0</v>
      </c>
      <c r="BI146" s="53" t="s">
        <v>22</v>
      </c>
      <c r="BJ146" s="54">
        <v>0</v>
      </c>
      <c r="BK146" s="54" t="s">
        <v>22</v>
      </c>
      <c r="BL146" s="54">
        <v>0</v>
      </c>
      <c r="BM146" s="54" t="s">
        <v>22</v>
      </c>
      <c r="BN146" s="54">
        <v>0</v>
      </c>
      <c r="BO146" s="54" t="s">
        <v>22</v>
      </c>
      <c r="BP146" s="54">
        <v>0</v>
      </c>
      <c r="BQ146" s="46">
        <f t="shared" si="443"/>
        <v>0</v>
      </c>
      <c r="BR146" s="9">
        <f t="shared" si="444"/>
        <v>0</v>
      </c>
      <c r="BS146" s="9">
        <f t="shared" si="445"/>
        <v>0</v>
      </c>
      <c r="BT146" s="63" t="s">
        <v>22</v>
      </c>
      <c r="BU146" s="64">
        <v>0</v>
      </c>
      <c r="BV146" s="64" t="s">
        <v>22</v>
      </c>
      <c r="BW146" s="64">
        <v>0</v>
      </c>
      <c r="BX146" s="64" t="s">
        <v>22</v>
      </c>
      <c r="BY146" s="64">
        <v>0</v>
      </c>
      <c r="BZ146" s="64" t="s">
        <v>22</v>
      </c>
      <c r="CA146" s="64">
        <v>0</v>
      </c>
      <c r="CB146" s="46">
        <f t="shared" si="446"/>
        <v>0</v>
      </c>
      <c r="CC146" s="9">
        <f t="shared" si="447"/>
        <v>0</v>
      </c>
      <c r="CD146" s="9">
        <f t="shared" si="448"/>
        <v>0</v>
      </c>
      <c r="CE146" s="8">
        <v>0</v>
      </c>
      <c r="CF146" s="9">
        <f t="shared" si="449"/>
        <v>0</v>
      </c>
      <c r="CG146" s="9">
        <f t="shared" si="450"/>
        <v>0</v>
      </c>
      <c r="CH146" s="8">
        <v>0</v>
      </c>
      <c r="CI146" s="9">
        <f t="shared" si="451"/>
        <v>0</v>
      </c>
      <c r="CJ146" s="9">
        <f t="shared" si="452"/>
        <v>0</v>
      </c>
      <c r="CK146" s="10">
        <v>1</v>
      </c>
    </row>
    <row r="147" spans="1:89" s="10" customFormat="1" ht="144" customHeight="1">
      <c r="A147" s="36" t="str">
        <f>_xlfn.XLOOKUP(D147,наличие!B:B,наличие!E:E,"-",0)</f>
        <v>Шляпы</v>
      </c>
      <c r="B147" s="106"/>
      <c r="C147" s="106" t="str">
        <f t="shared" si="455"/>
        <v>MAC LORCA-Charcoal</v>
      </c>
      <c r="D147" s="100" t="s">
        <v>887</v>
      </c>
      <c r="E147" s="19" t="s">
        <v>1210</v>
      </c>
      <c r="F147" s="103" t="s">
        <v>886</v>
      </c>
      <c r="G147" s="19"/>
      <c r="H147" s="78">
        <f t="shared" si="458"/>
        <v>16.190000000000001</v>
      </c>
      <c r="I147" s="89">
        <v>24.9</v>
      </c>
      <c r="J147" s="79">
        <v>64.900000000000006</v>
      </c>
      <c r="K147" s="143">
        <f>_xlfn.XLOOKUP(C147,наличие!A:A,наличие!J:J,"-",0)</f>
        <v>1</v>
      </c>
      <c r="L147" s="31" t="s">
        <v>1244</v>
      </c>
      <c r="M147" s="160" t="s">
        <v>1244</v>
      </c>
      <c r="N147" s="31" t="s">
        <v>1244</v>
      </c>
      <c r="O147" s="160" t="s">
        <v>1245</v>
      </c>
      <c r="P147" s="31" t="s">
        <v>1244</v>
      </c>
      <c r="Q147" s="160" t="s">
        <v>1245</v>
      </c>
      <c r="R147" s="160" t="s">
        <v>1244</v>
      </c>
      <c r="S147" s="31" t="s">
        <v>1245</v>
      </c>
      <c r="T147" s="31" t="s">
        <v>1244</v>
      </c>
      <c r="U147" s="31" t="s">
        <v>1244</v>
      </c>
      <c r="V147" s="31" t="s">
        <v>1244</v>
      </c>
      <c r="W147" s="160" t="s">
        <v>1244</v>
      </c>
      <c r="X147" s="163">
        <f t="shared" si="453"/>
        <v>0</v>
      </c>
      <c r="Y147" s="81">
        <f t="shared" si="454"/>
        <v>0</v>
      </c>
      <c r="Z147" s="38">
        <f t="shared" si="457"/>
        <v>3.93</v>
      </c>
      <c r="AA147" s="23">
        <f t="shared" si="424"/>
        <v>0</v>
      </c>
      <c r="AB147" s="24">
        <f t="shared" si="425"/>
        <v>20.12</v>
      </c>
      <c r="AC147" s="55">
        <f t="shared" si="426"/>
        <v>70</v>
      </c>
      <c r="AD147" s="39">
        <f t="shared" si="427"/>
        <v>76.5</v>
      </c>
      <c r="AE147" s="11">
        <f t="shared" si="428"/>
        <v>6300</v>
      </c>
      <c r="AF147" s="6">
        <f t="shared" si="429"/>
        <v>2.4791252485089461</v>
      </c>
      <c r="AG147" s="25">
        <f t="shared" si="430"/>
        <v>38.5</v>
      </c>
      <c r="AH147" s="11" t="e">
        <f>ROUND(AG147*#REF!,-1)</f>
        <v>#REF!</v>
      </c>
      <c r="AI147" s="7">
        <f t="shared" si="431"/>
        <v>0.91351888667992043</v>
      </c>
      <c r="AJ147" s="26">
        <f t="shared" si="432"/>
        <v>28.9</v>
      </c>
      <c r="AK147" s="11" t="e">
        <f>ROUND(AJ147*#REF!,-1)</f>
        <v>#REF!</v>
      </c>
      <c r="AL147" s="18">
        <f t="shared" si="433"/>
        <v>0.43638170974155055</v>
      </c>
      <c r="AM147" s="42"/>
      <c r="AN147" s="67" t="s">
        <v>22</v>
      </c>
      <c r="AO147" s="68" t="e">
        <f t="shared" si="434"/>
        <v>#VALUE!</v>
      </c>
      <c r="AP147" s="68" t="s">
        <v>22</v>
      </c>
      <c r="AQ147" s="68" t="e">
        <f t="shared" si="435"/>
        <v>#VALUE!</v>
      </c>
      <c r="AR147" s="68" t="s">
        <v>22</v>
      </c>
      <c r="AS147" s="68" t="e">
        <f t="shared" si="436"/>
        <v>#VALUE!</v>
      </c>
      <c r="AT147" s="68" t="s">
        <v>22</v>
      </c>
      <c r="AU147" s="68" t="e">
        <f t="shared" si="437"/>
        <v>#VALUE!</v>
      </c>
      <c r="AV147" s="74" t="e">
        <f t="shared" si="438"/>
        <v>#VALUE!</v>
      </c>
      <c r="AW147" s="71" t="e">
        <f t="shared" si="439"/>
        <v>#VALUE!</v>
      </c>
      <c r="AX147" s="49" t="s">
        <v>22</v>
      </c>
      <c r="AY147" s="50">
        <v>0</v>
      </c>
      <c r="AZ147" s="50" t="s">
        <v>22</v>
      </c>
      <c r="BA147" s="50">
        <v>0</v>
      </c>
      <c r="BB147" s="50" t="s">
        <v>22</v>
      </c>
      <c r="BC147" s="50">
        <v>0</v>
      </c>
      <c r="BD147" s="50" t="s">
        <v>22</v>
      </c>
      <c r="BE147" s="50">
        <v>0</v>
      </c>
      <c r="BF147" s="46">
        <f t="shared" si="440"/>
        <v>0</v>
      </c>
      <c r="BG147" s="9">
        <f t="shared" si="441"/>
        <v>0</v>
      </c>
      <c r="BH147" s="9">
        <f t="shared" si="442"/>
        <v>0</v>
      </c>
      <c r="BI147" s="53" t="s">
        <v>22</v>
      </c>
      <c r="BJ147" s="54">
        <v>0</v>
      </c>
      <c r="BK147" s="54" t="s">
        <v>22</v>
      </c>
      <c r="BL147" s="54">
        <v>0</v>
      </c>
      <c r="BM147" s="54" t="s">
        <v>22</v>
      </c>
      <c r="BN147" s="54">
        <v>0</v>
      </c>
      <c r="BO147" s="54" t="s">
        <v>22</v>
      </c>
      <c r="BP147" s="54">
        <v>0</v>
      </c>
      <c r="BQ147" s="46">
        <f t="shared" si="443"/>
        <v>0</v>
      </c>
      <c r="BR147" s="9">
        <f t="shared" si="444"/>
        <v>0</v>
      </c>
      <c r="BS147" s="9">
        <f t="shared" si="445"/>
        <v>0</v>
      </c>
      <c r="BT147" s="63" t="s">
        <v>22</v>
      </c>
      <c r="BU147" s="64">
        <v>0</v>
      </c>
      <c r="BV147" s="64" t="s">
        <v>22</v>
      </c>
      <c r="BW147" s="64">
        <v>0</v>
      </c>
      <c r="BX147" s="64" t="s">
        <v>22</v>
      </c>
      <c r="BY147" s="64">
        <v>0</v>
      </c>
      <c r="BZ147" s="64" t="s">
        <v>22</v>
      </c>
      <c r="CA147" s="64">
        <v>0</v>
      </c>
      <c r="CB147" s="46">
        <f t="shared" si="446"/>
        <v>0</v>
      </c>
      <c r="CC147" s="9">
        <f t="shared" si="447"/>
        <v>0</v>
      </c>
      <c r="CD147" s="9">
        <f t="shared" si="448"/>
        <v>0</v>
      </c>
      <c r="CE147" s="8">
        <v>0</v>
      </c>
      <c r="CF147" s="9">
        <f t="shared" si="449"/>
        <v>0</v>
      </c>
      <c r="CG147" s="9">
        <f t="shared" si="450"/>
        <v>0</v>
      </c>
      <c r="CH147" s="8">
        <v>0</v>
      </c>
      <c r="CI147" s="9">
        <f t="shared" si="451"/>
        <v>0</v>
      </c>
      <c r="CJ147" s="9">
        <f t="shared" si="452"/>
        <v>0</v>
      </c>
      <c r="CK147" s="10">
        <v>1</v>
      </c>
    </row>
    <row r="148" spans="1:89" s="10" customFormat="1" ht="144" customHeight="1">
      <c r="A148" s="36" t="str">
        <f>_xlfn.XLOOKUP(D148,наличие!B:B,наличие!E:E,"-",0)</f>
        <v>Шляпы</v>
      </c>
      <c r="B148" s="106"/>
      <c r="C148" s="106" t="str">
        <f t="shared" si="455"/>
        <v>MAC LORCA-Green</v>
      </c>
      <c r="D148" s="100" t="s">
        <v>887</v>
      </c>
      <c r="E148" s="19" t="s">
        <v>1209</v>
      </c>
      <c r="F148" s="103" t="s">
        <v>886</v>
      </c>
      <c r="G148" s="19"/>
      <c r="H148" s="78">
        <f t="shared" si="458"/>
        <v>16.190000000000001</v>
      </c>
      <c r="I148" s="89">
        <v>24.9</v>
      </c>
      <c r="J148" s="79">
        <v>64.900000000000006</v>
      </c>
      <c r="K148" s="143">
        <f>_xlfn.XLOOKUP(C148,наличие!A:A,наличие!J:J,"-",0)</f>
        <v>2</v>
      </c>
      <c r="L148" s="31" t="s">
        <v>1244</v>
      </c>
      <c r="M148" s="160" t="s">
        <v>1244</v>
      </c>
      <c r="N148" s="31" t="s">
        <v>1244</v>
      </c>
      <c r="O148" s="160" t="s">
        <v>1245</v>
      </c>
      <c r="P148" s="31" t="s">
        <v>1244</v>
      </c>
      <c r="Q148" s="160" t="s">
        <v>1245</v>
      </c>
      <c r="R148" s="160" t="s">
        <v>1244</v>
      </c>
      <c r="S148" s="31" t="s">
        <v>1245</v>
      </c>
      <c r="T148" s="31" t="s">
        <v>1244</v>
      </c>
      <c r="U148" s="31" t="s">
        <v>1244</v>
      </c>
      <c r="V148" s="31" t="s">
        <v>1244</v>
      </c>
      <c r="W148" s="160" t="s">
        <v>1244</v>
      </c>
      <c r="X148" s="163">
        <f t="shared" si="453"/>
        <v>0</v>
      </c>
      <c r="Y148" s="81">
        <f t="shared" si="454"/>
        <v>0</v>
      </c>
      <c r="Z148" s="38">
        <f t="shared" si="457"/>
        <v>3.93</v>
      </c>
      <c r="AA148" s="23">
        <f t="shared" si="424"/>
        <v>0</v>
      </c>
      <c r="AB148" s="24">
        <f t="shared" si="425"/>
        <v>20.12</v>
      </c>
      <c r="AC148" s="55">
        <f t="shared" si="426"/>
        <v>70</v>
      </c>
      <c r="AD148" s="39">
        <f t="shared" si="427"/>
        <v>76.5</v>
      </c>
      <c r="AE148" s="11">
        <f t="shared" si="428"/>
        <v>6300</v>
      </c>
      <c r="AF148" s="6">
        <f t="shared" si="429"/>
        <v>2.4791252485089461</v>
      </c>
      <c r="AG148" s="25">
        <f t="shared" si="430"/>
        <v>38.5</v>
      </c>
      <c r="AH148" s="11" t="e">
        <f>ROUND(AG148*#REF!,-1)</f>
        <v>#REF!</v>
      </c>
      <c r="AI148" s="7">
        <f t="shared" si="431"/>
        <v>0.91351888667992043</v>
      </c>
      <c r="AJ148" s="26">
        <f t="shared" si="432"/>
        <v>28.9</v>
      </c>
      <c r="AK148" s="11" t="e">
        <f>ROUND(AJ148*#REF!,-1)</f>
        <v>#REF!</v>
      </c>
      <c r="AL148" s="18">
        <f t="shared" si="433"/>
        <v>0.43638170974155055</v>
      </c>
      <c r="AM148" s="42"/>
      <c r="AN148" s="67" t="s">
        <v>22</v>
      </c>
      <c r="AO148" s="68" t="e">
        <f t="shared" si="434"/>
        <v>#VALUE!</v>
      </c>
      <c r="AP148" s="68" t="s">
        <v>22</v>
      </c>
      <c r="AQ148" s="68" t="e">
        <f t="shared" si="435"/>
        <v>#VALUE!</v>
      </c>
      <c r="AR148" s="68" t="s">
        <v>22</v>
      </c>
      <c r="AS148" s="68" t="e">
        <f t="shared" si="436"/>
        <v>#VALUE!</v>
      </c>
      <c r="AT148" s="68" t="s">
        <v>22</v>
      </c>
      <c r="AU148" s="68" t="e">
        <f t="shared" si="437"/>
        <v>#VALUE!</v>
      </c>
      <c r="AV148" s="74" t="e">
        <f t="shared" si="438"/>
        <v>#VALUE!</v>
      </c>
      <c r="AW148" s="71" t="e">
        <f t="shared" si="439"/>
        <v>#VALUE!</v>
      </c>
      <c r="AX148" s="49" t="s">
        <v>22</v>
      </c>
      <c r="AY148" s="50">
        <v>0</v>
      </c>
      <c r="AZ148" s="50" t="s">
        <v>22</v>
      </c>
      <c r="BA148" s="50">
        <v>0</v>
      </c>
      <c r="BB148" s="50" t="s">
        <v>22</v>
      </c>
      <c r="BC148" s="50">
        <v>0</v>
      </c>
      <c r="BD148" s="50" t="s">
        <v>22</v>
      </c>
      <c r="BE148" s="50">
        <v>0</v>
      </c>
      <c r="BF148" s="46">
        <f t="shared" si="440"/>
        <v>0</v>
      </c>
      <c r="BG148" s="9">
        <f t="shared" si="441"/>
        <v>0</v>
      </c>
      <c r="BH148" s="9">
        <f t="shared" si="442"/>
        <v>0</v>
      </c>
      <c r="BI148" s="53" t="s">
        <v>22</v>
      </c>
      <c r="BJ148" s="54">
        <v>0</v>
      </c>
      <c r="BK148" s="54" t="s">
        <v>22</v>
      </c>
      <c r="BL148" s="54">
        <v>0</v>
      </c>
      <c r="BM148" s="54" t="s">
        <v>22</v>
      </c>
      <c r="BN148" s="54">
        <v>0</v>
      </c>
      <c r="BO148" s="54" t="s">
        <v>22</v>
      </c>
      <c r="BP148" s="54">
        <v>0</v>
      </c>
      <c r="BQ148" s="46">
        <f t="shared" si="443"/>
        <v>0</v>
      </c>
      <c r="BR148" s="9">
        <f t="shared" si="444"/>
        <v>0</v>
      </c>
      <c r="BS148" s="9">
        <f t="shared" si="445"/>
        <v>0</v>
      </c>
      <c r="BT148" s="63" t="s">
        <v>22</v>
      </c>
      <c r="BU148" s="64">
        <v>0</v>
      </c>
      <c r="BV148" s="64" t="s">
        <v>22</v>
      </c>
      <c r="BW148" s="64">
        <v>0</v>
      </c>
      <c r="BX148" s="64" t="s">
        <v>22</v>
      </c>
      <c r="BY148" s="64">
        <v>0</v>
      </c>
      <c r="BZ148" s="64" t="s">
        <v>22</v>
      </c>
      <c r="CA148" s="64">
        <v>0</v>
      </c>
      <c r="CB148" s="46">
        <f t="shared" si="446"/>
        <v>0</v>
      </c>
      <c r="CC148" s="9">
        <f t="shared" si="447"/>
        <v>0</v>
      </c>
      <c r="CD148" s="9">
        <f t="shared" si="448"/>
        <v>0</v>
      </c>
      <c r="CE148" s="8">
        <v>0</v>
      </c>
      <c r="CF148" s="9">
        <f t="shared" si="449"/>
        <v>0</v>
      </c>
      <c r="CG148" s="9">
        <f t="shared" si="450"/>
        <v>0</v>
      </c>
      <c r="CH148" s="8">
        <v>0</v>
      </c>
      <c r="CI148" s="9">
        <f t="shared" si="451"/>
        <v>0</v>
      </c>
      <c r="CJ148" s="9">
        <f t="shared" si="452"/>
        <v>0</v>
      </c>
      <c r="CK148" s="10">
        <v>1</v>
      </c>
    </row>
    <row r="149" spans="1:89" s="10" customFormat="1" ht="144" customHeight="1">
      <c r="A149" s="36" t="str">
        <f>_xlfn.XLOOKUP(D149,наличие!B:B,наличие!E:E,"-",0)</f>
        <v>Шляпы</v>
      </c>
      <c r="B149" s="106"/>
      <c r="C149" s="106" t="str">
        <f t="shared" si="455"/>
        <v>MAC LORCA-Brown</v>
      </c>
      <c r="D149" s="100" t="s">
        <v>887</v>
      </c>
      <c r="E149" s="19" t="s">
        <v>1204</v>
      </c>
      <c r="F149" s="103" t="s">
        <v>886</v>
      </c>
      <c r="G149" s="19"/>
      <c r="H149" s="78">
        <f t="shared" si="458"/>
        <v>16.190000000000001</v>
      </c>
      <c r="I149" s="89">
        <v>24.9</v>
      </c>
      <c r="J149" s="79">
        <v>64.900000000000006</v>
      </c>
      <c r="K149" s="143">
        <f>_xlfn.XLOOKUP(C149,наличие!A:A,наличие!J:J,"-",0)</f>
        <v>3</v>
      </c>
      <c r="L149" s="31" t="s">
        <v>1244</v>
      </c>
      <c r="M149" s="160" t="s">
        <v>1244</v>
      </c>
      <c r="N149" s="31" t="s">
        <v>1244</v>
      </c>
      <c r="O149" s="160" t="s">
        <v>1245</v>
      </c>
      <c r="P149" s="31" t="s">
        <v>1244</v>
      </c>
      <c r="Q149" s="160" t="s">
        <v>1245</v>
      </c>
      <c r="R149" s="160" t="s">
        <v>1244</v>
      </c>
      <c r="S149" s="31" t="s">
        <v>1245</v>
      </c>
      <c r="T149" s="31" t="s">
        <v>1244</v>
      </c>
      <c r="U149" s="31" t="s">
        <v>1244</v>
      </c>
      <c r="V149" s="31" t="s">
        <v>1244</v>
      </c>
      <c r="W149" s="160" t="s">
        <v>1244</v>
      </c>
      <c r="X149" s="163">
        <f t="shared" si="453"/>
        <v>0</v>
      </c>
      <c r="Y149" s="81">
        <f t="shared" si="454"/>
        <v>0</v>
      </c>
      <c r="Z149" s="38">
        <f t="shared" si="457"/>
        <v>3.93</v>
      </c>
      <c r="AA149" s="23">
        <f t="shared" si="424"/>
        <v>0</v>
      </c>
      <c r="AB149" s="24">
        <f t="shared" si="425"/>
        <v>20.12</v>
      </c>
      <c r="AC149" s="55">
        <f t="shared" si="426"/>
        <v>70</v>
      </c>
      <c r="AD149" s="39">
        <f t="shared" si="427"/>
        <v>76.5</v>
      </c>
      <c r="AE149" s="11">
        <f t="shared" si="428"/>
        <v>6300</v>
      </c>
      <c r="AF149" s="6">
        <f t="shared" si="429"/>
        <v>2.4791252485089461</v>
      </c>
      <c r="AG149" s="25">
        <f t="shared" si="430"/>
        <v>38.5</v>
      </c>
      <c r="AH149" s="11" t="e">
        <f>ROUND(AG149*#REF!,-1)</f>
        <v>#REF!</v>
      </c>
      <c r="AI149" s="7">
        <f t="shared" si="431"/>
        <v>0.91351888667992043</v>
      </c>
      <c r="AJ149" s="26">
        <f t="shared" si="432"/>
        <v>28.9</v>
      </c>
      <c r="AK149" s="11" t="e">
        <f>ROUND(AJ149*#REF!,-1)</f>
        <v>#REF!</v>
      </c>
      <c r="AL149" s="18">
        <f t="shared" si="433"/>
        <v>0.43638170974155055</v>
      </c>
      <c r="AM149" s="42"/>
      <c r="AN149" s="67" t="s">
        <v>22</v>
      </c>
      <c r="AO149" s="68" t="e">
        <f t="shared" si="434"/>
        <v>#VALUE!</v>
      </c>
      <c r="AP149" s="68" t="s">
        <v>22</v>
      </c>
      <c r="AQ149" s="68" t="e">
        <f t="shared" si="435"/>
        <v>#VALUE!</v>
      </c>
      <c r="AR149" s="68" t="s">
        <v>22</v>
      </c>
      <c r="AS149" s="68" t="e">
        <f t="shared" si="436"/>
        <v>#VALUE!</v>
      </c>
      <c r="AT149" s="68" t="s">
        <v>22</v>
      </c>
      <c r="AU149" s="68" t="e">
        <f t="shared" si="437"/>
        <v>#VALUE!</v>
      </c>
      <c r="AV149" s="74" t="e">
        <f t="shared" si="438"/>
        <v>#VALUE!</v>
      </c>
      <c r="AW149" s="71" t="e">
        <f t="shared" si="439"/>
        <v>#VALUE!</v>
      </c>
      <c r="AX149" s="49" t="s">
        <v>22</v>
      </c>
      <c r="AY149" s="50">
        <v>0</v>
      </c>
      <c r="AZ149" s="50" t="s">
        <v>22</v>
      </c>
      <c r="BA149" s="50">
        <v>0</v>
      </c>
      <c r="BB149" s="50" t="s">
        <v>22</v>
      </c>
      <c r="BC149" s="50">
        <v>0</v>
      </c>
      <c r="BD149" s="50" t="s">
        <v>22</v>
      </c>
      <c r="BE149" s="50">
        <v>0</v>
      </c>
      <c r="BF149" s="46">
        <f t="shared" si="440"/>
        <v>0</v>
      </c>
      <c r="BG149" s="9">
        <f t="shared" si="441"/>
        <v>0</v>
      </c>
      <c r="BH149" s="9">
        <f t="shared" si="442"/>
        <v>0</v>
      </c>
      <c r="BI149" s="53" t="s">
        <v>22</v>
      </c>
      <c r="BJ149" s="54">
        <v>0</v>
      </c>
      <c r="BK149" s="54" t="s">
        <v>22</v>
      </c>
      <c r="BL149" s="54">
        <v>0</v>
      </c>
      <c r="BM149" s="54" t="s">
        <v>22</v>
      </c>
      <c r="BN149" s="54">
        <v>0</v>
      </c>
      <c r="BO149" s="54" t="s">
        <v>22</v>
      </c>
      <c r="BP149" s="54">
        <v>0</v>
      </c>
      <c r="BQ149" s="46">
        <f t="shared" si="443"/>
        <v>0</v>
      </c>
      <c r="BR149" s="9">
        <f t="shared" si="444"/>
        <v>0</v>
      </c>
      <c r="BS149" s="9">
        <f t="shared" si="445"/>
        <v>0</v>
      </c>
      <c r="BT149" s="63" t="s">
        <v>22</v>
      </c>
      <c r="BU149" s="64">
        <v>0</v>
      </c>
      <c r="BV149" s="64" t="s">
        <v>22</v>
      </c>
      <c r="BW149" s="64">
        <v>0</v>
      </c>
      <c r="BX149" s="64" t="s">
        <v>22</v>
      </c>
      <c r="BY149" s="64">
        <v>0</v>
      </c>
      <c r="BZ149" s="64" t="s">
        <v>22</v>
      </c>
      <c r="CA149" s="64">
        <v>0</v>
      </c>
      <c r="CB149" s="46">
        <f t="shared" si="446"/>
        <v>0</v>
      </c>
      <c r="CC149" s="9">
        <f t="shared" si="447"/>
        <v>0</v>
      </c>
      <c r="CD149" s="9">
        <f t="shared" si="448"/>
        <v>0</v>
      </c>
      <c r="CE149" s="8">
        <v>0</v>
      </c>
      <c r="CF149" s="9">
        <f t="shared" si="449"/>
        <v>0</v>
      </c>
      <c r="CG149" s="9">
        <f t="shared" si="450"/>
        <v>0</v>
      </c>
      <c r="CH149" s="8">
        <v>0</v>
      </c>
      <c r="CI149" s="9">
        <f t="shared" si="451"/>
        <v>0</v>
      </c>
      <c r="CJ149" s="9">
        <f t="shared" si="452"/>
        <v>0</v>
      </c>
      <c r="CK149" s="10">
        <v>1</v>
      </c>
    </row>
    <row r="150" spans="1:89" s="10" customFormat="1" ht="144" customHeight="1">
      <c r="A150" s="36" t="str">
        <f>_xlfn.XLOOKUP(D150,наличие!B:B,наличие!E:E,"-",0)</f>
        <v>Шляпы</v>
      </c>
      <c r="B150" s="106"/>
      <c r="C150" s="106" t="str">
        <f t="shared" si="455"/>
        <v>MAC TUCKER-Brown</v>
      </c>
      <c r="D150" s="100" t="s">
        <v>888</v>
      </c>
      <c r="E150" s="19" t="s">
        <v>1204</v>
      </c>
      <c r="F150" s="103" t="s">
        <v>886</v>
      </c>
      <c r="G150" s="19"/>
      <c r="H150" s="78">
        <f t="shared" si="458"/>
        <v>16.190000000000001</v>
      </c>
      <c r="I150" s="89">
        <v>24.9</v>
      </c>
      <c r="J150" s="79">
        <v>64.900000000000006</v>
      </c>
      <c r="K150" s="143">
        <f>_xlfn.XLOOKUP(C150,наличие!A:A,наличие!J:J,"-",0)</f>
        <v>5</v>
      </c>
      <c r="L150" s="31" t="s">
        <v>1244</v>
      </c>
      <c r="M150" s="160" t="s">
        <v>1244</v>
      </c>
      <c r="N150" s="31" t="s">
        <v>1244</v>
      </c>
      <c r="O150" s="160" t="s">
        <v>1245</v>
      </c>
      <c r="P150" s="31" t="s">
        <v>1244</v>
      </c>
      <c r="Q150" s="160" t="s">
        <v>1245</v>
      </c>
      <c r="R150" s="160" t="s">
        <v>1244</v>
      </c>
      <c r="S150" s="31" t="s">
        <v>1245</v>
      </c>
      <c r="T150" s="31" t="s">
        <v>1244</v>
      </c>
      <c r="U150" s="31" t="s">
        <v>1244</v>
      </c>
      <c r="V150" s="31" t="s">
        <v>1244</v>
      </c>
      <c r="W150" s="160" t="s">
        <v>1244</v>
      </c>
      <c r="X150" s="163">
        <f t="shared" si="453"/>
        <v>0</v>
      </c>
      <c r="Y150" s="81">
        <f t="shared" si="454"/>
        <v>0</v>
      </c>
      <c r="Z150" s="38">
        <f t="shared" si="457"/>
        <v>3.93</v>
      </c>
      <c r="AA150" s="23">
        <f t="shared" si="424"/>
        <v>0</v>
      </c>
      <c r="AB150" s="24">
        <f t="shared" si="425"/>
        <v>20.12</v>
      </c>
      <c r="AC150" s="55">
        <f t="shared" si="426"/>
        <v>70</v>
      </c>
      <c r="AD150" s="39">
        <f t="shared" si="427"/>
        <v>76.5</v>
      </c>
      <c r="AE150" s="11">
        <f t="shared" si="428"/>
        <v>6300</v>
      </c>
      <c r="AF150" s="6">
        <f t="shared" si="429"/>
        <v>2.4791252485089461</v>
      </c>
      <c r="AG150" s="25">
        <f t="shared" si="430"/>
        <v>38.5</v>
      </c>
      <c r="AH150" s="11" t="e">
        <f>ROUND(AG150*#REF!,-1)</f>
        <v>#REF!</v>
      </c>
      <c r="AI150" s="7">
        <f t="shared" si="431"/>
        <v>0.91351888667992043</v>
      </c>
      <c r="AJ150" s="26">
        <f t="shared" si="432"/>
        <v>28.9</v>
      </c>
      <c r="AK150" s="11" t="e">
        <f>ROUND(AJ150*#REF!,-1)</f>
        <v>#REF!</v>
      </c>
      <c r="AL150" s="18">
        <f t="shared" si="433"/>
        <v>0.43638170974155055</v>
      </c>
      <c r="AM150" s="42"/>
      <c r="AN150" s="67" t="s">
        <v>22</v>
      </c>
      <c r="AO150" s="68" t="e">
        <f t="shared" si="434"/>
        <v>#VALUE!</v>
      </c>
      <c r="AP150" s="68" t="s">
        <v>22</v>
      </c>
      <c r="AQ150" s="68" t="e">
        <f t="shared" si="435"/>
        <v>#VALUE!</v>
      </c>
      <c r="AR150" s="68" t="s">
        <v>22</v>
      </c>
      <c r="AS150" s="68" t="e">
        <f t="shared" si="436"/>
        <v>#VALUE!</v>
      </c>
      <c r="AT150" s="68" t="s">
        <v>22</v>
      </c>
      <c r="AU150" s="68" t="e">
        <f t="shared" si="437"/>
        <v>#VALUE!</v>
      </c>
      <c r="AV150" s="74" t="e">
        <f t="shared" si="438"/>
        <v>#VALUE!</v>
      </c>
      <c r="AW150" s="71" t="e">
        <f t="shared" si="439"/>
        <v>#VALUE!</v>
      </c>
      <c r="AX150" s="49" t="s">
        <v>22</v>
      </c>
      <c r="AY150" s="50">
        <v>0</v>
      </c>
      <c r="AZ150" s="50" t="s">
        <v>22</v>
      </c>
      <c r="BA150" s="50">
        <v>0</v>
      </c>
      <c r="BB150" s="50" t="s">
        <v>22</v>
      </c>
      <c r="BC150" s="50">
        <v>0</v>
      </c>
      <c r="BD150" s="50" t="s">
        <v>22</v>
      </c>
      <c r="BE150" s="50">
        <v>0</v>
      </c>
      <c r="BF150" s="46">
        <f t="shared" si="440"/>
        <v>0</v>
      </c>
      <c r="BG150" s="9">
        <f t="shared" si="441"/>
        <v>0</v>
      </c>
      <c r="BH150" s="9">
        <f t="shared" si="442"/>
        <v>0</v>
      </c>
      <c r="BI150" s="53" t="s">
        <v>22</v>
      </c>
      <c r="BJ150" s="54">
        <v>0</v>
      </c>
      <c r="BK150" s="54" t="s">
        <v>22</v>
      </c>
      <c r="BL150" s="54">
        <v>0</v>
      </c>
      <c r="BM150" s="54" t="s">
        <v>22</v>
      </c>
      <c r="BN150" s="54">
        <v>0</v>
      </c>
      <c r="BO150" s="54" t="s">
        <v>22</v>
      </c>
      <c r="BP150" s="54">
        <v>0</v>
      </c>
      <c r="BQ150" s="46">
        <f t="shared" si="443"/>
        <v>0</v>
      </c>
      <c r="BR150" s="9">
        <f t="shared" si="444"/>
        <v>0</v>
      </c>
      <c r="BS150" s="9">
        <f t="shared" si="445"/>
        <v>0</v>
      </c>
      <c r="BT150" s="63" t="s">
        <v>22</v>
      </c>
      <c r="BU150" s="64">
        <v>0</v>
      </c>
      <c r="BV150" s="64" t="s">
        <v>22</v>
      </c>
      <c r="BW150" s="64">
        <v>0</v>
      </c>
      <c r="BX150" s="64" t="s">
        <v>22</v>
      </c>
      <c r="BY150" s="64">
        <v>0</v>
      </c>
      <c r="BZ150" s="64" t="s">
        <v>22</v>
      </c>
      <c r="CA150" s="64">
        <v>0</v>
      </c>
      <c r="CB150" s="46">
        <f t="shared" si="446"/>
        <v>0</v>
      </c>
      <c r="CC150" s="9">
        <f t="shared" si="447"/>
        <v>0</v>
      </c>
      <c r="CD150" s="9">
        <f t="shared" si="448"/>
        <v>0</v>
      </c>
      <c r="CE150" s="8">
        <v>0</v>
      </c>
      <c r="CF150" s="9">
        <f t="shared" si="449"/>
        <v>0</v>
      </c>
      <c r="CG150" s="9">
        <f t="shared" si="450"/>
        <v>0</v>
      </c>
      <c r="CH150" s="8">
        <v>0</v>
      </c>
      <c r="CI150" s="9">
        <f t="shared" si="451"/>
        <v>0</v>
      </c>
      <c r="CJ150" s="9">
        <f t="shared" si="452"/>
        <v>0</v>
      </c>
      <c r="CK150" s="10">
        <v>1</v>
      </c>
    </row>
    <row r="151" spans="1:89" s="10" customFormat="1" ht="144" customHeight="1">
      <c r="A151" s="36" t="str">
        <f>_xlfn.XLOOKUP(D151,наличие!B:B,наличие!E:E,"-",0)</f>
        <v>Шляпы</v>
      </c>
      <c r="B151" s="106"/>
      <c r="C151" s="106" t="str">
        <f t="shared" si="455"/>
        <v>MAC TUCKER-Black</v>
      </c>
      <c r="D151" s="100" t="s">
        <v>888</v>
      </c>
      <c r="E151" s="19" t="s">
        <v>1212</v>
      </c>
      <c r="F151" s="103" t="s">
        <v>886</v>
      </c>
      <c r="G151" s="19"/>
      <c r="H151" s="78">
        <f t="shared" si="458"/>
        <v>16.190000000000001</v>
      </c>
      <c r="I151" s="89">
        <v>24.9</v>
      </c>
      <c r="J151" s="79">
        <v>64.900000000000006</v>
      </c>
      <c r="K151" s="143">
        <f>_xlfn.XLOOKUP(C151,наличие!A:A,наличие!J:J,"-",0)</f>
        <v>10</v>
      </c>
      <c r="L151" s="31" t="s">
        <v>1244</v>
      </c>
      <c r="M151" s="160" t="s">
        <v>1244</v>
      </c>
      <c r="N151" s="31" t="s">
        <v>1244</v>
      </c>
      <c r="O151" s="160" t="s">
        <v>1245</v>
      </c>
      <c r="P151" s="31" t="s">
        <v>1244</v>
      </c>
      <c r="Q151" s="160" t="s">
        <v>1245</v>
      </c>
      <c r="R151" s="160" t="s">
        <v>1244</v>
      </c>
      <c r="S151" s="31" t="s">
        <v>1245</v>
      </c>
      <c r="T151" s="31" t="s">
        <v>1244</v>
      </c>
      <c r="U151" s="31" t="s">
        <v>1244</v>
      </c>
      <c r="V151" s="31" t="s">
        <v>1244</v>
      </c>
      <c r="W151" s="160" t="s">
        <v>1244</v>
      </c>
      <c r="X151" s="163">
        <f t="shared" si="453"/>
        <v>0</v>
      </c>
      <c r="Y151" s="81">
        <f t="shared" si="454"/>
        <v>0</v>
      </c>
      <c r="Z151" s="38">
        <f t="shared" si="457"/>
        <v>3.93</v>
      </c>
      <c r="AA151" s="23">
        <f t="shared" si="424"/>
        <v>0</v>
      </c>
      <c r="AB151" s="24">
        <f t="shared" si="425"/>
        <v>20.12</v>
      </c>
      <c r="AC151" s="55">
        <f t="shared" si="426"/>
        <v>70</v>
      </c>
      <c r="AD151" s="39">
        <f t="shared" si="427"/>
        <v>76.5</v>
      </c>
      <c r="AE151" s="11">
        <f t="shared" si="428"/>
        <v>6300</v>
      </c>
      <c r="AF151" s="6">
        <f t="shared" si="429"/>
        <v>2.4791252485089461</v>
      </c>
      <c r="AG151" s="25">
        <f t="shared" si="430"/>
        <v>38.5</v>
      </c>
      <c r="AH151" s="11" t="e">
        <f>ROUND(AG151*#REF!,-1)</f>
        <v>#REF!</v>
      </c>
      <c r="AI151" s="7">
        <f t="shared" si="431"/>
        <v>0.91351888667992043</v>
      </c>
      <c r="AJ151" s="26">
        <f t="shared" si="432"/>
        <v>28.9</v>
      </c>
      <c r="AK151" s="11" t="e">
        <f>ROUND(AJ151*#REF!,-1)</f>
        <v>#REF!</v>
      </c>
      <c r="AL151" s="18">
        <f t="shared" si="433"/>
        <v>0.43638170974155055</v>
      </c>
      <c r="AM151" s="42"/>
      <c r="AN151" s="67" t="s">
        <v>22</v>
      </c>
      <c r="AO151" s="68" t="e">
        <f t="shared" si="434"/>
        <v>#VALUE!</v>
      </c>
      <c r="AP151" s="68" t="s">
        <v>22</v>
      </c>
      <c r="AQ151" s="68" t="e">
        <f t="shared" si="435"/>
        <v>#VALUE!</v>
      </c>
      <c r="AR151" s="68" t="s">
        <v>22</v>
      </c>
      <c r="AS151" s="68" t="e">
        <f t="shared" si="436"/>
        <v>#VALUE!</v>
      </c>
      <c r="AT151" s="68" t="s">
        <v>22</v>
      </c>
      <c r="AU151" s="68" t="e">
        <f t="shared" si="437"/>
        <v>#VALUE!</v>
      </c>
      <c r="AV151" s="74" t="e">
        <f t="shared" si="438"/>
        <v>#VALUE!</v>
      </c>
      <c r="AW151" s="71" t="e">
        <f t="shared" si="439"/>
        <v>#VALUE!</v>
      </c>
      <c r="AX151" s="49" t="s">
        <v>22</v>
      </c>
      <c r="AY151" s="50">
        <v>0</v>
      </c>
      <c r="AZ151" s="50" t="s">
        <v>22</v>
      </c>
      <c r="BA151" s="50">
        <v>0</v>
      </c>
      <c r="BB151" s="50" t="s">
        <v>22</v>
      </c>
      <c r="BC151" s="50">
        <v>0</v>
      </c>
      <c r="BD151" s="50" t="s">
        <v>22</v>
      </c>
      <c r="BE151" s="50">
        <v>0</v>
      </c>
      <c r="BF151" s="46">
        <f t="shared" si="440"/>
        <v>0</v>
      </c>
      <c r="BG151" s="9">
        <f t="shared" si="441"/>
        <v>0</v>
      </c>
      <c r="BH151" s="9">
        <f t="shared" si="442"/>
        <v>0</v>
      </c>
      <c r="BI151" s="53" t="s">
        <v>22</v>
      </c>
      <c r="BJ151" s="54">
        <v>0</v>
      </c>
      <c r="BK151" s="54" t="s">
        <v>22</v>
      </c>
      <c r="BL151" s="54">
        <v>0</v>
      </c>
      <c r="BM151" s="54" t="s">
        <v>22</v>
      </c>
      <c r="BN151" s="54">
        <v>0</v>
      </c>
      <c r="BO151" s="54" t="s">
        <v>22</v>
      </c>
      <c r="BP151" s="54">
        <v>0</v>
      </c>
      <c r="BQ151" s="46">
        <f t="shared" si="443"/>
        <v>0</v>
      </c>
      <c r="BR151" s="9">
        <f t="shared" si="444"/>
        <v>0</v>
      </c>
      <c r="BS151" s="9">
        <f t="shared" si="445"/>
        <v>0</v>
      </c>
      <c r="BT151" s="63" t="s">
        <v>22</v>
      </c>
      <c r="BU151" s="64">
        <v>0</v>
      </c>
      <c r="BV151" s="64" t="s">
        <v>22</v>
      </c>
      <c r="BW151" s="64">
        <v>0</v>
      </c>
      <c r="BX151" s="64" t="s">
        <v>22</v>
      </c>
      <c r="BY151" s="64">
        <v>0</v>
      </c>
      <c r="BZ151" s="64" t="s">
        <v>22</v>
      </c>
      <c r="CA151" s="64">
        <v>0</v>
      </c>
      <c r="CB151" s="46">
        <f t="shared" si="446"/>
        <v>0</v>
      </c>
      <c r="CC151" s="9">
        <f t="shared" si="447"/>
        <v>0</v>
      </c>
      <c r="CD151" s="9">
        <f t="shared" si="448"/>
        <v>0</v>
      </c>
      <c r="CE151" s="8">
        <v>0</v>
      </c>
      <c r="CF151" s="9">
        <f t="shared" si="449"/>
        <v>0</v>
      </c>
      <c r="CG151" s="9">
        <f t="shared" si="450"/>
        <v>0</v>
      </c>
      <c r="CH151" s="8">
        <v>0</v>
      </c>
      <c r="CI151" s="9">
        <f t="shared" si="451"/>
        <v>0</v>
      </c>
      <c r="CJ151" s="9">
        <f t="shared" si="452"/>
        <v>0</v>
      </c>
      <c r="CK151" s="10">
        <v>1</v>
      </c>
    </row>
    <row r="152" spans="1:89" s="10" customFormat="1" ht="144" customHeight="1">
      <c r="A152" s="36" t="str">
        <f>_xlfn.XLOOKUP(D152,наличие!B:B,наличие!E:E,"-",0)</f>
        <v>Шляпы</v>
      </c>
      <c r="B152" s="106"/>
      <c r="C152" s="106" t="str">
        <f t="shared" si="455"/>
        <v>MAC COY-Green</v>
      </c>
      <c r="D152" s="100" t="s">
        <v>870</v>
      </c>
      <c r="E152" s="19" t="s">
        <v>1209</v>
      </c>
      <c r="F152" s="103" t="s">
        <v>886</v>
      </c>
      <c r="G152" s="19"/>
      <c r="H152" s="78">
        <f t="shared" si="458"/>
        <v>14.24</v>
      </c>
      <c r="I152" s="89">
        <v>21.9</v>
      </c>
      <c r="J152" s="79">
        <v>59.9</v>
      </c>
      <c r="K152" s="143">
        <f>_xlfn.XLOOKUP(C152,наличие!A:A,наличие!J:J,"-",0)</f>
        <v>1</v>
      </c>
      <c r="L152" s="31" t="s">
        <v>1244</v>
      </c>
      <c r="M152" s="160" t="s">
        <v>1244</v>
      </c>
      <c r="N152" s="31" t="s">
        <v>1244</v>
      </c>
      <c r="O152" s="160" t="s">
        <v>1245</v>
      </c>
      <c r="P152" s="31" t="s">
        <v>1244</v>
      </c>
      <c r="Q152" s="160" t="s">
        <v>1245</v>
      </c>
      <c r="R152" s="160" t="s">
        <v>1244</v>
      </c>
      <c r="S152" s="31" t="s">
        <v>1245</v>
      </c>
      <c r="T152" s="31" t="s">
        <v>1244</v>
      </c>
      <c r="U152" s="31" t="s">
        <v>1244</v>
      </c>
      <c r="V152" s="31" t="s">
        <v>1244</v>
      </c>
      <c r="W152" s="160" t="s">
        <v>1244</v>
      </c>
      <c r="X152" s="163">
        <f t="shared" si="453"/>
        <v>0</v>
      </c>
      <c r="Y152" s="81">
        <f t="shared" si="454"/>
        <v>0</v>
      </c>
      <c r="Z152" s="38">
        <f t="shared" si="457"/>
        <v>3.6349999999999998</v>
      </c>
      <c r="AA152" s="23">
        <f t="shared" si="424"/>
        <v>0</v>
      </c>
      <c r="AB152" s="24">
        <f t="shared" si="425"/>
        <v>17.875</v>
      </c>
      <c r="AC152" s="55">
        <f t="shared" si="426"/>
        <v>63</v>
      </c>
      <c r="AD152" s="39">
        <f t="shared" si="427"/>
        <v>67.900000000000006</v>
      </c>
      <c r="AE152" s="11">
        <f t="shared" si="428"/>
        <v>5670</v>
      </c>
      <c r="AF152" s="6">
        <f t="shared" si="429"/>
        <v>2.5244755244755246</v>
      </c>
      <c r="AG152" s="25">
        <f t="shared" si="430"/>
        <v>34.6</v>
      </c>
      <c r="AH152" s="11" t="e">
        <f>ROUND(AG152*#REF!,-1)</f>
        <v>#REF!</v>
      </c>
      <c r="AI152" s="7">
        <f t="shared" si="431"/>
        <v>0.93566433566433571</v>
      </c>
      <c r="AJ152" s="26">
        <f t="shared" si="432"/>
        <v>26</v>
      </c>
      <c r="AK152" s="11" t="e">
        <f>ROUND(AJ152*#REF!,-1)</f>
        <v>#REF!</v>
      </c>
      <c r="AL152" s="18">
        <f t="shared" si="433"/>
        <v>0.45454545454545453</v>
      </c>
      <c r="AM152" s="42"/>
      <c r="AN152" s="67" t="s">
        <v>22</v>
      </c>
      <c r="AO152" s="68" t="e">
        <f t="shared" si="434"/>
        <v>#VALUE!</v>
      </c>
      <c r="AP152" s="68" t="s">
        <v>22</v>
      </c>
      <c r="AQ152" s="68" t="e">
        <f t="shared" si="435"/>
        <v>#VALUE!</v>
      </c>
      <c r="AR152" s="68" t="s">
        <v>22</v>
      </c>
      <c r="AS152" s="68" t="e">
        <f t="shared" si="436"/>
        <v>#VALUE!</v>
      </c>
      <c r="AT152" s="68" t="s">
        <v>22</v>
      </c>
      <c r="AU152" s="68" t="e">
        <f t="shared" si="437"/>
        <v>#VALUE!</v>
      </c>
      <c r="AV152" s="74" t="e">
        <f t="shared" si="438"/>
        <v>#VALUE!</v>
      </c>
      <c r="AW152" s="71" t="e">
        <f t="shared" si="439"/>
        <v>#VALUE!</v>
      </c>
      <c r="AX152" s="49" t="s">
        <v>22</v>
      </c>
      <c r="AY152" s="50">
        <v>0</v>
      </c>
      <c r="AZ152" s="50" t="s">
        <v>22</v>
      </c>
      <c r="BA152" s="50">
        <v>0</v>
      </c>
      <c r="BB152" s="50" t="s">
        <v>22</v>
      </c>
      <c r="BC152" s="50">
        <v>0</v>
      </c>
      <c r="BD152" s="50" t="s">
        <v>22</v>
      </c>
      <c r="BE152" s="50">
        <v>0</v>
      </c>
      <c r="BF152" s="46">
        <f t="shared" si="440"/>
        <v>0</v>
      </c>
      <c r="BG152" s="9">
        <f t="shared" si="441"/>
        <v>0</v>
      </c>
      <c r="BH152" s="9">
        <f t="shared" si="442"/>
        <v>0</v>
      </c>
      <c r="BI152" s="53" t="s">
        <v>22</v>
      </c>
      <c r="BJ152" s="54">
        <v>0</v>
      </c>
      <c r="BK152" s="54" t="s">
        <v>22</v>
      </c>
      <c r="BL152" s="54">
        <v>0</v>
      </c>
      <c r="BM152" s="54" t="s">
        <v>22</v>
      </c>
      <c r="BN152" s="54">
        <v>0</v>
      </c>
      <c r="BO152" s="54" t="s">
        <v>22</v>
      </c>
      <c r="BP152" s="54">
        <v>0</v>
      </c>
      <c r="BQ152" s="46">
        <f t="shared" si="443"/>
        <v>0</v>
      </c>
      <c r="BR152" s="9">
        <f t="shared" si="444"/>
        <v>0</v>
      </c>
      <c r="BS152" s="9">
        <f t="shared" si="445"/>
        <v>0</v>
      </c>
      <c r="BT152" s="63" t="s">
        <v>22</v>
      </c>
      <c r="BU152" s="64">
        <v>0</v>
      </c>
      <c r="BV152" s="64" t="s">
        <v>22</v>
      </c>
      <c r="BW152" s="64">
        <v>0</v>
      </c>
      <c r="BX152" s="64" t="s">
        <v>22</v>
      </c>
      <c r="BY152" s="64">
        <v>0</v>
      </c>
      <c r="BZ152" s="64" t="s">
        <v>22</v>
      </c>
      <c r="CA152" s="64">
        <v>0</v>
      </c>
      <c r="CB152" s="46">
        <f t="shared" si="446"/>
        <v>0</v>
      </c>
      <c r="CC152" s="9">
        <f t="shared" si="447"/>
        <v>0</v>
      </c>
      <c r="CD152" s="9">
        <f t="shared" si="448"/>
        <v>0</v>
      </c>
      <c r="CE152" s="8">
        <v>0</v>
      </c>
      <c r="CF152" s="9">
        <f t="shared" si="449"/>
        <v>0</v>
      </c>
      <c r="CG152" s="9">
        <f t="shared" si="450"/>
        <v>0</v>
      </c>
      <c r="CH152" s="8">
        <v>0</v>
      </c>
      <c r="CI152" s="9">
        <f t="shared" si="451"/>
        <v>0</v>
      </c>
      <c r="CJ152" s="9">
        <f t="shared" si="452"/>
        <v>0</v>
      </c>
      <c r="CK152" s="10">
        <v>1</v>
      </c>
    </row>
    <row r="153" spans="1:89" s="10" customFormat="1" ht="144" customHeight="1">
      <c r="A153" s="36" t="str">
        <f>_xlfn.XLOOKUP(D153,наличие!B:B,наличие!E:E,"-",0)</f>
        <v>Шляпы</v>
      </c>
      <c r="B153" s="106"/>
      <c r="C153" s="106" t="str">
        <f t="shared" si="455"/>
        <v>MAC COY-Navy</v>
      </c>
      <c r="D153" s="100" t="s">
        <v>870</v>
      </c>
      <c r="E153" s="19" t="s">
        <v>1208</v>
      </c>
      <c r="F153" s="103" t="s">
        <v>886</v>
      </c>
      <c r="G153" s="19"/>
      <c r="H153" s="78">
        <f t="shared" si="458"/>
        <v>14.24</v>
      </c>
      <c r="I153" s="89">
        <v>21.9</v>
      </c>
      <c r="J153" s="79">
        <v>59.9</v>
      </c>
      <c r="K153" s="143">
        <f>_xlfn.XLOOKUP(C153,наличие!A:A,наличие!J:J,"-",0)</f>
        <v>2</v>
      </c>
      <c r="L153" s="31" t="s">
        <v>1244</v>
      </c>
      <c r="M153" s="160" t="s">
        <v>1244</v>
      </c>
      <c r="N153" s="31" t="s">
        <v>1244</v>
      </c>
      <c r="O153" s="160" t="s">
        <v>1245</v>
      </c>
      <c r="P153" s="31" t="s">
        <v>1244</v>
      </c>
      <c r="Q153" s="160" t="s">
        <v>1245</v>
      </c>
      <c r="R153" s="160" t="s">
        <v>1244</v>
      </c>
      <c r="S153" s="31" t="s">
        <v>1245</v>
      </c>
      <c r="T153" s="31" t="s">
        <v>1244</v>
      </c>
      <c r="U153" s="31" t="s">
        <v>1244</v>
      </c>
      <c r="V153" s="31" t="s">
        <v>1244</v>
      </c>
      <c r="W153" s="160" t="s">
        <v>1244</v>
      </c>
      <c r="X153" s="163">
        <f t="shared" si="453"/>
        <v>0</v>
      </c>
      <c r="Y153" s="81">
        <f t="shared" si="454"/>
        <v>0</v>
      </c>
      <c r="Z153" s="38">
        <f t="shared" si="457"/>
        <v>3.6349999999999998</v>
      </c>
      <c r="AA153" s="23">
        <f t="shared" si="424"/>
        <v>0</v>
      </c>
      <c r="AB153" s="24">
        <f t="shared" si="425"/>
        <v>17.875</v>
      </c>
      <c r="AC153" s="55">
        <f t="shared" si="426"/>
        <v>63</v>
      </c>
      <c r="AD153" s="39">
        <f t="shared" si="427"/>
        <v>67.900000000000006</v>
      </c>
      <c r="AE153" s="11">
        <f t="shared" si="428"/>
        <v>5670</v>
      </c>
      <c r="AF153" s="6">
        <f t="shared" si="429"/>
        <v>2.5244755244755246</v>
      </c>
      <c r="AG153" s="25">
        <f t="shared" si="430"/>
        <v>34.6</v>
      </c>
      <c r="AH153" s="11" t="e">
        <f>ROUND(AG153*#REF!,-1)</f>
        <v>#REF!</v>
      </c>
      <c r="AI153" s="7">
        <f t="shared" si="431"/>
        <v>0.93566433566433571</v>
      </c>
      <c r="AJ153" s="26">
        <f t="shared" si="432"/>
        <v>26</v>
      </c>
      <c r="AK153" s="11" t="e">
        <f>ROUND(AJ153*#REF!,-1)</f>
        <v>#REF!</v>
      </c>
      <c r="AL153" s="18">
        <f t="shared" si="433"/>
        <v>0.45454545454545453</v>
      </c>
      <c r="AM153" s="42"/>
      <c r="AN153" s="67" t="s">
        <v>22</v>
      </c>
      <c r="AO153" s="68" t="e">
        <f t="shared" si="434"/>
        <v>#VALUE!</v>
      </c>
      <c r="AP153" s="68" t="s">
        <v>22</v>
      </c>
      <c r="AQ153" s="68" t="e">
        <f t="shared" si="435"/>
        <v>#VALUE!</v>
      </c>
      <c r="AR153" s="68" t="s">
        <v>22</v>
      </c>
      <c r="AS153" s="68" t="e">
        <f t="shared" si="436"/>
        <v>#VALUE!</v>
      </c>
      <c r="AT153" s="68" t="s">
        <v>22</v>
      </c>
      <c r="AU153" s="68" t="e">
        <f t="shared" si="437"/>
        <v>#VALUE!</v>
      </c>
      <c r="AV153" s="74" t="e">
        <f t="shared" si="438"/>
        <v>#VALUE!</v>
      </c>
      <c r="AW153" s="71" t="e">
        <f t="shared" si="439"/>
        <v>#VALUE!</v>
      </c>
      <c r="AX153" s="49" t="s">
        <v>22</v>
      </c>
      <c r="AY153" s="50">
        <v>0</v>
      </c>
      <c r="AZ153" s="50" t="s">
        <v>22</v>
      </c>
      <c r="BA153" s="50">
        <v>0</v>
      </c>
      <c r="BB153" s="50" t="s">
        <v>22</v>
      </c>
      <c r="BC153" s="50">
        <v>0</v>
      </c>
      <c r="BD153" s="50" t="s">
        <v>22</v>
      </c>
      <c r="BE153" s="50">
        <v>0</v>
      </c>
      <c r="BF153" s="46">
        <f t="shared" si="440"/>
        <v>0</v>
      </c>
      <c r="BG153" s="9">
        <f t="shared" si="441"/>
        <v>0</v>
      </c>
      <c r="BH153" s="9">
        <f t="shared" si="442"/>
        <v>0</v>
      </c>
      <c r="BI153" s="53" t="s">
        <v>22</v>
      </c>
      <c r="BJ153" s="54">
        <v>0</v>
      </c>
      <c r="BK153" s="54" t="s">
        <v>22</v>
      </c>
      <c r="BL153" s="54">
        <v>0</v>
      </c>
      <c r="BM153" s="54" t="s">
        <v>22</v>
      </c>
      <c r="BN153" s="54">
        <v>0</v>
      </c>
      <c r="BO153" s="54" t="s">
        <v>22</v>
      </c>
      <c r="BP153" s="54">
        <v>0</v>
      </c>
      <c r="BQ153" s="46">
        <f t="shared" si="443"/>
        <v>0</v>
      </c>
      <c r="BR153" s="9">
        <f t="shared" si="444"/>
        <v>0</v>
      </c>
      <c r="BS153" s="9">
        <f t="shared" si="445"/>
        <v>0</v>
      </c>
      <c r="BT153" s="63" t="s">
        <v>22</v>
      </c>
      <c r="BU153" s="64">
        <v>0</v>
      </c>
      <c r="BV153" s="64" t="s">
        <v>22</v>
      </c>
      <c r="BW153" s="64">
        <v>0</v>
      </c>
      <c r="BX153" s="64" t="s">
        <v>22</v>
      </c>
      <c r="BY153" s="64">
        <v>0</v>
      </c>
      <c r="BZ153" s="64" t="s">
        <v>22</v>
      </c>
      <c r="CA153" s="64">
        <v>0</v>
      </c>
      <c r="CB153" s="46">
        <f t="shared" si="446"/>
        <v>0</v>
      </c>
      <c r="CC153" s="9">
        <f t="shared" si="447"/>
        <v>0</v>
      </c>
      <c r="CD153" s="9">
        <f t="shared" si="448"/>
        <v>0</v>
      </c>
      <c r="CE153" s="8">
        <v>0</v>
      </c>
      <c r="CF153" s="9">
        <f t="shared" si="449"/>
        <v>0</v>
      </c>
      <c r="CG153" s="9">
        <f t="shared" si="450"/>
        <v>0</v>
      </c>
      <c r="CH153" s="8">
        <v>0</v>
      </c>
      <c r="CI153" s="9">
        <f t="shared" si="451"/>
        <v>0</v>
      </c>
      <c r="CJ153" s="9">
        <f t="shared" si="452"/>
        <v>0</v>
      </c>
      <c r="CK153" s="10">
        <v>1</v>
      </c>
    </row>
    <row r="154" spans="1:89" s="10" customFormat="1" ht="144" customHeight="1">
      <c r="A154" s="36" t="str">
        <f>_xlfn.XLOOKUP(D154,наличие!B:B,наличие!E:E,"-",0)</f>
        <v>Шляпы</v>
      </c>
      <c r="B154" s="106"/>
      <c r="C154" s="106" t="str">
        <f t="shared" si="455"/>
        <v>MAC COY-Black</v>
      </c>
      <c r="D154" s="100" t="s">
        <v>870</v>
      </c>
      <c r="E154" s="19" t="s">
        <v>1212</v>
      </c>
      <c r="F154" s="103" t="s">
        <v>886</v>
      </c>
      <c r="G154" s="19"/>
      <c r="H154" s="78">
        <f>ROUND(I154*0.65,2)</f>
        <v>14.24</v>
      </c>
      <c r="I154" s="89">
        <v>21.9</v>
      </c>
      <c r="J154" s="79">
        <v>59.9</v>
      </c>
      <c r="K154" s="143">
        <f>_xlfn.XLOOKUP(C154,наличие!A:A,наличие!J:J,"-",0)</f>
        <v>1</v>
      </c>
      <c r="L154" s="31" t="s">
        <v>1244</v>
      </c>
      <c r="M154" s="160" t="s">
        <v>1244</v>
      </c>
      <c r="N154" s="31" t="s">
        <v>1244</v>
      </c>
      <c r="O154" s="160" t="s">
        <v>1245</v>
      </c>
      <c r="P154" s="31" t="s">
        <v>1244</v>
      </c>
      <c r="Q154" s="160" t="s">
        <v>1245</v>
      </c>
      <c r="R154" s="160" t="s">
        <v>1244</v>
      </c>
      <c r="S154" s="31" t="s">
        <v>1245</v>
      </c>
      <c r="T154" s="31" t="s">
        <v>1244</v>
      </c>
      <c r="U154" s="31" t="s">
        <v>1244</v>
      </c>
      <c r="V154" s="31" t="s">
        <v>1244</v>
      </c>
      <c r="W154" s="160" t="s">
        <v>1244</v>
      </c>
      <c r="X154" s="163">
        <f t="shared" si="453"/>
        <v>0</v>
      </c>
      <c r="Y154" s="81">
        <f t="shared" si="454"/>
        <v>0</v>
      </c>
      <c r="Z154" s="38">
        <f t="shared" si="457"/>
        <v>3.6349999999999998</v>
      </c>
      <c r="AA154" s="23">
        <f t="shared" si="424"/>
        <v>0</v>
      </c>
      <c r="AB154" s="24">
        <f t="shared" si="425"/>
        <v>17.875</v>
      </c>
      <c r="AC154" s="55">
        <f t="shared" si="426"/>
        <v>63</v>
      </c>
      <c r="AD154" s="39">
        <f t="shared" si="427"/>
        <v>67.900000000000006</v>
      </c>
      <c r="AE154" s="11">
        <f t="shared" si="428"/>
        <v>5670</v>
      </c>
      <c r="AF154" s="6">
        <f t="shared" si="429"/>
        <v>2.5244755244755246</v>
      </c>
      <c r="AG154" s="25">
        <f t="shared" si="430"/>
        <v>34.6</v>
      </c>
      <c r="AH154" s="11" t="e">
        <f>ROUND(AG154*#REF!,-1)</f>
        <v>#REF!</v>
      </c>
      <c r="AI154" s="7">
        <f t="shared" si="431"/>
        <v>0.93566433566433571</v>
      </c>
      <c r="AJ154" s="26">
        <f t="shared" si="432"/>
        <v>26</v>
      </c>
      <c r="AK154" s="11" t="e">
        <f>ROUND(AJ154*#REF!,-1)</f>
        <v>#REF!</v>
      </c>
      <c r="AL154" s="18">
        <f t="shared" si="433"/>
        <v>0.45454545454545453</v>
      </c>
      <c r="AM154" s="42"/>
      <c r="AN154" s="67" t="s">
        <v>22</v>
      </c>
      <c r="AO154" s="68" t="e">
        <f t="shared" si="434"/>
        <v>#VALUE!</v>
      </c>
      <c r="AP154" s="68" t="s">
        <v>22</v>
      </c>
      <c r="AQ154" s="68" t="e">
        <f t="shared" si="435"/>
        <v>#VALUE!</v>
      </c>
      <c r="AR154" s="68" t="s">
        <v>22</v>
      </c>
      <c r="AS154" s="68" t="e">
        <f t="shared" si="436"/>
        <v>#VALUE!</v>
      </c>
      <c r="AT154" s="68" t="s">
        <v>22</v>
      </c>
      <c r="AU154" s="68" t="e">
        <f t="shared" si="437"/>
        <v>#VALUE!</v>
      </c>
      <c r="AV154" s="74" t="e">
        <f t="shared" si="438"/>
        <v>#VALUE!</v>
      </c>
      <c r="AW154" s="71" t="e">
        <f t="shared" si="439"/>
        <v>#VALUE!</v>
      </c>
      <c r="AX154" s="49" t="s">
        <v>22</v>
      </c>
      <c r="AY154" s="50">
        <v>0</v>
      </c>
      <c r="AZ154" s="50" t="s">
        <v>22</v>
      </c>
      <c r="BA154" s="50">
        <v>0</v>
      </c>
      <c r="BB154" s="50" t="s">
        <v>22</v>
      </c>
      <c r="BC154" s="50">
        <v>0</v>
      </c>
      <c r="BD154" s="50" t="s">
        <v>22</v>
      </c>
      <c r="BE154" s="50">
        <v>0</v>
      </c>
      <c r="BF154" s="46">
        <f t="shared" si="440"/>
        <v>0</v>
      </c>
      <c r="BG154" s="9">
        <f t="shared" si="441"/>
        <v>0</v>
      </c>
      <c r="BH154" s="9">
        <f t="shared" si="442"/>
        <v>0</v>
      </c>
      <c r="BI154" s="53" t="s">
        <v>22</v>
      </c>
      <c r="BJ154" s="54">
        <v>2</v>
      </c>
      <c r="BK154" s="54" t="s">
        <v>22</v>
      </c>
      <c r="BL154" s="54">
        <v>4</v>
      </c>
      <c r="BM154" s="54" t="s">
        <v>22</v>
      </c>
      <c r="BN154" s="54">
        <v>6</v>
      </c>
      <c r="BO154" s="54" t="s">
        <v>22</v>
      </c>
      <c r="BP154" s="54">
        <v>1</v>
      </c>
      <c r="BQ154" s="46">
        <f t="shared" si="443"/>
        <v>13</v>
      </c>
      <c r="BR154" s="9">
        <f t="shared" si="444"/>
        <v>346.19130000000001</v>
      </c>
      <c r="BS154" s="9">
        <f t="shared" si="445"/>
        <v>185.12</v>
      </c>
      <c r="BT154" s="63" t="s">
        <v>22</v>
      </c>
      <c r="BU154" s="64">
        <v>2</v>
      </c>
      <c r="BV154" s="64" t="s">
        <v>22</v>
      </c>
      <c r="BW154" s="64">
        <v>10</v>
      </c>
      <c r="BX154" s="64" t="s">
        <v>22</v>
      </c>
      <c r="BY154" s="64">
        <v>10</v>
      </c>
      <c r="BZ154" s="64" t="s">
        <v>22</v>
      </c>
      <c r="CA154" s="64">
        <v>6</v>
      </c>
      <c r="CB154" s="46">
        <f t="shared" si="446"/>
        <v>28</v>
      </c>
      <c r="CC154" s="9">
        <f t="shared" si="447"/>
        <v>1093.68</v>
      </c>
      <c r="CD154" s="9">
        <f t="shared" si="448"/>
        <v>398.72</v>
      </c>
      <c r="CE154" s="8">
        <v>0</v>
      </c>
      <c r="CF154" s="9">
        <f t="shared" si="449"/>
        <v>0</v>
      </c>
      <c r="CG154" s="9">
        <f t="shared" si="450"/>
        <v>0</v>
      </c>
      <c r="CH154" s="8">
        <v>0</v>
      </c>
      <c r="CI154" s="9">
        <f t="shared" si="451"/>
        <v>0</v>
      </c>
      <c r="CJ154" s="9">
        <f t="shared" si="452"/>
        <v>0</v>
      </c>
      <c r="CK154" s="10">
        <v>1</v>
      </c>
    </row>
    <row r="155" spans="1:89" s="10" customFormat="1" ht="144" customHeight="1">
      <c r="A155" s="36" t="str">
        <f>_xlfn.XLOOKUP(D155,наличие!B:B,наличие!E:E,"-",0)</f>
        <v>Шляпы</v>
      </c>
      <c r="B155" s="106"/>
      <c r="C155" s="106" t="str">
        <f t="shared" si="455"/>
        <v>O GOLDWIN-Navy</v>
      </c>
      <c r="D155" s="100" t="s">
        <v>37</v>
      </c>
      <c r="E155" s="19" t="s">
        <v>1208</v>
      </c>
      <c r="F155" s="103" t="s">
        <v>886</v>
      </c>
      <c r="G155" s="19"/>
      <c r="H155" s="78">
        <f>ROUND(I155*0.65,2)</f>
        <v>23.34</v>
      </c>
      <c r="I155" s="89">
        <v>35.9</v>
      </c>
      <c r="J155" s="79">
        <v>89.9</v>
      </c>
      <c r="K155" s="143">
        <f>_xlfn.XLOOKUP(C155,наличие!A:A,наличие!J:J,"-",0)</f>
        <v>1</v>
      </c>
      <c r="L155" s="31" t="s">
        <v>1244</v>
      </c>
      <c r="M155" s="160" t="s">
        <v>1244</v>
      </c>
      <c r="N155" s="31" t="s">
        <v>1244</v>
      </c>
      <c r="O155" s="160" t="s">
        <v>1245</v>
      </c>
      <c r="P155" s="31" t="s">
        <v>1244</v>
      </c>
      <c r="Q155" s="160" t="s">
        <v>1245</v>
      </c>
      <c r="R155" s="160" t="s">
        <v>1244</v>
      </c>
      <c r="S155" s="31" t="s">
        <v>1245</v>
      </c>
      <c r="T155" s="31" t="s">
        <v>1244</v>
      </c>
      <c r="U155" s="31" t="s">
        <v>1244</v>
      </c>
      <c r="V155" s="31" t="s">
        <v>1244</v>
      </c>
      <c r="W155" s="160" t="s">
        <v>1244</v>
      </c>
      <c r="X155" s="163">
        <f t="shared" si="453"/>
        <v>0</v>
      </c>
      <c r="Y155" s="81">
        <f t="shared" si="454"/>
        <v>0</v>
      </c>
      <c r="Z155" s="38">
        <f t="shared" si="457"/>
        <v>5</v>
      </c>
      <c r="AA155" s="23">
        <f t="shared" si="424"/>
        <v>0</v>
      </c>
      <c r="AB155" s="24">
        <f t="shared" si="425"/>
        <v>28.34</v>
      </c>
      <c r="AC155" s="55">
        <f t="shared" si="426"/>
        <v>99</v>
      </c>
      <c r="AD155" s="39">
        <f t="shared" si="427"/>
        <v>107.7</v>
      </c>
      <c r="AE155" s="11">
        <f t="shared" si="428"/>
        <v>8910</v>
      </c>
      <c r="AF155" s="6">
        <f t="shared" si="429"/>
        <v>2.4932956951305574</v>
      </c>
      <c r="AG155" s="25">
        <f t="shared" si="430"/>
        <v>54.4</v>
      </c>
      <c r="AH155" s="11" t="e">
        <f>ROUND(AG155*#REF!,-1)</f>
        <v>#REF!</v>
      </c>
      <c r="AI155" s="7">
        <f t="shared" si="431"/>
        <v>0.91954834156669019</v>
      </c>
      <c r="AJ155" s="26">
        <f t="shared" si="432"/>
        <v>40.799999999999997</v>
      </c>
      <c r="AK155" s="11" t="e">
        <f>ROUND(AJ155*#REF!,-1)</f>
        <v>#REF!</v>
      </c>
      <c r="AL155" s="18">
        <f t="shared" si="433"/>
        <v>0.43966125617501756</v>
      </c>
      <c r="AM155" s="42"/>
      <c r="AN155" s="67" t="s">
        <v>22</v>
      </c>
      <c r="AO155" s="68" t="e">
        <f t="shared" si="434"/>
        <v>#VALUE!</v>
      </c>
      <c r="AP155" s="68" t="s">
        <v>22</v>
      </c>
      <c r="AQ155" s="68" t="e">
        <f>O155-BA155-BL155-BW155+1</f>
        <v>#VALUE!</v>
      </c>
      <c r="AR155" s="68" t="s">
        <v>22</v>
      </c>
      <c r="AS155" s="68" t="e">
        <f>Q155-BC155-BN155-BY155+7</f>
        <v>#VALUE!</v>
      </c>
      <c r="AT155" s="68" t="s">
        <v>22</v>
      </c>
      <c r="AU155" s="68" t="e">
        <f>W155-BE155-BP155-CA155+2</f>
        <v>#VALUE!</v>
      </c>
      <c r="AV155" s="74" t="e">
        <f t="shared" si="438"/>
        <v>#VALUE!</v>
      </c>
      <c r="AW155" s="71" t="e">
        <f t="shared" si="439"/>
        <v>#VALUE!</v>
      </c>
      <c r="AX155" s="49" t="s">
        <v>22</v>
      </c>
      <c r="AY155" s="50">
        <v>0</v>
      </c>
      <c r="AZ155" s="50" t="s">
        <v>22</v>
      </c>
      <c r="BA155" s="50">
        <v>0</v>
      </c>
      <c r="BB155" s="50" t="s">
        <v>22</v>
      </c>
      <c r="BC155" s="50">
        <v>0</v>
      </c>
      <c r="BD155" s="50" t="s">
        <v>22</v>
      </c>
      <c r="BE155" s="50">
        <v>0</v>
      </c>
      <c r="BF155" s="46">
        <f t="shared" si="440"/>
        <v>0</v>
      </c>
      <c r="BG155" s="9">
        <f t="shared" si="441"/>
        <v>0</v>
      </c>
      <c r="BH155" s="9">
        <f t="shared" si="442"/>
        <v>0</v>
      </c>
      <c r="BI155" s="53" t="s">
        <v>22</v>
      </c>
      <c r="BJ155" s="54">
        <v>0</v>
      </c>
      <c r="BK155" s="54" t="s">
        <v>22</v>
      </c>
      <c r="BL155" s="54">
        <v>1</v>
      </c>
      <c r="BM155" s="54" t="s">
        <v>22</v>
      </c>
      <c r="BN155" s="54">
        <v>2</v>
      </c>
      <c r="BO155" s="54" t="s">
        <v>22</v>
      </c>
      <c r="BP155" s="54">
        <v>1</v>
      </c>
      <c r="BQ155" s="46">
        <f t="shared" si="443"/>
        <v>4</v>
      </c>
      <c r="BR155" s="9">
        <f t="shared" si="444"/>
        <v>167.38920000000002</v>
      </c>
      <c r="BS155" s="9">
        <f t="shared" si="445"/>
        <v>93.36</v>
      </c>
      <c r="BT155" s="63" t="s">
        <v>22</v>
      </c>
      <c r="BU155" s="64">
        <v>0</v>
      </c>
      <c r="BV155" s="64" t="s">
        <v>22</v>
      </c>
      <c r="BW155" s="64">
        <v>6</v>
      </c>
      <c r="BX155" s="64" t="s">
        <v>22</v>
      </c>
      <c r="BY155" s="64">
        <v>7</v>
      </c>
      <c r="BZ155" s="64" t="s">
        <v>22</v>
      </c>
      <c r="CA155" s="64">
        <v>2</v>
      </c>
      <c r="CB155" s="46">
        <f t="shared" si="446"/>
        <v>15</v>
      </c>
      <c r="CC155" s="9">
        <f t="shared" si="447"/>
        <v>920.7</v>
      </c>
      <c r="CD155" s="9">
        <f t="shared" si="448"/>
        <v>350.1</v>
      </c>
      <c r="CE155" s="8">
        <v>0</v>
      </c>
      <c r="CF155" s="9">
        <f t="shared" si="449"/>
        <v>0</v>
      </c>
      <c r="CG155" s="9">
        <f t="shared" si="450"/>
        <v>0</v>
      </c>
      <c r="CH155" s="8">
        <v>0</v>
      </c>
      <c r="CI155" s="9">
        <f t="shared" si="451"/>
        <v>0</v>
      </c>
      <c r="CJ155" s="9">
        <f t="shared" si="452"/>
        <v>0</v>
      </c>
      <c r="CK155" s="10">
        <v>1</v>
      </c>
    </row>
    <row r="156" spans="1:89" s="10" customFormat="1" ht="144" customHeight="1">
      <c r="A156" s="36" t="str">
        <f>_xlfn.XLOOKUP(D156,наличие!B:B,наличие!E:E,"-",0)</f>
        <v>Шляпы</v>
      </c>
      <c r="B156" s="106"/>
      <c r="C156" s="106" t="str">
        <f t="shared" si="455"/>
        <v>O GOLDWIN-Black</v>
      </c>
      <c r="D156" s="100" t="s">
        <v>37</v>
      </c>
      <c r="E156" s="19" t="s">
        <v>1212</v>
      </c>
      <c r="F156" s="103" t="s">
        <v>886</v>
      </c>
      <c r="G156" s="19"/>
      <c r="H156" s="78">
        <f>ROUND(I156*0.65,2)</f>
        <v>23.34</v>
      </c>
      <c r="I156" s="89">
        <v>35.9</v>
      </c>
      <c r="J156" s="79">
        <v>89.9</v>
      </c>
      <c r="K156" s="143">
        <f>_xlfn.XLOOKUP(C156,наличие!A:A,наличие!J:J,"-",0)</f>
        <v>4</v>
      </c>
      <c r="L156" s="31" t="s">
        <v>1244</v>
      </c>
      <c r="M156" s="160" t="s">
        <v>1244</v>
      </c>
      <c r="N156" s="31" t="s">
        <v>1244</v>
      </c>
      <c r="O156" s="160" t="s">
        <v>1245</v>
      </c>
      <c r="P156" s="31" t="s">
        <v>1244</v>
      </c>
      <c r="Q156" s="160" t="s">
        <v>1245</v>
      </c>
      <c r="R156" s="160" t="s">
        <v>1244</v>
      </c>
      <c r="S156" s="31" t="s">
        <v>1245</v>
      </c>
      <c r="T156" s="31" t="s">
        <v>1244</v>
      </c>
      <c r="U156" s="31" t="s">
        <v>1244</v>
      </c>
      <c r="V156" s="31" t="s">
        <v>1244</v>
      </c>
      <c r="W156" s="160" t="s">
        <v>1244</v>
      </c>
      <c r="X156" s="163">
        <f t="shared" si="453"/>
        <v>0</v>
      </c>
      <c r="Y156" s="81">
        <f t="shared" si="454"/>
        <v>0</v>
      </c>
      <c r="Z156" s="38">
        <f t="shared" si="457"/>
        <v>5</v>
      </c>
      <c r="AA156" s="23">
        <f t="shared" si="424"/>
        <v>0</v>
      </c>
      <c r="AB156" s="24">
        <f t="shared" si="425"/>
        <v>28.34</v>
      </c>
      <c r="AC156" s="55">
        <f t="shared" si="426"/>
        <v>99</v>
      </c>
      <c r="AD156" s="39">
        <f t="shared" si="427"/>
        <v>107.7</v>
      </c>
      <c r="AE156" s="11">
        <f t="shared" si="428"/>
        <v>8910</v>
      </c>
      <c r="AF156" s="6">
        <f t="shared" si="429"/>
        <v>2.4932956951305574</v>
      </c>
      <c r="AG156" s="25">
        <f t="shared" si="430"/>
        <v>54.4</v>
      </c>
      <c r="AH156" s="11" t="e">
        <f>ROUND(AG156*#REF!,-1)</f>
        <v>#REF!</v>
      </c>
      <c r="AI156" s="7">
        <f t="shared" si="431"/>
        <v>0.91954834156669019</v>
      </c>
      <c r="AJ156" s="26">
        <f t="shared" si="432"/>
        <v>40.799999999999997</v>
      </c>
      <c r="AK156" s="11" t="e">
        <f>ROUND(AJ156*#REF!,-1)</f>
        <v>#REF!</v>
      </c>
      <c r="AL156" s="18">
        <f t="shared" si="433"/>
        <v>0.43966125617501756</v>
      </c>
      <c r="AM156" s="42"/>
      <c r="AN156" s="67" t="s">
        <v>22</v>
      </c>
      <c r="AO156" s="68" t="e">
        <f>M156-AY156-BJ156-BU156+2</f>
        <v>#VALUE!</v>
      </c>
      <c r="AP156" s="68" t="s">
        <v>22</v>
      </c>
      <c r="AQ156" s="68" t="e">
        <f>O156-BA156-BL156-BW156+3</f>
        <v>#VALUE!</v>
      </c>
      <c r="AR156" s="68" t="s">
        <v>22</v>
      </c>
      <c r="AS156" s="68" t="e">
        <f>Q156-BC156-BN156-BY156+6</f>
        <v>#VALUE!</v>
      </c>
      <c r="AT156" s="68" t="s">
        <v>22</v>
      </c>
      <c r="AU156" s="68" t="e">
        <f>W156-BE156-BP156-CA156+2</f>
        <v>#VALUE!</v>
      </c>
      <c r="AV156" s="74" t="e">
        <f t="shared" si="438"/>
        <v>#VALUE!</v>
      </c>
      <c r="AW156" s="71" t="e">
        <f t="shared" si="439"/>
        <v>#VALUE!</v>
      </c>
      <c r="AX156" s="49" t="s">
        <v>22</v>
      </c>
      <c r="AY156" s="50">
        <v>0</v>
      </c>
      <c r="AZ156" s="50" t="s">
        <v>22</v>
      </c>
      <c r="BA156" s="50">
        <v>0</v>
      </c>
      <c r="BB156" s="50" t="s">
        <v>22</v>
      </c>
      <c r="BC156" s="50">
        <v>0</v>
      </c>
      <c r="BD156" s="50" t="s">
        <v>22</v>
      </c>
      <c r="BE156" s="50">
        <v>0</v>
      </c>
      <c r="BF156" s="46">
        <f t="shared" si="440"/>
        <v>0</v>
      </c>
      <c r="BG156" s="9">
        <f t="shared" si="441"/>
        <v>0</v>
      </c>
      <c r="BH156" s="9">
        <f t="shared" si="442"/>
        <v>0</v>
      </c>
      <c r="BI156" s="53" t="s">
        <v>22</v>
      </c>
      <c r="BJ156" s="54">
        <v>0</v>
      </c>
      <c r="BK156" s="54" t="s">
        <v>22</v>
      </c>
      <c r="BL156" s="54">
        <v>1</v>
      </c>
      <c r="BM156" s="54" t="s">
        <v>22</v>
      </c>
      <c r="BN156" s="54">
        <v>1</v>
      </c>
      <c r="BO156" s="54" t="s">
        <v>22</v>
      </c>
      <c r="BP156" s="54">
        <v>0</v>
      </c>
      <c r="BQ156" s="46">
        <f t="shared" si="443"/>
        <v>2</v>
      </c>
      <c r="BR156" s="9">
        <f t="shared" si="444"/>
        <v>83.694600000000008</v>
      </c>
      <c r="BS156" s="9">
        <f t="shared" si="445"/>
        <v>46.68</v>
      </c>
      <c r="BT156" s="63" t="s">
        <v>22</v>
      </c>
      <c r="BU156" s="64">
        <v>0</v>
      </c>
      <c r="BV156" s="64" t="s">
        <v>22</v>
      </c>
      <c r="BW156" s="64">
        <v>2</v>
      </c>
      <c r="BX156" s="64" t="s">
        <v>22</v>
      </c>
      <c r="BY156" s="64">
        <v>2</v>
      </c>
      <c r="BZ156" s="64" t="s">
        <v>22</v>
      </c>
      <c r="CA156" s="64">
        <v>2</v>
      </c>
      <c r="CB156" s="46">
        <f t="shared" si="446"/>
        <v>6</v>
      </c>
      <c r="CC156" s="9">
        <f t="shared" si="447"/>
        <v>368.28</v>
      </c>
      <c r="CD156" s="9">
        <f t="shared" si="448"/>
        <v>140.04</v>
      </c>
      <c r="CE156" s="8">
        <v>0</v>
      </c>
      <c r="CF156" s="9">
        <f t="shared" si="449"/>
        <v>0</v>
      </c>
      <c r="CG156" s="9">
        <f t="shared" si="450"/>
        <v>0</v>
      </c>
      <c r="CH156" s="8">
        <v>0</v>
      </c>
      <c r="CI156" s="9">
        <f t="shared" si="451"/>
        <v>0</v>
      </c>
      <c r="CJ156" s="9">
        <f t="shared" si="452"/>
        <v>0</v>
      </c>
      <c r="CK156" s="10">
        <v>1</v>
      </c>
    </row>
    <row r="157" spans="1:89" s="10" customFormat="1" ht="144" customHeight="1">
      <c r="A157" s="36" t="str">
        <f>_xlfn.XLOOKUP(D157,наличие!B:B,наличие!E:E,"-",0)</f>
        <v>Шляпы</v>
      </c>
      <c r="B157" s="107"/>
      <c r="C157" s="106" t="str">
        <f t="shared" si="455"/>
        <v>O GOLDWIN-Camel</v>
      </c>
      <c r="D157" s="99" t="s">
        <v>37</v>
      </c>
      <c r="E157" s="19" t="s">
        <v>1233</v>
      </c>
      <c r="F157" s="103" t="s">
        <v>886</v>
      </c>
      <c r="G157" s="19"/>
      <c r="H157" s="78">
        <f>ROUND(I157*0.65,2)</f>
        <v>23.34</v>
      </c>
      <c r="I157" s="79">
        <v>35.9</v>
      </c>
      <c r="J157" s="79">
        <v>89.9</v>
      </c>
      <c r="K157" s="143">
        <f>_xlfn.XLOOKUP(C157,наличие!A:A,наличие!J:J,"-",0)</f>
        <v>4</v>
      </c>
      <c r="L157" s="31" t="s">
        <v>1244</v>
      </c>
      <c r="M157" s="160" t="s">
        <v>1244</v>
      </c>
      <c r="N157" s="31" t="s">
        <v>1244</v>
      </c>
      <c r="O157" s="160" t="s">
        <v>1245</v>
      </c>
      <c r="P157" s="31" t="s">
        <v>1244</v>
      </c>
      <c r="Q157" s="160" t="s">
        <v>1245</v>
      </c>
      <c r="R157" s="160" t="s">
        <v>1244</v>
      </c>
      <c r="S157" s="31" t="s">
        <v>1245</v>
      </c>
      <c r="T157" s="31" t="s">
        <v>1244</v>
      </c>
      <c r="U157" s="31" t="s">
        <v>1244</v>
      </c>
      <c r="V157" s="31" t="s">
        <v>1244</v>
      </c>
      <c r="W157" s="160" t="s">
        <v>1244</v>
      </c>
      <c r="X157" s="163">
        <f t="shared" si="453"/>
        <v>0</v>
      </c>
      <c r="Y157" s="81">
        <f t="shared" si="454"/>
        <v>0</v>
      </c>
      <c r="Z157" s="38">
        <f t="shared" si="457"/>
        <v>5</v>
      </c>
      <c r="AA157" s="23">
        <f>X157*Z157</f>
        <v>0</v>
      </c>
      <c r="AB157" s="24">
        <f>H157+Z157</f>
        <v>28.34</v>
      </c>
      <c r="AC157" s="55">
        <f>ROUND(AB157*3.5,0)</f>
        <v>99</v>
      </c>
      <c r="AD157" s="39">
        <f>ROUND(AB157*3.8,1)</f>
        <v>107.7</v>
      </c>
      <c r="AE157" s="11">
        <f>ROUND(AC157*$AE$2,-1)</f>
        <v>8910</v>
      </c>
      <c r="AF157" s="6">
        <f>(AC157-AB157)/AB157</f>
        <v>2.4932956951305574</v>
      </c>
      <c r="AG157" s="25">
        <f>ROUND(AC157/1.82,1)</f>
        <v>54.4</v>
      </c>
      <c r="AH157" s="11" t="e">
        <f>ROUND(AG157*#REF!,-1)</f>
        <v>#REF!</v>
      </c>
      <c r="AI157" s="7">
        <f>(AG157-AB157)/AB157</f>
        <v>0.91954834156669019</v>
      </c>
      <c r="AJ157" s="26">
        <f>ROUND(AG157*0.75,1)</f>
        <v>40.799999999999997</v>
      </c>
      <c r="AK157" s="11" t="e">
        <f>ROUND(AJ157*#REF!,-1)</f>
        <v>#REF!</v>
      </c>
      <c r="AL157" s="18">
        <f>(AJ157-AB157)/AB157</f>
        <v>0.43966125617501756</v>
      </c>
      <c r="AM157" s="42"/>
      <c r="AN157" s="67" t="s">
        <v>22</v>
      </c>
      <c r="AO157" s="68" t="e">
        <f>M157-AY157-BJ157-BU157</f>
        <v>#VALUE!</v>
      </c>
      <c r="AP157" s="68" t="s">
        <v>22</v>
      </c>
      <c r="AQ157" s="68" t="e">
        <f>O157-BA157-BL157-BW157</f>
        <v>#VALUE!</v>
      </c>
      <c r="AR157" s="68" t="s">
        <v>22</v>
      </c>
      <c r="AS157" s="68" t="e">
        <f>Q157-BC157-BN157-BY157</f>
        <v>#VALUE!</v>
      </c>
      <c r="AT157" s="68" t="s">
        <v>22</v>
      </c>
      <c r="AU157" s="68" t="e">
        <f>W157-BE157-BP157-CA157</f>
        <v>#VALUE!</v>
      </c>
      <c r="AV157" s="74" t="e">
        <f>SUM(AN157:AU157)</f>
        <v>#VALUE!</v>
      </c>
      <c r="AW157" s="71" t="e">
        <f>AV157*H157</f>
        <v>#VALUE!</v>
      </c>
      <c r="AX157" s="49" t="s">
        <v>22</v>
      </c>
      <c r="AY157" s="50">
        <v>0</v>
      </c>
      <c r="AZ157" s="50" t="s">
        <v>22</v>
      </c>
      <c r="BA157" s="50">
        <v>0</v>
      </c>
      <c r="BB157" s="50" t="s">
        <v>22</v>
      </c>
      <c r="BC157" s="50">
        <v>0</v>
      </c>
      <c r="BD157" s="50" t="s">
        <v>22</v>
      </c>
      <c r="BE157" s="50">
        <v>0</v>
      </c>
      <c r="BF157" s="46">
        <f>SUM(AX157:BE157)</f>
        <v>0</v>
      </c>
      <c r="BG157" s="9">
        <f>BF157*AG157*0.75*0.95</f>
        <v>0</v>
      </c>
      <c r="BH157" s="9">
        <f>BF157*H157</f>
        <v>0</v>
      </c>
      <c r="BI157" s="53" t="s">
        <v>22</v>
      </c>
      <c r="BJ157" s="54">
        <v>0</v>
      </c>
      <c r="BK157" s="54" t="s">
        <v>22</v>
      </c>
      <c r="BL157" s="54">
        <v>2</v>
      </c>
      <c r="BM157" s="54" t="s">
        <v>22</v>
      </c>
      <c r="BN157" s="54">
        <v>4</v>
      </c>
      <c r="BO157" s="54" t="s">
        <v>22</v>
      </c>
      <c r="BP157" s="54">
        <v>2</v>
      </c>
      <c r="BQ157" s="46">
        <f>SUM(BI157:BP157)</f>
        <v>8</v>
      </c>
      <c r="BR157" s="9">
        <f>BQ157*AC157*0.4227</f>
        <v>334.77840000000003</v>
      </c>
      <c r="BS157" s="9">
        <f>BQ157*H157</f>
        <v>186.72</v>
      </c>
      <c r="BT157" s="63" t="s">
        <v>22</v>
      </c>
      <c r="BU157" s="64">
        <v>0</v>
      </c>
      <c r="BV157" s="64" t="s">
        <v>22</v>
      </c>
      <c r="BW157" s="64">
        <v>2</v>
      </c>
      <c r="BX157" s="64" t="s">
        <v>22</v>
      </c>
      <c r="BY157" s="64">
        <v>4</v>
      </c>
      <c r="BZ157" s="64" t="s">
        <v>22</v>
      </c>
      <c r="CA157" s="64">
        <v>2</v>
      </c>
      <c r="CB157" s="46">
        <f>SUM(BT157:CA157)</f>
        <v>8</v>
      </c>
      <c r="CC157" s="9">
        <f>CB157*AC157*0.62</f>
        <v>491.04</v>
      </c>
      <c r="CD157" s="9">
        <f>CB157*H157</f>
        <v>186.72</v>
      </c>
      <c r="CE157" s="8">
        <v>0</v>
      </c>
      <c r="CF157" s="9">
        <f>CE157*AG157*0.9*0.95</f>
        <v>0</v>
      </c>
      <c r="CG157" s="9">
        <f>CE157*H157</f>
        <v>0</v>
      </c>
      <c r="CH157" s="8">
        <v>0</v>
      </c>
      <c r="CI157" s="9">
        <f>CH157*AG157*0.9*0.9</f>
        <v>0</v>
      </c>
      <c r="CJ157" s="9">
        <f>CH157*H157</f>
        <v>0</v>
      </c>
      <c r="CK157" s="10">
        <v>1</v>
      </c>
    </row>
    <row r="158" spans="1:89" s="10" customFormat="1" ht="144" customHeight="1">
      <c r="A158" s="36" t="str">
        <f>_xlfn.XLOOKUP(D158,наличие!B:B,наличие!E:E,"-",0)</f>
        <v>Шляпы</v>
      </c>
      <c r="B158" s="107"/>
      <c r="C158" s="106" t="str">
        <f t="shared" si="455"/>
        <v>O GOLDWIN-Grey</v>
      </c>
      <c r="D158" s="99" t="s">
        <v>37</v>
      </c>
      <c r="E158" s="19" t="s">
        <v>1217</v>
      </c>
      <c r="F158" s="103" t="s">
        <v>886</v>
      </c>
      <c r="G158" s="19"/>
      <c r="H158" s="78">
        <f>ROUND(I158*0.65,2)</f>
        <v>23.34</v>
      </c>
      <c r="I158" s="79">
        <v>35.9</v>
      </c>
      <c r="J158" s="79">
        <v>89.9</v>
      </c>
      <c r="K158" s="143">
        <f>_xlfn.XLOOKUP(C158,наличие!A:A,наличие!J:J,"-",0)</f>
        <v>2</v>
      </c>
      <c r="L158" s="31" t="s">
        <v>1244</v>
      </c>
      <c r="M158" s="160" t="s">
        <v>1244</v>
      </c>
      <c r="N158" s="31" t="s">
        <v>1244</v>
      </c>
      <c r="O158" s="160" t="s">
        <v>1245</v>
      </c>
      <c r="P158" s="31" t="s">
        <v>1244</v>
      </c>
      <c r="Q158" s="160" t="s">
        <v>1245</v>
      </c>
      <c r="R158" s="160" t="s">
        <v>1244</v>
      </c>
      <c r="S158" s="31" t="s">
        <v>1245</v>
      </c>
      <c r="T158" s="31" t="s">
        <v>1244</v>
      </c>
      <c r="U158" s="31" t="s">
        <v>1244</v>
      </c>
      <c r="V158" s="31" t="s">
        <v>1244</v>
      </c>
      <c r="W158" s="160" t="s">
        <v>1244</v>
      </c>
      <c r="X158" s="163">
        <f t="shared" si="453"/>
        <v>0</v>
      </c>
      <c r="Y158" s="81">
        <f t="shared" si="454"/>
        <v>0</v>
      </c>
      <c r="Z158" s="38">
        <f t="shared" si="457"/>
        <v>5</v>
      </c>
      <c r="AA158" s="23">
        <f t="shared" si="424"/>
        <v>0</v>
      </c>
      <c r="AB158" s="24">
        <f t="shared" si="425"/>
        <v>28.34</v>
      </c>
      <c r="AC158" s="55">
        <f t="shared" si="426"/>
        <v>99</v>
      </c>
      <c r="AD158" s="39">
        <f t="shared" si="427"/>
        <v>107.7</v>
      </c>
      <c r="AE158" s="11">
        <f t="shared" si="428"/>
        <v>8910</v>
      </c>
      <c r="AF158" s="6">
        <f t="shared" si="429"/>
        <v>2.4932956951305574</v>
      </c>
      <c r="AG158" s="25">
        <f t="shared" si="430"/>
        <v>54.4</v>
      </c>
      <c r="AH158" s="11" t="e">
        <f>ROUND(AG158*#REF!,-1)</f>
        <v>#REF!</v>
      </c>
      <c r="AI158" s="7">
        <f t="shared" si="431"/>
        <v>0.91954834156669019</v>
      </c>
      <c r="AJ158" s="26">
        <f t="shared" si="432"/>
        <v>40.799999999999997</v>
      </c>
      <c r="AK158" s="11" t="e">
        <f>ROUND(AJ158*#REF!,-1)</f>
        <v>#REF!</v>
      </c>
      <c r="AL158" s="18">
        <f t="shared" si="433"/>
        <v>0.43966125617501756</v>
      </c>
      <c r="AM158" s="42"/>
      <c r="AN158" s="67" t="s">
        <v>22</v>
      </c>
      <c r="AO158" s="68" t="e">
        <f t="shared" si="434"/>
        <v>#VALUE!</v>
      </c>
      <c r="AP158" s="68" t="s">
        <v>22</v>
      </c>
      <c r="AQ158" s="68" t="e">
        <f t="shared" si="435"/>
        <v>#VALUE!</v>
      </c>
      <c r="AR158" s="68" t="s">
        <v>22</v>
      </c>
      <c r="AS158" s="68" t="e">
        <f t="shared" si="436"/>
        <v>#VALUE!</v>
      </c>
      <c r="AT158" s="68" t="s">
        <v>22</v>
      </c>
      <c r="AU158" s="68" t="e">
        <f t="shared" si="437"/>
        <v>#VALUE!</v>
      </c>
      <c r="AV158" s="74" t="e">
        <f t="shared" si="438"/>
        <v>#VALUE!</v>
      </c>
      <c r="AW158" s="71" t="e">
        <f t="shared" si="439"/>
        <v>#VALUE!</v>
      </c>
      <c r="AX158" s="49" t="s">
        <v>22</v>
      </c>
      <c r="AY158" s="50">
        <v>0</v>
      </c>
      <c r="AZ158" s="50" t="s">
        <v>22</v>
      </c>
      <c r="BA158" s="50">
        <v>0</v>
      </c>
      <c r="BB158" s="50" t="s">
        <v>22</v>
      </c>
      <c r="BC158" s="50">
        <v>0</v>
      </c>
      <c r="BD158" s="50" t="s">
        <v>22</v>
      </c>
      <c r="BE158" s="50">
        <v>0</v>
      </c>
      <c r="BF158" s="46">
        <f t="shared" si="440"/>
        <v>0</v>
      </c>
      <c r="BG158" s="9">
        <f t="shared" si="441"/>
        <v>0</v>
      </c>
      <c r="BH158" s="9">
        <f t="shared" si="442"/>
        <v>0</v>
      </c>
      <c r="BI158" s="53" t="s">
        <v>22</v>
      </c>
      <c r="BJ158" s="54">
        <v>0</v>
      </c>
      <c r="BK158" s="54" t="s">
        <v>22</v>
      </c>
      <c r="BL158" s="54">
        <v>1</v>
      </c>
      <c r="BM158" s="54" t="s">
        <v>22</v>
      </c>
      <c r="BN158" s="54">
        <v>2</v>
      </c>
      <c r="BO158" s="54" t="s">
        <v>22</v>
      </c>
      <c r="BP158" s="54">
        <v>1</v>
      </c>
      <c r="BQ158" s="46">
        <f t="shared" si="443"/>
        <v>4</v>
      </c>
      <c r="BR158" s="9">
        <f t="shared" si="444"/>
        <v>167.38920000000002</v>
      </c>
      <c r="BS158" s="9">
        <f t="shared" si="445"/>
        <v>93.36</v>
      </c>
      <c r="BT158" s="63" t="s">
        <v>22</v>
      </c>
      <c r="BU158" s="64">
        <v>0</v>
      </c>
      <c r="BV158" s="64" t="s">
        <v>22</v>
      </c>
      <c r="BW158" s="64">
        <v>1</v>
      </c>
      <c r="BX158" s="64" t="s">
        <v>22</v>
      </c>
      <c r="BY158" s="64">
        <v>2</v>
      </c>
      <c r="BZ158" s="64" t="s">
        <v>22</v>
      </c>
      <c r="CA158" s="64">
        <v>1</v>
      </c>
      <c r="CB158" s="46">
        <f t="shared" si="446"/>
        <v>4</v>
      </c>
      <c r="CC158" s="9">
        <f t="shared" si="447"/>
        <v>245.52</v>
      </c>
      <c r="CD158" s="9">
        <f t="shared" si="448"/>
        <v>93.36</v>
      </c>
      <c r="CE158" s="8">
        <v>0</v>
      </c>
      <c r="CF158" s="9">
        <f t="shared" si="449"/>
        <v>0</v>
      </c>
      <c r="CG158" s="9">
        <f t="shared" si="450"/>
        <v>0</v>
      </c>
      <c r="CH158" s="8">
        <v>0</v>
      </c>
      <c r="CI158" s="9">
        <f t="shared" si="451"/>
        <v>0</v>
      </c>
      <c r="CJ158" s="9">
        <f t="shared" si="452"/>
        <v>0</v>
      </c>
      <c r="CK158" s="10">
        <v>1</v>
      </c>
    </row>
    <row r="159" spans="1:89" s="10" customFormat="1" ht="144" customHeight="1">
      <c r="A159" s="36" t="str">
        <f>_xlfn.XLOOKUP(D159,наличие!B:B,наличие!E:E,"-",0)</f>
        <v>Шляпы</v>
      </c>
      <c r="B159" s="106"/>
      <c r="C159" s="106" t="str">
        <f t="shared" si="455"/>
        <v>O GOLDWIN-Rust</v>
      </c>
      <c r="D159" s="100" t="s">
        <v>37</v>
      </c>
      <c r="E159" s="19" t="s">
        <v>1206</v>
      </c>
      <c r="F159" s="103" t="s">
        <v>886</v>
      </c>
      <c r="G159" s="19"/>
      <c r="H159" s="78">
        <f t="shared" ref="H159:H165" si="459">ROUND(I159*0.65,2)</f>
        <v>23.34</v>
      </c>
      <c r="I159" s="89">
        <v>35.9</v>
      </c>
      <c r="J159" s="79">
        <v>89.9</v>
      </c>
      <c r="K159" s="143" t="str">
        <f>_xlfn.XLOOKUP(C159,наличие!A:A,наличие!J:J,"-",0)</f>
        <v>-</v>
      </c>
      <c r="L159" s="31" t="s">
        <v>1244</v>
      </c>
      <c r="M159" s="160" t="s">
        <v>1244</v>
      </c>
      <c r="N159" s="31" t="s">
        <v>1244</v>
      </c>
      <c r="O159" s="160" t="s">
        <v>1245</v>
      </c>
      <c r="P159" s="31" t="s">
        <v>1244</v>
      </c>
      <c r="Q159" s="160" t="s">
        <v>1245</v>
      </c>
      <c r="R159" s="160" t="s">
        <v>1244</v>
      </c>
      <c r="S159" s="31" t="s">
        <v>1245</v>
      </c>
      <c r="T159" s="31" t="s">
        <v>1244</v>
      </c>
      <c r="U159" s="31" t="s">
        <v>1244</v>
      </c>
      <c r="V159" s="31" t="s">
        <v>1244</v>
      </c>
      <c r="W159" s="160" t="s">
        <v>1244</v>
      </c>
      <c r="X159" s="163">
        <f t="shared" si="453"/>
        <v>0</v>
      </c>
      <c r="Y159" s="81">
        <f t="shared" si="454"/>
        <v>0</v>
      </c>
      <c r="Z159" s="38">
        <f t="shared" si="457"/>
        <v>5</v>
      </c>
      <c r="AA159" s="23">
        <f t="shared" si="424"/>
        <v>0</v>
      </c>
      <c r="AB159" s="24">
        <f t="shared" si="425"/>
        <v>28.34</v>
      </c>
      <c r="AC159" s="55">
        <f t="shared" si="426"/>
        <v>99</v>
      </c>
      <c r="AD159" s="39">
        <f t="shared" si="427"/>
        <v>107.7</v>
      </c>
      <c r="AE159" s="11">
        <f t="shared" si="428"/>
        <v>8910</v>
      </c>
      <c r="AF159" s="6">
        <f t="shared" si="429"/>
        <v>2.4932956951305574</v>
      </c>
      <c r="AG159" s="25">
        <f t="shared" si="430"/>
        <v>54.4</v>
      </c>
      <c r="AH159" s="11" t="e">
        <f>ROUND(AG159*#REF!,-1)</f>
        <v>#REF!</v>
      </c>
      <c r="AI159" s="7">
        <f t="shared" si="431"/>
        <v>0.91954834156669019</v>
      </c>
      <c r="AJ159" s="26">
        <f t="shared" si="432"/>
        <v>40.799999999999997</v>
      </c>
      <c r="AK159" s="11" t="e">
        <f>ROUND(AJ159*#REF!,-1)</f>
        <v>#REF!</v>
      </c>
      <c r="AL159" s="18">
        <f t="shared" si="433"/>
        <v>0.43966125617501756</v>
      </c>
      <c r="AM159" s="42"/>
      <c r="AN159" s="67" t="s">
        <v>22</v>
      </c>
      <c r="AO159" s="68" t="e">
        <f t="shared" si="434"/>
        <v>#VALUE!</v>
      </c>
      <c r="AP159" s="68" t="s">
        <v>22</v>
      </c>
      <c r="AQ159" s="68" t="e">
        <f>O159-BA159-BL159-BW159+4</f>
        <v>#VALUE!</v>
      </c>
      <c r="AR159" s="68" t="s">
        <v>22</v>
      </c>
      <c r="AS159" s="68" t="e">
        <f>Q159-BC159-BN159-BY159+7</f>
        <v>#VALUE!</v>
      </c>
      <c r="AT159" s="68" t="s">
        <v>22</v>
      </c>
      <c r="AU159" s="68" t="e">
        <f>W159-BE159-BP159-CA159+7</f>
        <v>#VALUE!</v>
      </c>
      <c r="AV159" s="74" t="e">
        <f t="shared" si="438"/>
        <v>#VALUE!</v>
      </c>
      <c r="AW159" s="71" t="e">
        <f t="shared" si="439"/>
        <v>#VALUE!</v>
      </c>
      <c r="AX159" s="49" t="s">
        <v>22</v>
      </c>
      <c r="AY159" s="50">
        <v>0</v>
      </c>
      <c r="AZ159" s="50" t="s">
        <v>22</v>
      </c>
      <c r="BA159" s="50">
        <v>0</v>
      </c>
      <c r="BB159" s="50" t="s">
        <v>22</v>
      </c>
      <c r="BC159" s="50">
        <v>0</v>
      </c>
      <c r="BD159" s="50" t="s">
        <v>22</v>
      </c>
      <c r="BE159" s="50">
        <v>0</v>
      </c>
      <c r="BF159" s="46">
        <f t="shared" si="440"/>
        <v>0</v>
      </c>
      <c r="BG159" s="9">
        <f t="shared" si="441"/>
        <v>0</v>
      </c>
      <c r="BH159" s="9">
        <f t="shared" si="442"/>
        <v>0</v>
      </c>
      <c r="BI159" s="53" t="s">
        <v>22</v>
      </c>
      <c r="BJ159" s="54">
        <v>0</v>
      </c>
      <c r="BK159" s="54" t="s">
        <v>22</v>
      </c>
      <c r="BL159" s="54">
        <v>0</v>
      </c>
      <c r="BM159" s="54" t="s">
        <v>22</v>
      </c>
      <c r="BN159" s="54">
        <v>0</v>
      </c>
      <c r="BO159" s="54" t="s">
        <v>22</v>
      </c>
      <c r="BP159" s="54">
        <v>0</v>
      </c>
      <c r="BQ159" s="46">
        <f t="shared" si="443"/>
        <v>0</v>
      </c>
      <c r="BR159" s="9">
        <f t="shared" si="444"/>
        <v>0</v>
      </c>
      <c r="BS159" s="9">
        <f t="shared" si="445"/>
        <v>0</v>
      </c>
      <c r="BT159" s="63" t="s">
        <v>22</v>
      </c>
      <c r="BU159" s="64">
        <v>0</v>
      </c>
      <c r="BV159" s="64" t="s">
        <v>22</v>
      </c>
      <c r="BW159" s="64">
        <v>0</v>
      </c>
      <c r="BX159" s="64" t="s">
        <v>22</v>
      </c>
      <c r="BY159" s="64">
        <v>0</v>
      </c>
      <c r="BZ159" s="64" t="s">
        <v>22</v>
      </c>
      <c r="CA159" s="64">
        <v>0</v>
      </c>
      <c r="CB159" s="46">
        <f t="shared" si="446"/>
        <v>0</v>
      </c>
      <c r="CC159" s="9">
        <f t="shared" si="447"/>
        <v>0</v>
      </c>
      <c r="CD159" s="9">
        <f t="shared" si="448"/>
        <v>0</v>
      </c>
      <c r="CE159" s="8">
        <v>0</v>
      </c>
      <c r="CF159" s="9">
        <f t="shared" si="449"/>
        <v>0</v>
      </c>
      <c r="CG159" s="9">
        <f t="shared" si="450"/>
        <v>0</v>
      </c>
      <c r="CH159" s="8">
        <v>0</v>
      </c>
      <c r="CI159" s="9">
        <f t="shared" si="451"/>
        <v>0</v>
      </c>
      <c r="CJ159" s="9">
        <f t="shared" si="452"/>
        <v>0</v>
      </c>
      <c r="CK159" s="10">
        <v>1</v>
      </c>
    </row>
    <row r="160" spans="1:89" s="10" customFormat="1" ht="144" customHeight="1">
      <c r="A160" s="36" t="str">
        <f>_xlfn.XLOOKUP(D160,наличие!B:B,наличие!E:E,"-",0)</f>
        <v>Шляпы</v>
      </c>
      <c r="B160" s="106"/>
      <c r="C160" s="106" t="str">
        <f t="shared" si="455"/>
        <v>MAC SOFT-Charcoal</v>
      </c>
      <c r="D160" s="100" t="s">
        <v>51</v>
      </c>
      <c r="E160" s="19" t="s">
        <v>1210</v>
      </c>
      <c r="F160" s="103" t="s">
        <v>886</v>
      </c>
      <c r="G160" s="19"/>
      <c r="H160" s="78">
        <f t="shared" si="459"/>
        <v>15.54</v>
      </c>
      <c r="I160" s="89">
        <v>23.9</v>
      </c>
      <c r="J160" s="79">
        <v>59.9</v>
      </c>
      <c r="K160" s="143" t="str">
        <f>_xlfn.XLOOKUP(C160,наличие!A:A,наличие!J:J,"-",0)</f>
        <v>-</v>
      </c>
      <c r="L160" s="31" t="s">
        <v>1244</v>
      </c>
      <c r="M160" s="160" t="s">
        <v>1244</v>
      </c>
      <c r="N160" s="31" t="s">
        <v>1244</v>
      </c>
      <c r="O160" s="160" t="s">
        <v>1245</v>
      </c>
      <c r="P160" s="31" t="s">
        <v>1244</v>
      </c>
      <c r="Q160" s="160" t="s">
        <v>1245</v>
      </c>
      <c r="R160" s="160" t="s">
        <v>1244</v>
      </c>
      <c r="S160" s="31" t="s">
        <v>1245</v>
      </c>
      <c r="T160" s="31" t="s">
        <v>1244</v>
      </c>
      <c r="U160" s="31" t="s">
        <v>1244</v>
      </c>
      <c r="V160" s="31" t="s">
        <v>1244</v>
      </c>
      <c r="W160" s="160" t="s">
        <v>1244</v>
      </c>
      <c r="X160" s="163">
        <f t="shared" si="453"/>
        <v>0</v>
      </c>
      <c r="Y160" s="81">
        <f t="shared" si="454"/>
        <v>0</v>
      </c>
      <c r="Z160" s="38">
        <f t="shared" si="457"/>
        <v>3.83</v>
      </c>
      <c r="AA160" s="23">
        <f t="shared" si="424"/>
        <v>0</v>
      </c>
      <c r="AB160" s="24">
        <f t="shared" si="425"/>
        <v>19.369999999999997</v>
      </c>
      <c r="AC160" s="55">
        <f t="shared" si="426"/>
        <v>68</v>
      </c>
      <c r="AD160" s="39">
        <f t="shared" si="427"/>
        <v>73.599999999999994</v>
      </c>
      <c r="AE160" s="11">
        <f t="shared" si="428"/>
        <v>6120</v>
      </c>
      <c r="AF160" s="6">
        <f t="shared" si="429"/>
        <v>2.5105833763551888</v>
      </c>
      <c r="AG160" s="25">
        <f t="shared" si="430"/>
        <v>37.4</v>
      </c>
      <c r="AH160" s="11" t="e">
        <f>ROUND(AG160*#REF!,-1)</f>
        <v>#REF!</v>
      </c>
      <c r="AI160" s="7">
        <f t="shared" si="431"/>
        <v>0.93082085699535377</v>
      </c>
      <c r="AJ160" s="26">
        <f t="shared" si="432"/>
        <v>28.1</v>
      </c>
      <c r="AK160" s="11" t="e">
        <f>ROUND(AJ160*#REF!,-1)</f>
        <v>#REF!</v>
      </c>
      <c r="AL160" s="18">
        <f t="shared" si="433"/>
        <v>0.45069695405265903</v>
      </c>
      <c r="AM160" s="42"/>
      <c r="AN160" s="67" t="s">
        <v>22</v>
      </c>
      <c r="AO160" s="68" t="e">
        <f t="shared" si="434"/>
        <v>#VALUE!</v>
      </c>
      <c r="AP160" s="68" t="s">
        <v>22</v>
      </c>
      <c r="AQ160" s="68" t="e">
        <f>O160-BA160-BL160-BW160+6</f>
        <v>#VALUE!</v>
      </c>
      <c r="AR160" s="68" t="s">
        <v>22</v>
      </c>
      <c r="AS160" s="68" t="e">
        <f>Q160-BC160-BN160-BY160+8</f>
        <v>#VALUE!</v>
      </c>
      <c r="AT160" s="68" t="s">
        <v>22</v>
      </c>
      <c r="AU160" s="68" t="e">
        <f>W160-BE160-BP160-CA160+5</f>
        <v>#VALUE!</v>
      </c>
      <c r="AV160" s="74" t="e">
        <f t="shared" si="438"/>
        <v>#VALUE!</v>
      </c>
      <c r="AW160" s="71" t="e">
        <f t="shared" si="439"/>
        <v>#VALUE!</v>
      </c>
      <c r="AX160" s="49" t="s">
        <v>22</v>
      </c>
      <c r="AY160" s="50">
        <v>0</v>
      </c>
      <c r="AZ160" s="50" t="s">
        <v>22</v>
      </c>
      <c r="BA160" s="50">
        <v>0</v>
      </c>
      <c r="BB160" s="50" t="s">
        <v>22</v>
      </c>
      <c r="BC160" s="50">
        <v>0</v>
      </c>
      <c r="BD160" s="50" t="s">
        <v>22</v>
      </c>
      <c r="BE160" s="50">
        <v>0</v>
      </c>
      <c r="BF160" s="46">
        <f t="shared" si="440"/>
        <v>0</v>
      </c>
      <c r="BG160" s="9">
        <f t="shared" si="441"/>
        <v>0</v>
      </c>
      <c r="BH160" s="9">
        <f t="shared" si="442"/>
        <v>0</v>
      </c>
      <c r="BI160" s="53" t="s">
        <v>22</v>
      </c>
      <c r="BJ160" s="54">
        <v>0</v>
      </c>
      <c r="BK160" s="54" t="s">
        <v>22</v>
      </c>
      <c r="BL160" s="54">
        <v>0</v>
      </c>
      <c r="BM160" s="54" t="s">
        <v>22</v>
      </c>
      <c r="BN160" s="54">
        <v>0</v>
      </c>
      <c r="BO160" s="54" t="s">
        <v>22</v>
      </c>
      <c r="BP160" s="54">
        <v>0</v>
      </c>
      <c r="BQ160" s="46">
        <f t="shared" si="443"/>
        <v>0</v>
      </c>
      <c r="BR160" s="9">
        <f t="shared" si="444"/>
        <v>0</v>
      </c>
      <c r="BS160" s="9">
        <f t="shared" si="445"/>
        <v>0</v>
      </c>
      <c r="BT160" s="63" t="s">
        <v>22</v>
      </c>
      <c r="BU160" s="64">
        <v>0</v>
      </c>
      <c r="BV160" s="64" t="s">
        <v>22</v>
      </c>
      <c r="BW160" s="64">
        <v>0</v>
      </c>
      <c r="BX160" s="64" t="s">
        <v>22</v>
      </c>
      <c r="BY160" s="64">
        <v>0</v>
      </c>
      <c r="BZ160" s="64" t="s">
        <v>22</v>
      </c>
      <c r="CA160" s="64">
        <v>0</v>
      </c>
      <c r="CB160" s="46">
        <f t="shared" si="446"/>
        <v>0</v>
      </c>
      <c r="CC160" s="9">
        <f t="shared" si="447"/>
        <v>0</v>
      </c>
      <c r="CD160" s="9">
        <f t="shared" si="448"/>
        <v>0</v>
      </c>
      <c r="CE160" s="8">
        <v>0</v>
      </c>
      <c r="CF160" s="9">
        <f t="shared" si="449"/>
        <v>0</v>
      </c>
      <c r="CG160" s="9">
        <f t="shared" si="450"/>
        <v>0</v>
      </c>
      <c r="CH160" s="8">
        <v>0</v>
      </c>
      <c r="CI160" s="9">
        <f t="shared" si="451"/>
        <v>0</v>
      </c>
      <c r="CJ160" s="9">
        <f t="shared" si="452"/>
        <v>0</v>
      </c>
      <c r="CK160" s="10">
        <v>1</v>
      </c>
    </row>
    <row r="161" spans="1:89" s="10" customFormat="1" ht="144" customHeight="1">
      <c r="A161" s="36" t="str">
        <f>_xlfn.XLOOKUP(D161,наличие!B:B,наличие!E:E,"-",0)</f>
        <v>Шляпы</v>
      </c>
      <c r="B161" s="106"/>
      <c r="C161" s="106" t="str">
        <f t="shared" si="455"/>
        <v>MAC SOFT-Pink</v>
      </c>
      <c r="D161" s="100" t="s">
        <v>51</v>
      </c>
      <c r="E161" s="19" t="s">
        <v>1234</v>
      </c>
      <c r="F161" s="103" t="s">
        <v>886</v>
      </c>
      <c r="G161" s="19"/>
      <c r="H161" s="78">
        <f t="shared" si="459"/>
        <v>15.54</v>
      </c>
      <c r="I161" s="89">
        <v>23.9</v>
      </c>
      <c r="J161" s="79">
        <v>59.9</v>
      </c>
      <c r="K161" s="143" t="str">
        <f>_xlfn.XLOOKUP(C161,наличие!A:A,наличие!J:J,"-",0)</f>
        <v>-</v>
      </c>
      <c r="L161" s="31" t="s">
        <v>1244</v>
      </c>
      <c r="M161" s="160" t="s">
        <v>1244</v>
      </c>
      <c r="N161" s="31" t="s">
        <v>1244</v>
      </c>
      <c r="O161" s="160" t="s">
        <v>1245</v>
      </c>
      <c r="P161" s="31" t="s">
        <v>1244</v>
      </c>
      <c r="Q161" s="160" t="s">
        <v>1245</v>
      </c>
      <c r="R161" s="160" t="s">
        <v>1244</v>
      </c>
      <c r="S161" s="31" t="s">
        <v>1245</v>
      </c>
      <c r="T161" s="31" t="s">
        <v>1244</v>
      </c>
      <c r="U161" s="31" t="s">
        <v>1244</v>
      </c>
      <c r="V161" s="31" t="s">
        <v>1244</v>
      </c>
      <c r="W161" s="160" t="s">
        <v>1244</v>
      </c>
      <c r="X161" s="163">
        <f t="shared" si="453"/>
        <v>0</v>
      </c>
      <c r="Y161" s="81">
        <f t="shared" si="454"/>
        <v>0</v>
      </c>
      <c r="Z161" s="38">
        <f t="shared" si="457"/>
        <v>3.83</v>
      </c>
      <c r="AA161" s="23">
        <f t="shared" si="424"/>
        <v>0</v>
      </c>
      <c r="AB161" s="24">
        <f t="shared" si="425"/>
        <v>19.369999999999997</v>
      </c>
      <c r="AC161" s="55">
        <f t="shared" si="426"/>
        <v>68</v>
      </c>
      <c r="AD161" s="39">
        <f t="shared" si="427"/>
        <v>73.599999999999994</v>
      </c>
      <c r="AE161" s="11">
        <f t="shared" si="428"/>
        <v>6120</v>
      </c>
      <c r="AF161" s="6">
        <f t="shared" si="429"/>
        <v>2.5105833763551888</v>
      </c>
      <c r="AG161" s="25">
        <f t="shared" si="430"/>
        <v>37.4</v>
      </c>
      <c r="AH161" s="11" t="e">
        <f>ROUND(AG161*#REF!,-1)</f>
        <v>#REF!</v>
      </c>
      <c r="AI161" s="7">
        <f t="shared" si="431"/>
        <v>0.93082085699535377</v>
      </c>
      <c r="AJ161" s="26">
        <f t="shared" si="432"/>
        <v>28.1</v>
      </c>
      <c r="AK161" s="11" t="e">
        <f>ROUND(AJ161*#REF!,-1)</f>
        <v>#REF!</v>
      </c>
      <c r="AL161" s="18">
        <f t="shared" si="433"/>
        <v>0.45069695405265903</v>
      </c>
      <c r="AM161" s="42"/>
      <c r="AN161" s="67" t="s">
        <v>22</v>
      </c>
      <c r="AO161" s="68" t="e">
        <f>M161-AY161-BJ161-BU161+4</f>
        <v>#VALUE!</v>
      </c>
      <c r="AP161" s="68" t="s">
        <v>22</v>
      </c>
      <c r="AQ161" s="68" t="e">
        <f>O161-BA161-BL161-BW161+7</f>
        <v>#VALUE!</v>
      </c>
      <c r="AR161" s="68" t="s">
        <v>22</v>
      </c>
      <c r="AS161" s="68" t="e">
        <f>Q161-BC161-BN161-BY161+7</f>
        <v>#VALUE!</v>
      </c>
      <c r="AT161" s="68" t="s">
        <v>22</v>
      </c>
      <c r="AU161" s="68" t="e">
        <f>W161-BE161-BP161-CA161+1</f>
        <v>#VALUE!</v>
      </c>
      <c r="AV161" s="74" t="e">
        <f t="shared" si="438"/>
        <v>#VALUE!</v>
      </c>
      <c r="AW161" s="71" t="e">
        <f t="shared" si="439"/>
        <v>#VALUE!</v>
      </c>
      <c r="AX161" s="49" t="s">
        <v>22</v>
      </c>
      <c r="AY161" s="50">
        <v>0</v>
      </c>
      <c r="AZ161" s="50" t="s">
        <v>22</v>
      </c>
      <c r="BA161" s="50">
        <v>0</v>
      </c>
      <c r="BB161" s="50" t="s">
        <v>22</v>
      </c>
      <c r="BC161" s="50">
        <v>0</v>
      </c>
      <c r="BD161" s="50" t="s">
        <v>22</v>
      </c>
      <c r="BE161" s="50">
        <v>0</v>
      </c>
      <c r="BF161" s="46">
        <f t="shared" si="440"/>
        <v>0</v>
      </c>
      <c r="BG161" s="9">
        <f t="shared" si="441"/>
        <v>0</v>
      </c>
      <c r="BH161" s="9">
        <f t="shared" si="442"/>
        <v>0</v>
      </c>
      <c r="BI161" s="53" t="s">
        <v>22</v>
      </c>
      <c r="BJ161" s="54">
        <v>0</v>
      </c>
      <c r="BK161" s="54" t="s">
        <v>22</v>
      </c>
      <c r="BL161" s="54">
        <v>0</v>
      </c>
      <c r="BM161" s="54" t="s">
        <v>22</v>
      </c>
      <c r="BN161" s="54">
        <v>0</v>
      </c>
      <c r="BO161" s="54" t="s">
        <v>22</v>
      </c>
      <c r="BP161" s="54">
        <v>0</v>
      </c>
      <c r="BQ161" s="46">
        <f t="shared" si="443"/>
        <v>0</v>
      </c>
      <c r="BR161" s="9">
        <f t="shared" si="444"/>
        <v>0</v>
      </c>
      <c r="BS161" s="9">
        <f t="shared" si="445"/>
        <v>0</v>
      </c>
      <c r="BT161" s="63" t="s">
        <v>22</v>
      </c>
      <c r="BU161" s="64">
        <v>0</v>
      </c>
      <c r="BV161" s="64" t="s">
        <v>22</v>
      </c>
      <c r="BW161" s="64">
        <v>0</v>
      </c>
      <c r="BX161" s="64" t="s">
        <v>22</v>
      </c>
      <c r="BY161" s="64">
        <v>0</v>
      </c>
      <c r="BZ161" s="64" t="s">
        <v>22</v>
      </c>
      <c r="CA161" s="64">
        <v>0</v>
      </c>
      <c r="CB161" s="46">
        <f t="shared" si="446"/>
        <v>0</v>
      </c>
      <c r="CC161" s="9">
        <f t="shared" si="447"/>
        <v>0</v>
      </c>
      <c r="CD161" s="9">
        <f t="shared" si="448"/>
        <v>0</v>
      </c>
      <c r="CE161" s="8">
        <v>0</v>
      </c>
      <c r="CF161" s="9">
        <f t="shared" si="449"/>
        <v>0</v>
      </c>
      <c r="CG161" s="9">
        <f t="shared" si="450"/>
        <v>0</v>
      </c>
      <c r="CH161" s="8">
        <v>0</v>
      </c>
      <c r="CI161" s="9">
        <f t="shared" si="451"/>
        <v>0</v>
      </c>
      <c r="CJ161" s="9">
        <f t="shared" si="452"/>
        <v>0</v>
      </c>
      <c r="CK161" s="10">
        <v>1</v>
      </c>
    </row>
    <row r="162" spans="1:89" s="10" customFormat="1" ht="144" customHeight="1">
      <c r="A162" s="36" t="str">
        <f>_xlfn.XLOOKUP(D162,наличие!B:B,наличие!E:E,"-",0)</f>
        <v>Шляпы</v>
      </c>
      <c r="B162" s="106"/>
      <c r="C162" s="106" t="str">
        <f t="shared" si="455"/>
        <v>MAC SOFT-Grey</v>
      </c>
      <c r="D162" s="100" t="s">
        <v>51</v>
      </c>
      <c r="E162" s="19" t="s">
        <v>1217</v>
      </c>
      <c r="F162" s="103" t="s">
        <v>886</v>
      </c>
      <c r="G162" s="19"/>
      <c r="H162" s="78">
        <f t="shared" si="459"/>
        <v>15.54</v>
      </c>
      <c r="I162" s="89">
        <v>23.9</v>
      </c>
      <c r="J162" s="79">
        <v>59.9</v>
      </c>
      <c r="K162" s="143">
        <f>_xlfn.XLOOKUP(C162,наличие!A:A,наличие!J:J,"-",0)</f>
        <v>2</v>
      </c>
      <c r="L162" s="31" t="s">
        <v>1244</v>
      </c>
      <c r="M162" s="160" t="s">
        <v>1244</v>
      </c>
      <c r="N162" s="31" t="s">
        <v>1244</v>
      </c>
      <c r="O162" s="160" t="s">
        <v>1245</v>
      </c>
      <c r="P162" s="31" t="s">
        <v>1244</v>
      </c>
      <c r="Q162" s="160" t="s">
        <v>1245</v>
      </c>
      <c r="R162" s="160" t="s">
        <v>1244</v>
      </c>
      <c r="S162" s="31" t="s">
        <v>1245</v>
      </c>
      <c r="T162" s="31" t="s">
        <v>1244</v>
      </c>
      <c r="U162" s="31" t="s">
        <v>1244</v>
      </c>
      <c r="V162" s="31" t="s">
        <v>1244</v>
      </c>
      <c r="W162" s="160" t="s">
        <v>1244</v>
      </c>
      <c r="X162" s="163">
        <f t="shared" si="453"/>
        <v>0</v>
      </c>
      <c r="Y162" s="81">
        <f t="shared" si="454"/>
        <v>0</v>
      </c>
      <c r="Z162" s="38">
        <f t="shared" si="457"/>
        <v>3.83</v>
      </c>
      <c r="AA162" s="23">
        <f t="shared" si="424"/>
        <v>0</v>
      </c>
      <c r="AB162" s="24">
        <f t="shared" si="425"/>
        <v>19.369999999999997</v>
      </c>
      <c r="AC162" s="55">
        <f t="shared" si="426"/>
        <v>68</v>
      </c>
      <c r="AD162" s="39">
        <f t="shared" si="427"/>
        <v>73.599999999999994</v>
      </c>
      <c r="AE162" s="11">
        <f t="shared" si="428"/>
        <v>6120</v>
      </c>
      <c r="AF162" s="6">
        <f t="shared" si="429"/>
        <v>2.5105833763551888</v>
      </c>
      <c r="AG162" s="25">
        <f t="shared" si="430"/>
        <v>37.4</v>
      </c>
      <c r="AH162" s="11" t="e">
        <f>ROUND(AG162*#REF!,-1)</f>
        <v>#REF!</v>
      </c>
      <c r="AI162" s="7">
        <f t="shared" si="431"/>
        <v>0.93082085699535377</v>
      </c>
      <c r="AJ162" s="26">
        <f t="shared" si="432"/>
        <v>28.1</v>
      </c>
      <c r="AK162" s="11" t="e">
        <f>ROUND(AJ162*#REF!,-1)</f>
        <v>#REF!</v>
      </c>
      <c r="AL162" s="18">
        <f t="shared" si="433"/>
        <v>0.45069695405265903</v>
      </c>
      <c r="AM162" s="42"/>
      <c r="AN162" s="67" t="s">
        <v>22</v>
      </c>
      <c r="AO162" s="68" t="e">
        <f t="shared" si="434"/>
        <v>#VALUE!</v>
      </c>
      <c r="AP162" s="68" t="s">
        <v>22</v>
      </c>
      <c r="AQ162" s="68" t="e">
        <f>O162-BA162-BL162-BW162+6</f>
        <v>#VALUE!</v>
      </c>
      <c r="AR162" s="68" t="s">
        <v>22</v>
      </c>
      <c r="AS162" s="68" t="e">
        <f>Q162-BC162-BN162-BY162+8</f>
        <v>#VALUE!</v>
      </c>
      <c r="AT162" s="68" t="s">
        <v>22</v>
      </c>
      <c r="AU162" s="68" t="e">
        <f>W162-BE162-BP162-CA162+6</f>
        <v>#VALUE!</v>
      </c>
      <c r="AV162" s="74" t="e">
        <f t="shared" si="438"/>
        <v>#VALUE!</v>
      </c>
      <c r="AW162" s="71" t="e">
        <f t="shared" si="439"/>
        <v>#VALUE!</v>
      </c>
      <c r="AX162" s="49" t="s">
        <v>22</v>
      </c>
      <c r="AY162" s="50">
        <v>0</v>
      </c>
      <c r="AZ162" s="50" t="s">
        <v>22</v>
      </c>
      <c r="BA162" s="50">
        <v>0</v>
      </c>
      <c r="BB162" s="50" t="s">
        <v>22</v>
      </c>
      <c r="BC162" s="50">
        <v>0</v>
      </c>
      <c r="BD162" s="50" t="s">
        <v>22</v>
      </c>
      <c r="BE162" s="50">
        <v>0</v>
      </c>
      <c r="BF162" s="46">
        <f t="shared" si="440"/>
        <v>0</v>
      </c>
      <c r="BG162" s="9">
        <f t="shared" si="441"/>
        <v>0</v>
      </c>
      <c r="BH162" s="9">
        <f t="shared" si="442"/>
        <v>0</v>
      </c>
      <c r="BI162" s="53" t="s">
        <v>22</v>
      </c>
      <c r="BJ162" s="54">
        <v>0</v>
      </c>
      <c r="BK162" s="54" t="s">
        <v>22</v>
      </c>
      <c r="BL162" s="54">
        <v>0</v>
      </c>
      <c r="BM162" s="54" t="s">
        <v>22</v>
      </c>
      <c r="BN162" s="54">
        <v>0</v>
      </c>
      <c r="BO162" s="54" t="s">
        <v>22</v>
      </c>
      <c r="BP162" s="54">
        <v>0</v>
      </c>
      <c r="BQ162" s="46">
        <f t="shared" si="443"/>
        <v>0</v>
      </c>
      <c r="BR162" s="9">
        <f t="shared" si="444"/>
        <v>0</v>
      </c>
      <c r="BS162" s="9">
        <f t="shared" si="445"/>
        <v>0</v>
      </c>
      <c r="BT162" s="63" t="s">
        <v>22</v>
      </c>
      <c r="BU162" s="64">
        <v>0</v>
      </c>
      <c r="BV162" s="64" t="s">
        <v>22</v>
      </c>
      <c r="BW162" s="64">
        <v>0</v>
      </c>
      <c r="BX162" s="64" t="s">
        <v>22</v>
      </c>
      <c r="BY162" s="64">
        <v>0</v>
      </c>
      <c r="BZ162" s="64" t="s">
        <v>22</v>
      </c>
      <c r="CA162" s="64">
        <v>0</v>
      </c>
      <c r="CB162" s="46">
        <f t="shared" si="446"/>
        <v>0</v>
      </c>
      <c r="CC162" s="9">
        <f t="shared" si="447"/>
        <v>0</v>
      </c>
      <c r="CD162" s="9">
        <f t="shared" si="448"/>
        <v>0</v>
      </c>
      <c r="CE162" s="8">
        <v>0</v>
      </c>
      <c r="CF162" s="9">
        <f t="shared" si="449"/>
        <v>0</v>
      </c>
      <c r="CG162" s="9">
        <f t="shared" si="450"/>
        <v>0</v>
      </c>
      <c r="CH162" s="8">
        <v>0</v>
      </c>
      <c r="CI162" s="9">
        <f t="shared" si="451"/>
        <v>0</v>
      </c>
      <c r="CJ162" s="9">
        <f t="shared" si="452"/>
        <v>0</v>
      </c>
      <c r="CK162" s="10">
        <v>1</v>
      </c>
    </row>
    <row r="163" spans="1:89" s="10" customFormat="1" ht="144" customHeight="1">
      <c r="A163" s="36" t="str">
        <f>_xlfn.XLOOKUP(D163,наличие!B:B,наличие!E:E,"-",0)</f>
        <v>Шляпы</v>
      </c>
      <c r="B163" s="106"/>
      <c r="C163" s="106" t="str">
        <f t="shared" si="455"/>
        <v>MAC SOFT-Blue</v>
      </c>
      <c r="D163" s="100" t="s">
        <v>51</v>
      </c>
      <c r="E163" s="19" t="s">
        <v>1203</v>
      </c>
      <c r="F163" s="103" t="s">
        <v>886</v>
      </c>
      <c r="G163" s="19"/>
      <c r="H163" s="78">
        <f t="shared" si="459"/>
        <v>15.54</v>
      </c>
      <c r="I163" s="89">
        <v>23.9</v>
      </c>
      <c r="J163" s="79">
        <v>59.9</v>
      </c>
      <c r="K163" s="143">
        <f>_xlfn.XLOOKUP(C163,наличие!A:A,наличие!J:J,"-",0)</f>
        <v>6</v>
      </c>
      <c r="L163" s="31" t="s">
        <v>1244</v>
      </c>
      <c r="M163" s="160" t="s">
        <v>1244</v>
      </c>
      <c r="N163" s="31" t="s">
        <v>1244</v>
      </c>
      <c r="O163" s="160" t="s">
        <v>1245</v>
      </c>
      <c r="P163" s="31" t="s">
        <v>1244</v>
      </c>
      <c r="Q163" s="160" t="s">
        <v>1245</v>
      </c>
      <c r="R163" s="160" t="s">
        <v>1244</v>
      </c>
      <c r="S163" s="31" t="s">
        <v>1245</v>
      </c>
      <c r="T163" s="31" t="s">
        <v>1244</v>
      </c>
      <c r="U163" s="31" t="s">
        <v>1244</v>
      </c>
      <c r="V163" s="31" t="s">
        <v>1244</v>
      </c>
      <c r="W163" s="160" t="s">
        <v>1244</v>
      </c>
      <c r="X163" s="163">
        <f t="shared" si="453"/>
        <v>0</v>
      </c>
      <c r="Y163" s="81">
        <f t="shared" si="454"/>
        <v>0</v>
      </c>
      <c r="Z163" s="38">
        <f t="shared" si="457"/>
        <v>3.83</v>
      </c>
      <c r="AA163" s="23">
        <f t="shared" si="424"/>
        <v>0</v>
      </c>
      <c r="AB163" s="24">
        <f t="shared" si="425"/>
        <v>19.369999999999997</v>
      </c>
      <c r="AC163" s="55">
        <f t="shared" si="426"/>
        <v>68</v>
      </c>
      <c r="AD163" s="39">
        <f t="shared" si="427"/>
        <v>73.599999999999994</v>
      </c>
      <c r="AE163" s="11">
        <f t="shared" si="428"/>
        <v>6120</v>
      </c>
      <c r="AF163" s="6">
        <f t="shared" si="429"/>
        <v>2.5105833763551888</v>
      </c>
      <c r="AG163" s="25">
        <f t="shared" si="430"/>
        <v>37.4</v>
      </c>
      <c r="AH163" s="11" t="e">
        <f>ROUND(AG163*#REF!,-1)</f>
        <v>#REF!</v>
      </c>
      <c r="AI163" s="7">
        <f t="shared" si="431"/>
        <v>0.93082085699535377</v>
      </c>
      <c r="AJ163" s="26">
        <f t="shared" si="432"/>
        <v>28.1</v>
      </c>
      <c r="AK163" s="11" t="e">
        <f>ROUND(AJ163*#REF!,-1)</f>
        <v>#REF!</v>
      </c>
      <c r="AL163" s="18">
        <f t="shared" si="433"/>
        <v>0.45069695405265903</v>
      </c>
      <c r="AM163" s="42"/>
      <c r="AN163" s="67" t="s">
        <v>22</v>
      </c>
      <c r="AO163" s="68" t="e">
        <f t="shared" si="434"/>
        <v>#VALUE!</v>
      </c>
      <c r="AP163" s="68" t="s">
        <v>22</v>
      </c>
      <c r="AQ163" s="68" t="e">
        <f t="shared" si="435"/>
        <v>#VALUE!</v>
      </c>
      <c r="AR163" s="68" t="s">
        <v>22</v>
      </c>
      <c r="AS163" s="68" t="e">
        <f t="shared" si="436"/>
        <v>#VALUE!</v>
      </c>
      <c r="AT163" s="68" t="s">
        <v>22</v>
      </c>
      <c r="AU163" s="68" t="e">
        <f t="shared" si="437"/>
        <v>#VALUE!</v>
      </c>
      <c r="AV163" s="74" t="e">
        <f t="shared" si="438"/>
        <v>#VALUE!</v>
      </c>
      <c r="AW163" s="71" t="e">
        <f t="shared" si="439"/>
        <v>#VALUE!</v>
      </c>
      <c r="AX163" s="49" t="s">
        <v>22</v>
      </c>
      <c r="AY163" s="50">
        <v>0</v>
      </c>
      <c r="AZ163" s="50" t="s">
        <v>22</v>
      </c>
      <c r="BA163" s="50">
        <v>0</v>
      </c>
      <c r="BB163" s="50" t="s">
        <v>22</v>
      </c>
      <c r="BC163" s="50">
        <v>0</v>
      </c>
      <c r="BD163" s="50" t="s">
        <v>22</v>
      </c>
      <c r="BE163" s="50">
        <v>0</v>
      </c>
      <c r="BF163" s="46">
        <f t="shared" si="440"/>
        <v>0</v>
      </c>
      <c r="BG163" s="9">
        <f t="shared" si="441"/>
        <v>0</v>
      </c>
      <c r="BH163" s="9">
        <f t="shared" si="442"/>
        <v>0</v>
      </c>
      <c r="BI163" s="53" t="s">
        <v>22</v>
      </c>
      <c r="BJ163" s="54">
        <v>0</v>
      </c>
      <c r="BK163" s="54" t="s">
        <v>22</v>
      </c>
      <c r="BL163" s="54">
        <v>0</v>
      </c>
      <c r="BM163" s="54" t="s">
        <v>22</v>
      </c>
      <c r="BN163" s="54">
        <v>0</v>
      </c>
      <c r="BO163" s="54" t="s">
        <v>22</v>
      </c>
      <c r="BP163" s="54">
        <v>0</v>
      </c>
      <c r="BQ163" s="46">
        <f t="shared" si="443"/>
        <v>0</v>
      </c>
      <c r="BR163" s="9">
        <f t="shared" si="444"/>
        <v>0</v>
      </c>
      <c r="BS163" s="9">
        <f t="shared" si="445"/>
        <v>0</v>
      </c>
      <c r="BT163" s="63" t="s">
        <v>22</v>
      </c>
      <c r="BU163" s="64">
        <v>0</v>
      </c>
      <c r="BV163" s="64" t="s">
        <v>22</v>
      </c>
      <c r="BW163" s="64">
        <v>0</v>
      </c>
      <c r="BX163" s="64" t="s">
        <v>22</v>
      </c>
      <c r="BY163" s="64">
        <v>0</v>
      </c>
      <c r="BZ163" s="64" t="s">
        <v>22</v>
      </c>
      <c r="CA163" s="64">
        <v>0</v>
      </c>
      <c r="CB163" s="46">
        <f t="shared" si="446"/>
        <v>0</v>
      </c>
      <c r="CC163" s="9">
        <f t="shared" si="447"/>
        <v>0</v>
      </c>
      <c r="CD163" s="9">
        <f t="shared" si="448"/>
        <v>0</v>
      </c>
      <c r="CE163" s="8">
        <v>0</v>
      </c>
      <c r="CF163" s="9">
        <f t="shared" si="449"/>
        <v>0</v>
      </c>
      <c r="CG163" s="9">
        <f t="shared" si="450"/>
        <v>0</v>
      </c>
      <c r="CH163" s="8">
        <v>0</v>
      </c>
      <c r="CI163" s="9">
        <f t="shared" si="451"/>
        <v>0</v>
      </c>
      <c r="CJ163" s="9">
        <f t="shared" si="452"/>
        <v>0</v>
      </c>
      <c r="CK163" s="10">
        <v>1</v>
      </c>
    </row>
    <row r="164" spans="1:89" s="10" customFormat="1" ht="144" customHeight="1">
      <c r="A164" s="36" t="str">
        <f>_xlfn.XLOOKUP(D164,наличие!B:B,наличие!E:E,"-",0)</f>
        <v>Шляпы</v>
      </c>
      <c r="B164" s="106"/>
      <c r="C164" s="106" t="str">
        <f t="shared" si="455"/>
        <v>MAC SOFT-Mustard</v>
      </c>
      <c r="D164" s="100" t="s">
        <v>51</v>
      </c>
      <c r="E164" s="19" t="s">
        <v>1218</v>
      </c>
      <c r="F164" s="103" t="s">
        <v>886</v>
      </c>
      <c r="G164" s="19"/>
      <c r="H164" s="78">
        <f t="shared" si="459"/>
        <v>15.54</v>
      </c>
      <c r="I164" s="89">
        <v>23.9</v>
      </c>
      <c r="J164" s="79">
        <v>59.9</v>
      </c>
      <c r="K164" s="143" t="str">
        <f>_xlfn.XLOOKUP(C164,наличие!A:A,наличие!J:J,"-",0)</f>
        <v>-</v>
      </c>
      <c r="L164" s="31" t="s">
        <v>1244</v>
      </c>
      <c r="M164" s="160" t="s">
        <v>1244</v>
      </c>
      <c r="N164" s="31" t="s">
        <v>1244</v>
      </c>
      <c r="O164" s="160" t="s">
        <v>1245</v>
      </c>
      <c r="P164" s="31" t="s">
        <v>1244</v>
      </c>
      <c r="Q164" s="160" t="s">
        <v>1245</v>
      </c>
      <c r="R164" s="160" t="s">
        <v>1244</v>
      </c>
      <c r="S164" s="31" t="s">
        <v>1245</v>
      </c>
      <c r="T164" s="31" t="s">
        <v>1244</v>
      </c>
      <c r="U164" s="31" t="s">
        <v>1244</v>
      </c>
      <c r="V164" s="31" t="s">
        <v>1244</v>
      </c>
      <c r="W164" s="160" t="s">
        <v>1244</v>
      </c>
      <c r="X164" s="163">
        <f t="shared" si="453"/>
        <v>0</v>
      </c>
      <c r="Y164" s="81">
        <f t="shared" si="454"/>
        <v>0</v>
      </c>
      <c r="Z164" s="38">
        <f t="shared" si="457"/>
        <v>3.83</v>
      </c>
      <c r="AA164" s="23">
        <f t="shared" si="424"/>
        <v>0</v>
      </c>
      <c r="AB164" s="24">
        <f t="shared" si="425"/>
        <v>19.369999999999997</v>
      </c>
      <c r="AC164" s="55">
        <f t="shared" si="426"/>
        <v>68</v>
      </c>
      <c r="AD164" s="39">
        <f t="shared" si="427"/>
        <v>73.599999999999994</v>
      </c>
      <c r="AE164" s="11">
        <f t="shared" si="428"/>
        <v>6120</v>
      </c>
      <c r="AF164" s="6">
        <f t="shared" si="429"/>
        <v>2.5105833763551888</v>
      </c>
      <c r="AG164" s="25">
        <f t="shared" si="430"/>
        <v>37.4</v>
      </c>
      <c r="AH164" s="11" t="e">
        <f>ROUND(AG164*#REF!,-1)</f>
        <v>#REF!</v>
      </c>
      <c r="AI164" s="7">
        <f t="shared" si="431"/>
        <v>0.93082085699535377</v>
      </c>
      <c r="AJ164" s="26">
        <f t="shared" si="432"/>
        <v>28.1</v>
      </c>
      <c r="AK164" s="11" t="e">
        <f>ROUND(AJ164*#REF!,-1)</f>
        <v>#REF!</v>
      </c>
      <c r="AL164" s="18">
        <f t="shared" si="433"/>
        <v>0.45069695405265903</v>
      </c>
      <c r="AM164" s="42"/>
      <c r="AN164" s="67" t="s">
        <v>22</v>
      </c>
      <c r="AO164" s="68" t="e">
        <f t="shared" si="434"/>
        <v>#VALUE!</v>
      </c>
      <c r="AP164" s="68" t="s">
        <v>22</v>
      </c>
      <c r="AQ164" s="68" t="e">
        <f t="shared" si="435"/>
        <v>#VALUE!</v>
      </c>
      <c r="AR164" s="68" t="s">
        <v>22</v>
      </c>
      <c r="AS164" s="68" t="e">
        <f t="shared" si="436"/>
        <v>#VALUE!</v>
      </c>
      <c r="AT164" s="68" t="s">
        <v>22</v>
      </c>
      <c r="AU164" s="68" t="e">
        <f t="shared" si="437"/>
        <v>#VALUE!</v>
      </c>
      <c r="AV164" s="74" t="e">
        <f t="shared" si="438"/>
        <v>#VALUE!</v>
      </c>
      <c r="AW164" s="71" t="e">
        <f t="shared" si="439"/>
        <v>#VALUE!</v>
      </c>
      <c r="AX164" s="49" t="s">
        <v>22</v>
      </c>
      <c r="AY164" s="50">
        <v>0</v>
      </c>
      <c r="AZ164" s="50" t="s">
        <v>22</v>
      </c>
      <c r="BA164" s="50">
        <v>0</v>
      </c>
      <c r="BB164" s="50" t="s">
        <v>22</v>
      </c>
      <c r="BC164" s="50">
        <v>0</v>
      </c>
      <c r="BD164" s="50" t="s">
        <v>22</v>
      </c>
      <c r="BE164" s="50">
        <v>0</v>
      </c>
      <c r="BF164" s="46">
        <f t="shared" si="440"/>
        <v>0</v>
      </c>
      <c r="BG164" s="9">
        <f t="shared" si="441"/>
        <v>0</v>
      </c>
      <c r="BH164" s="9">
        <f t="shared" si="442"/>
        <v>0</v>
      </c>
      <c r="BI164" s="53" t="s">
        <v>22</v>
      </c>
      <c r="BJ164" s="54">
        <v>0</v>
      </c>
      <c r="BK164" s="54" t="s">
        <v>22</v>
      </c>
      <c r="BL164" s="54">
        <v>0</v>
      </c>
      <c r="BM164" s="54" t="s">
        <v>22</v>
      </c>
      <c r="BN164" s="54">
        <v>0</v>
      </c>
      <c r="BO164" s="54" t="s">
        <v>22</v>
      </c>
      <c r="BP164" s="54">
        <v>0</v>
      </c>
      <c r="BQ164" s="46">
        <f t="shared" si="443"/>
        <v>0</v>
      </c>
      <c r="BR164" s="9">
        <f t="shared" si="444"/>
        <v>0</v>
      </c>
      <c r="BS164" s="9">
        <f t="shared" si="445"/>
        <v>0</v>
      </c>
      <c r="BT164" s="63" t="s">
        <v>22</v>
      </c>
      <c r="BU164" s="64">
        <v>0</v>
      </c>
      <c r="BV164" s="64" t="s">
        <v>22</v>
      </c>
      <c r="BW164" s="64">
        <v>0</v>
      </c>
      <c r="BX164" s="64" t="s">
        <v>22</v>
      </c>
      <c r="BY164" s="64">
        <v>0</v>
      </c>
      <c r="BZ164" s="64" t="s">
        <v>22</v>
      </c>
      <c r="CA164" s="64">
        <v>0</v>
      </c>
      <c r="CB164" s="46">
        <f t="shared" si="446"/>
        <v>0</v>
      </c>
      <c r="CC164" s="9">
        <f t="shared" si="447"/>
        <v>0</v>
      </c>
      <c r="CD164" s="9">
        <f t="shared" si="448"/>
        <v>0</v>
      </c>
      <c r="CE164" s="8">
        <v>0</v>
      </c>
      <c r="CF164" s="9">
        <f t="shared" si="449"/>
        <v>0</v>
      </c>
      <c r="CG164" s="9">
        <f t="shared" si="450"/>
        <v>0</v>
      </c>
      <c r="CH164" s="8">
        <v>0</v>
      </c>
      <c r="CI164" s="9">
        <f t="shared" si="451"/>
        <v>0</v>
      </c>
      <c r="CJ164" s="9">
        <f t="shared" si="452"/>
        <v>0</v>
      </c>
      <c r="CK164" s="10">
        <v>1</v>
      </c>
    </row>
    <row r="165" spans="1:89" s="10" customFormat="1" ht="144" customHeight="1">
      <c r="A165" s="36" t="str">
        <f>_xlfn.XLOOKUP(D165,наличие!B:B,наличие!E:E,"-",0)</f>
        <v>Шляпы</v>
      </c>
      <c r="B165" s="106"/>
      <c r="C165" s="106" t="str">
        <f t="shared" si="455"/>
        <v>MAC SOFT-Beige</v>
      </c>
      <c r="D165" s="100" t="s">
        <v>51</v>
      </c>
      <c r="E165" s="19" t="s">
        <v>1216</v>
      </c>
      <c r="F165" s="103" t="s">
        <v>886</v>
      </c>
      <c r="G165" s="19"/>
      <c r="H165" s="78">
        <f t="shared" si="459"/>
        <v>15.54</v>
      </c>
      <c r="I165" s="89">
        <v>23.9</v>
      </c>
      <c r="J165" s="79">
        <v>59.9</v>
      </c>
      <c r="K165" s="143">
        <f>_xlfn.XLOOKUP(C165,наличие!A:A,наличие!J:J,"-",0)</f>
        <v>2</v>
      </c>
      <c r="L165" s="31" t="s">
        <v>1244</v>
      </c>
      <c r="M165" s="160" t="s">
        <v>1244</v>
      </c>
      <c r="N165" s="31" t="s">
        <v>1244</v>
      </c>
      <c r="O165" s="160" t="s">
        <v>1245</v>
      </c>
      <c r="P165" s="31" t="s">
        <v>1244</v>
      </c>
      <c r="Q165" s="160" t="s">
        <v>1245</v>
      </c>
      <c r="R165" s="160" t="s">
        <v>1244</v>
      </c>
      <c r="S165" s="31" t="s">
        <v>1245</v>
      </c>
      <c r="T165" s="31" t="s">
        <v>1244</v>
      </c>
      <c r="U165" s="31" t="s">
        <v>1244</v>
      </c>
      <c r="V165" s="31" t="s">
        <v>1244</v>
      </c>
      <c r="W165" s="160" t="s">
        <v>1244</v>
      </c>
      <c r="X165" s="163">
        <f t="shared" si="453"/>
        <v>0</v>
      </c>
      <c r="Y165" s="81">
        <f t="shared" si="454"/>
        <v>0</v>
      </c>
      <c r="Z165" s="38">
        <f t="shared" si="457"/>
        <v>3.83</v>
      </c>
      <c r="AA165" s="23">
        <f t="shared" si="424"/>
        <v>0</v>
      </c>
      <c r="AB165" s="24">
        <f t="shared" si="425"/>
        <v>19.369999999999997</v>
      </c>
      <c r="AC165" s="55">
        <f t="shared" si="426"/>
        <v>68</v>
      </c>
      <c r="AD165" s="39">
        <f t="shared" si="427"/>
        <v>73.599999999999994</v>
      </c>
      <c r="AE165" s="11">
        <f t="shared" si="428"/>
        <v>6120</v>
      </c>
      <c r="AF165" s="6">
        <f t="shared" si="429"/>
        <v>2.5105833763551888</v>
      </c>
      <c r="AG165" s="25">
        <f t="shared" si="430"/>
        <v>37.4</v>
      </c>
      <c r="AH165" s="11" t="e">
        <f>ROUND(AG165*#REF!,-1)</f>
        <v>#REF!</v>
      </c>
      <c r="AI165" s="7">
        <f t="shared" si="431"/>
        <v>0.93082085699535377</v>
      </c>
      <c r="AJ165" s="26">
        <f t="shared" si="432"/>
        <v>28.1</v>
      </c>
      <c r="AK165" s="11" t="e">
        <f>ROUND(AJ165*#REF!,-1)</f>
        <v>#REF!</v>
      </c>
      <c r="AL165" s="18">
        <f t="shared" si="433"/>
        <v>0.45069695405265903</v>
      </c>
      <c r="AM165" s="42"/>
      <c r="AN165" s="67" t="s">
        <v>22</v>
      </c>
      <c r="AO165" s="68" t="e">
        <f t="shared" si="434"/>
        <v>#VALUE!</v>
      </c>
      <c r="AP165" s="68" t="s">
        <v>22</v>
      </c>
      <c r="AQ165" s="68" t="e">
        <f t="shared" si="435"/>
        <v>#VALUE!</v>
      </c>
      <c r="AR165" s="68" t="s">
        <v>22</v>
      </c>
      <c r="AS165" s="68" t="e">
        <f t="shared" si="436"/>
        <v>#VALUE!</v>
      </c>
      <c r="AT165" s="68" t="s">
        <v>22</v>
      </c>
      <c r="AU165" s="68" t="e">
        <f t="shared" si="437"/>
        <v>#VALUE!</v>
      </c>
      <c r="AV165" s="74" t="e">
        <f t="shared" si="438"/>
        <v>#VALUE!</v>
      </c>
      <c r="AW165" s="71" t="e">
        <f t="shared" si="439"/>
        <v>#VALUE!</v>
      </c>
      <c r="AX165" s="49" t="s">
        <v>22</v>
      </c>
      <c r="AY165" s="50">
        <v>0</v>
      </c>
      <c r="AZ165" s="50" t="s">
        <v>22</v>
      </c>
      <c r="BA165" s="50">
        <v>0</v>
      </c>
      <c r="BB165" s="50" t="s">
        <v>22</v>
      </c>
      <c r="BC165" s="50">
        <v>0</v>
      </c>
      <c r="BD165" s="50" t="s">
        <v>22</v>
      </c>
      <c r="BE165" s="50">
        <v>0</v>
      </c>
      <c r="BF165" s="46">
        <f t="shared" si="440"/>
        <v>0</v>
      </c>
      <c r="BG165" s="9">
        <f t="shared" si="441"/>
        <v>0</v>
      </c>
      <c r="BH165" s="9">
        <f t="shared" si="442"/>
        <v>0</v>
      </c>
      <c r="BI165" s="53" t="s">
        <v>22</v>
      </c>
      <c r="BJ165" s="54">
        <v>1</v>
      </c>
      <c r="BK165" s="54" t="s">
        <v>22</v>
      </c>
      <c r="BL165" s="54">
        <v>1</v>
      </c>
      <c r="BM165" s="54" t="s">
        <v>22</v>
      </c>
      <c r="BN165" s="54">
        <v>2</v>
      </c>
      <c r="BO165" s="54" t="s">
        <v>22</v>
      </c>
      <c r="BP165" s="54">
        <v>1</v>
      </c>
      <c r="BQ165" s="46">
        <f t="shared" si="443"/>
        <v>5</v>
      </c>
      <c r="BR165" s="9">
        <f t="shared" si="444"/>
        <v>143.71800000000002</v>
      </c>
      <c r="BS165" s="9">
        <f t="shared" si="445"/>
        <v>77.699999999999989</v>
      </c>
      <c r="BT165" s="63" t="s">
        <v>22</v>
      </c>
      <c r="BU165" s="64">
        <v>1</v>
      </c>
      <c r="BV165" s="64" t="s">
        <v>22</v>
      </c>
      <c r="BW165" s="64">
        <v>2</v>
      </c>
      <c r="BX165" s="64" t="s">
        <v>22</v>
      </c>
      <c r="BY165" s="64">
        <v>4</v>
      </c>
      <c r="BZ165" s="64" t="s">
        <v>22</v>
      </c>
      <c r="CA165" s="64">
        <v>2</v>
      </c>
      <c r="CB165" s="46">
        <f t="shared" si="446"/>
        <v>9</v>
      </c>
      <c r="CC165" s="9">
        <f t="shared" si="447"/>
        <v>379.44</v>
      </c>
      <c r="CD165" s="9">
        <f t="shared" si="448"/>
        <v>139.85999999999999</v>
      </c>
      <c r="CE165" s="8">
        <v>0</v>
      </c>
      <c r="CF165" s="9">
        <f t="shared" si="449"/>
        <v>0</v>
      </c>
      <c r="CG165" s="9">
        <f t="shared" si="450"/>
        <v>0</v>
      </c>
      <c r="CH165" s="8">
        <v>0</v>
      </c>
      <c r="CI165" s="9">
        <f t="shared" si="451"/>
        <v>0</v>
      </c>
      <c r="CJ165" s="9">
        <f t="shared" si="452"/>
        <v>0</v>
      </c>
      <c r="CK165" s="10">
        <v>1</v>
      </c>
    </row>
    <row r="166" spans="1:89" s="10" customFormat="1" ht="144" customHeight="1">
      <c r="A166" s="36" t="str">
        <f>_xlfn.XLOOKUP(D166,наличие!B:B,наличие!E:E,"-",0)</f>
        <v>Шляпы</v>
      </c>
      <c r="B166" s="107"/>
      <c r="C166" s="106" t="str">
        <f t="shared" si="455"/>
        <v>MAC CARTHY-Black</v>
      </c>
      <c r="D166" s="99" t="s">
        <v>50</v>
      </c>
      <c r="E166" s="19" t="s">
        <v>1212</v>
      </c>
      <c r="F166" s="104" t="s">
        <v>886</v>
      </c>
      <c r="G166" s="77"/>
      <c r="H166" s="78">
        <f t="shared" ref="H166:H176" si="460">ROUND(I166*0.65,2)</f>
        <v>14.89</v>
      </c>
      <c r="I166" s="79">
        <v>22.9</v>
      </c>
      <c r="J166" s="79">
        <v>59.9</v>
      </c>
      <c r="K166" s="143">
        <f>_xlfn.XLOOKUP(C166,наличие!A:A,наличие!J:J,"-",0)</f>
        <v>8</v>
      </c>
      <c r="L166" s="31" t="s">
        <v>1244</v>
      </c>
      <c r="M166" s="160" t="s">
        <v>1244</v>
      </c>
      <c r="N166" s="31" t="s">
        <v>1244</v>
      </c>
      <c r="O166" s="160" t="s">
        <v>1245</v>
      </c>
      <c r="P166" s="31" t="s">
        <v>1244</v>
      </c>
      <c r="Q166" s="160" t="s">
        <v>1245</v>
      </c>
      <c r="R166" s="160" t="s">
        <v>1244</v>
      </c>
      <c r="S166" s="31" t="s">
        <v>1245</v>
      </c>
      <c r="T166" s="31" t="s">
        <v>1244</v>
      </c>
      <c r="U166" s="31" t="s">
        <v>1244</v>
      </c>
      <c r="V166" s="31" t="s">
        <v>1244</v>
      </c>
      <c r="W166" s="160" t="s">
        <v>1244</v>
      </c>
      <c r="X166" s="163">
        <f t="shared" si="453"/>
        <v>0</v>
      </c>
      <c r="Y166" s="81">
        <f t="shared" si="454"/>
        <v>0</v>
      </c>
      <c r="Z166" s="38">
        <f t="shared" si="457"/>
        <v>3.7349999999999999</v>
      </c>
      <c r="AA166" s="23">
        <f t="shared" si="424"/>
        <v>0</v>
      </c>
      <c r="AB166" s="24">
        <f t="shared" si="425"/>
        <v>18.625</v>
      </c>
      <c r="AC166" s="55">
        <f t="shared" si="426"/>
        <v>65</v>
      </c>
      <c r="AD166" s="39">
        <f t="shared" si="427"/>
        <v>70.8</v>
      </c>
      <c r="AE166" s="11">
        <f t="shared" si="428"/>
        <v>5850</v>
      </c>
      <c r="AF166" s="6">
        <f t="shared" si="429"/>
        <v>2.4899328859060401</v>
      </c>
      <c r="AG166" s="25">
        <f t="shared" si="430"/>
        <v>35.700000000000003</v>
      </c>
      <c r="AH166" s="11" t="e">
        <f>ROUND(AG166*#REF!,-1)</f>
        <v>#REF!</v>
      </c>
      <c r="AI166" s="7">
        <f t="shared" si="431"/>
        <v>0.91677852348993305</v>
      </c>
      <c r="AJ166" s="26">
        <f t="shared" si="432"/>
        <v>26.8</v>
      </c>
      <c r="AK166" s="11" t="e">
        <f>ROUND(AJ166*#REF!,-1)</f>
        <v>#REF!</v>
      </c>
      <c r="AL166" s="18">
        <f t="shared" si="433"/>
        <v>0.43892617449664434</v>
      </c>
      <c r="AM166" s="42"/>
      <c r="AN166" s="67" t="s">
        <v>22</v>
      </c>
      <c r="AO166" s="68" t="e">
        <f t="shared" si="434"/>
        <v>#VALUE!</v>
      </c>
      <c r="AP166" s="68" t="s">
        <v>22</v>
      </c>
      <c r="AQ166" s="68" t="e">
        <f t="shared" si="435"/>
        <v>#VALUE!</v>
      </c>
      <c r="AR166" s="68" t="s">
        <v>22</v>
      </c>
      <c r="AS166" s="68" t="e">
        <f t="shared" si="436"/>
        <v>#VALUE!</v>
      </c>
      <c r="AT166" s="68" t="s">
        <v>22</v>
      </c>
      <c r="AU166" s="68" t="e">
        <f t="shared" si="437"/>
        <v>#VALUE!</v>
      </c>
      <c r="AV166" s="74" t="e">
        <f t="shared" si="438"/>
        <v>#VALUE!</v>
      </c>
      <c r="AW166" s="71" t="e">
        <f t="shared" si="439"/>
        <v>#VALUE!</v>
      </c>
      <c r="AX166" s="49" t="s">
        <v>22</v>
      </c>
      <c r="AY166" s="50">
        <v>0</v>
      </c>
      <c r="AZ166" s="50" t="s">
        <v>22</v>
      </c>
      <c r="BA166" s="50">
        <v>0</v>
      </c>
      <c r="BB166" s="50" t="s">
        <v>22</v>
      </c>
      <c r="BC166" s="50">
        <v>0</v>
      </c>
      <c r="BD166" s="50" t="s">
        <v>22</v>
      </c>
      <c r="BE166" s="50">
        <v>0</v>
      </c>
      <c r="BF166" s="46">
        <f t="shared" si="440"/>
        <v>0</v>
      </c>
      <c r="BG166" s="9">
        <f t="shared" si="441"/>
        <v>0</v>
      </c>
      <c r="BH166" s="9">
        <f t="shared" si="442"/>
        <v>0</v>
      </c>
      <c r="BI166" s="53" t="s">
        <v>22</v>
      </c>
      <c r="BJ166" s="54">
        <v>0</v>
      </c>
      <c r="BK166" s="54" t="s">
        <v>22</v>
      </c>
      <c r="BL166" s="54">
        <v>0</v>
      </c>
      <c r="BM166" s="54" t="s">
        <v>22</v>
      </c>
      <c r="BN166" s="54">
        <v>0</v>
      </c>
      <c r="BO166" s="54" t="s">
        <v>22</v>
      </c>
      <c r="BP166" s="54">
        <v>0</v>
      </c>
      <c r="BQ166" s="46">
        <f t="shared" si="443"/>
        <v>0</v>
      </c>
      <c r="BR166" s="9">
        <f t="shared" si="444"/>
        <v>0</v>
      </c>
      <c r="BS166" s="9">
        <f t="shared" si="445"/>
        <v>0</v>
      </c>
      <c r="BT166" s="63" t="s">
        <v>22</v>
      </c>
      <c r="BU166" s="64">
        <v>0</v>
      </c>
      <c r="BV166" s="64" t="s">
        <v>22</v>
      </c>
      <c r="BW166" s="64">
        <v>0</v>
      </c>
      <c r="BX166" s="64" t="s">
        <v>22</v>
      </c>
      <c r="BY166" s="64">
        <v>0</v>
      </c>
      <c r="BZ166" s="64" t="s">
        <v>22</v>
      </c>
      <c r="CA166" s="64">
        <v>0</v>
      </c>
      <c r="CB166" s="46">
        <f t="shared" si="446"/>
        <v>0</v>
      </c>
      <c r="CC166" s="9">
        <f t="shared" si="447"/>
        <v>0</v>
      </c>
      <c r="CD166" s="9">
        <f t="shared" si="448"/>
        <v>0</v>
      </c>
      <c r="CE166" s="8">
        <v>0</v>
      </c>
      <c r="CF166" s="9">
        <f t="shared" si="449"/>
        <v>0</v>
      </c>
      <c r="CG166" s="9">
        <f t="shared" si="450"/>
        <v>0</v>
      </c>
      <c r="CH166" s="8">
        <v>0</v>
      </c>
      <c r="CI166" s="9">
        <f t="shared" si="451"/>
        <v>0</v>
      </c>
      <c r="CJ166" s="9">
        <f t="shared" si="452"/>
        <v>0</v>
      </c>
      <c r="CK166" s="10">
        <v>1</v>
      </c>
    </row>
    <row r="167" spans="1:89" s="10" customFormat="1" ht="144" customHeight="1">
      <c r="A167" s="36" t="str">
        <f>_xlfn.XLOOKUP(D167,наличие!B:B,наличие!E:E,"-",0)</f>
        <v>Шляпы</v>
      </c>
      <c r="B167" s="107"/>
      <c r="C167" s="106" t="str">
        <f t="shared" si="455"/>
        <v>MAC CARTHY-Charcoal</v>
      </c>
      <c r="D167" s="99" t="s">
        <v>50</v>
      </c>
      <c r="E167" s="19" t="s">
        <v>1210</v>
      </c>
      <c r="F167" s="104" t="s">
        <v>886</v>
      </c>
      <c r="G167" s="77"/>
      <c r="H167" s="78">
        <f t="shared" si="460"/>
        <v>14.89</v>
      </c>
      <c r="I167" s="79">
        <v>22.9</v>
      </c>
      <c r="J167" s="79">
        <v>59.9</v>
      </c>
      <c r="K167" s="143">
        <f>_xlfn.XLOOKUP(C167,наличие!A:A,наличие!J:J,"-",0)</f>
        <v>4</v>
      </c>
      <c r="L167" s="31" t="s">
        <v>1244</v>
      </c>
      <c r="M167" s="160" t="s">
        <v>1244</v>
      </c>
      <c r="N167" s="31" t="s">
        <v>1244</v>
      </c>
      <c r="O167" s="160" t="s">
        <v>1245</v>
      </c>
      <c r="P167" s="31" t="s">
        <v>1244</v>
      </c>
      <c r="Q167" s="160" t="s">
        <v>1245</v>
      </c>
      <c r="R167" s="160" t="s">
        <v>1244</v>
      </c>
      <c r="S167" s="31" t="s">
        <v>1245</v>
      </c>
      <c r="T167" s="31" t="s">
        <v>1244</v>
      </c>
      <c r="U167" s="31" t="s">
        <v>1244</v>
      </c>
      <c r="V167" s="31" t="s">
        <v>1244</v>
      </c>
      <c r="W167" s="160" t="s">
        <v>1244</v>
      </c>
      <c r="X167" s="163">
        <f t="shared" si="453"/>
        <v>0</v>
      </c>
      <c r="Y167" s="81">
        <f t="shared" si="454"/>
        <v>0</v>
      </c>
      <c r="Z167" s="38">
        <f t="shared" si="457"/>
        <v>3.7349999999999999</v>
      </c>
      <c r="AA167" s="23">
        <f t="shared" si="424"/>
        <v>0</v>
      </c>
      <c r="AB167" s="24">
        <f t="shared" si="425"/>
        <v>18.625</v>
      </c>
      <c r="AC167" s="55">
        <f t="shared" si="426"/>
        <v>65</v>
      </c>
      <c r="AD167" s="39">
        <f t="shared" si="427"/>
        <v>70.8</v>
      </c>
      <c r="AE167" s="11">
        <f t="shared" si="428"/>
        <v>5850</v>
      </c>
      <c r="AF167" s="6">
        <f t="shared" si="429"/>
        <v>2.4899328859060401</v>
      </c>
      <c r="AG167" s="25">
        <f t="shared" si="430"/>
        <v>35.700000000000003</v>
      </c>
      <c r="AH167" s="11" t="e">
        <f>ROUND(AG167*#REF!,-1)</f>
        <v>#REF!</v>
      </c>
      <c r="AI167" s="7">
        <f t="shared" si="431"/>
        <v>0.91677852348993305</v>
      </c>
      <c r="AJ167" s="26">
        <f t="shared" si="432"/>
        <v>26.8</v>
      </c>
      <c r="AK167" s="11" t="e">
        <f>ROUND(AJ167*#REF!,-1)</f>
        <v>#REF!</v>
      </c>
      <c r="AL167" s="18">
        <f t="shared" si="433"/>
        <v>0.43892617449664434</v>
      </c>
      <c r="AM167" s="42"/>
      <c r="AN167" s="67" t="s">
        <v>22</v>
      </c>
      <c r="AO167" s="68" t="e">
        <f t="shared" si="434"/>
        <v>#VALUE!</v>
      </c>
      <c r="AP167" s="68" t="s">
        <v>22</v>
      </c>
      <c r="AQ167" s="68" t="e">
        <f t="shared" si="435"/>
        <v>#VALUE!</v>
      </c>
      <c r="AR167" s="68" t="s">
        <v>22</v>
      </c>
      <c r="AS167" s="68" t="e">
        <f t="shared" si="436"/>
        <v>#VALUE!</v>
      </c>
      <c r="AT167" s="68" t="s">
        <v>22</v>
      </c>
      <c r="AU167" s="68" t="e">
        <f t="shared" si="437"/>
        <v>#VALUE!</v>
      </c>
      <c r="AV167" s="74" t="e">
        <f t="shared" si="438"/>
        <v>#VALUE!</v>
      </c>
      <c r="AW167" s="71" t="e">
        <f t="shared" si="439"/>
        <v>#VALUE!</v>
      </c>
      <c r="AX167" s="49" t="s">
        <v>22</v>
      </c>
      <c r="AY167" s="50">
        <v>0</v>
      </c>
      <c r="AZ167" s="50" t="s">
        <v>22</v>
      </c>
      <c r="BA167" s="50">
        <v>0</v>
      </c>
      <c r="BB167" s="50" t="s">
        <v>22</v>
      </c>
      <c r="BC167" s="50">
        <v>0</v>
      </c>
      <c r="BD167" s="50" t="s">
        <v>22</v>
      </c>
      <c r="BE167" s="50">
        <v>0</v>
      </c>
      <c r="BF167" s="46">
        <f t="shared" si="440"/>
        <v>0</v>
      </c>
      <c r="BG167" s="9">
        <f t="shared" si="441"/>
        <v>0</v>
      </c>
      <c r="BH167" s="9">
        <f t="shared" si="442"/>
        <v>0</v>
      </c>
      <c r="BI167" s="53" t="s">
        <v>22</v>
      </c>
      <c r="BJ167" s="54">
        <v>0</v>
      </c>
      <c r="BK167" s="54" t="s">
        <v>22</v>
      </c>
      <c r="BL167" s="54">
        <v>0</v>
      </c>
      <c r="BM167" s="54" t="s">
        <v>22</v>
      </c>
      <c r="BN167" s="54">
        <v>0</v>
      </c>
      <c r="BO167" s="54" t="s">
        <v>22</v>
      </c>
      <c r="BP167" s="54">
        <v>0</v>
      </c>
      <c r="BQ167" s="46">
        <f t="shared" si="443"/>
        <v>0</v>
      </c>
      <c r="BR167" s="9">
        <f t="shared" si="444"/>
        <v>0</v>
      </c>
      <c r="BS167" s="9">
        <f t="shared" si="445"/>
        <v>0</v>
      </c>
      <c r="BT167" s="63" t="s">
        <v>22</v>
      </c>
      <c r="BU167" s="64">
        <v>0</v>
      </c>
      <c r="BV167" s="64" t="s">
        <v>22</v>
      </c>
      <c r="BW167" s="64">
        <v>0</v>
      </c>
      <c r="BX167" s="64" t="s">
        <v>22</v>
      </c>
      <c r="BY167" s="64">
        <v>0</v>
      </c>
      <c r="BZ167" s="64" t="s">
        <v>22</v>
      </c>
      <c r="CA167" s="64">
        <v>0</v>
      </c>
      <c r="CB167" s="46">
        <f t="shared" si="446"/>
        <v>0</v>
      </c>
      <c r="CC167" s="9">
        <f t="shared" si="447"/>
        <v>0</v>
      </c>
      <c r="CD167" s="9">
        <f t="shared" si="448"/>
        <v>0</v>
      </c>
      <c r="CE167" s="8">
        <v>0</v>
      </c>
      <c r="CF167" s="9">
        <f t="shared" si="449"/>
        <v>0</v>
      </c>
      <c r="CG167" s="9">
        <f t="shared" si="450"/>
        <v>0</v>
      </c>
      <c r="CH167" s="8">
        <v>0</v>
      </c>
      <c r="CI167" s="9">
        <f t="shared" si="451"/>
        <v>0</v>
      </c>
      <c r="CJ167" s="9">
        <f t="shared" si="452"/>
        <v>0</v>
      </c>
      <c r="CK167" s="10">
        <v>1</v>
      </c>
    </row>
    <row r="168" spans="1:89" s="10" customFormat="1" ht="144" customHeight="1">
      <c r="A168" s="36" t="str">
        <f>_xlfn.XLOOKUP(D168,наличие!B:B,наличие!E:E,"-",0)</f>
        <v>Шляпы</v>
      </c>
      <c r="B168" s="106"/>
      <c r="C168" s="106" t="str">
        <f t="shared" si="455"/>
        <v>MAC CARTHY-Brown</v>
      </c>
      <c r="D168" s="99" t="s">
        <v>50</v>
      </c>
      <c r="E168" s="19" t="s">
        <v>1204</v>
      </c>
      <c r="F168" s="104" t="s">
        <v>886</v>
      </c>
      <c r="G168" s="77"/>
      <c r="H168" s="78">
        <f t="shared" si="460"/>
        <v>14.89</v>
      </c>
      <c r="I168" s="89">
        <v>22.9</v>
      </c>
      <c r="J168" s="79">
        <v>59.9</v>
      </c>
      <c r="K168" s="143">
        <f>_xlfn.XLOOKUP(C168,наличие!A:A,наличие!J:J,"-",0)</f>
        <v>3</v>
      </c>
      <c r="L168" s="31" t="s">
        <v>1244</v>
      </c>
      <c r="M168" s="160" t="s">
        <v>1244</v>
      </c>
      <c r="N168" s="31" t="s">
        <v>1244</v>
      </c>
      <c r="O168" s="160" t="s">
        <v>1245</v>
      </c>
      <c r="P168" s="31" t="s">
        <v>1244</v>
      </c>
      <c r="Q168" s="160" t="s">
        <v>1245</v>
      </c>
      <c r="R168" s="160" t="s">
        <v>1244</v>
      </c>
      <c r="S168" s="31" t="s">
        <v>1245</v>
      </c>
      <c r="T168" s="31" t="s">
        <v>1244</v>
      </c>
      <c r="U168" s="31" t="s">
        <v>1244</v>
      </c>
      <c r="V168" s="31" t="s">
        <v>1244</v>
      </c>
      <c r="W168" s="160" t="s">
        <v>1244</v>
      </c>
      <c r="X168" s="163">
        <f t="shared" si="453"/>
        <v>0</v>
      </c>
      <c r="Y168" s="81">
        <f t="shared" si="454"/>
        <v>0</v>
      </c>
      <c r="Z168" s="38">
        <f t="shared" si="457"/>
        <v>3.7349999999999999</v>
      </c>
      <c r="AA168" s="23">
        <f t="shared" si="424"/>
        <v>0</v>
      </c>
      <c r="AB168" s="24">
        <f t="shared" si="425"/>
        <v>18.625</v>
      </c>
      <c r="AC168" s="55">
        <f t="shared" si="426"/>
        <v>65</v>
      </c>
      <c r="AD168" s="39">
        <f t="shared" si="427"/>
        <v>70.8</v>
      </c>
      <c r="AE168" s="11">
        <f t="shared" si="428"/>
        <v>5850</v>
      </c>
      <c r="AF168" s="6">
        <f t="shared" si="429"/>
        <v>2.4899328859060401</v>
      </c>
      <c r="AG168" s="25">
        <f t="shared" si="430"/>
        <v>35.700000000000003</v>
      </c>
      <c r="AH168" s="11" t="e">
        <f>ROUND(AG168*#REF!,-1)</f>
        <v>#REF!</v>
      </c>
      <c r="AI168" s="7">
        <f t="shared" si="431"/>
        <v>0.91677852348993305</v>
      </c>
      <c r="AJ168" s="26">
        <f t="shared" si="432"/>
        <v>26.8</v>
      </c>
      <c r="AK168" s="11" t="e">
        <f>ROUND(AJ168*#REF!,-1)</f>
        <v>#REF!</v>
      </c>
      <c r="AL168" s="18">
        <f t="shared" si="433"/>
        <v>0.43892617449664434</v>
      </c>
      <c r="AM168" s="42"/>
      <c r="AN168" s="67" t="s">
        <v>22</v>
      </c>
      <c r="AO168" s="68" t="e">
        <f t="shared" si="434"/>
        <v>#VALUE!</v>
      </c>
      <c r="AP168" s="68" t="s">
        <v>22</v>
      </c>
      <c r="AQ168" s="68" t="e">
        <f t="shared" si="435"/>
        <v>#VALUE!</v>
      </c>
      <c r="AR168" s="68" t="s">
        <v>22</v>
      </c>
      <c r="AS168" s="68" t="e">
        <f t="shared" si="436"/>
        <v>#VALUE!</v>
      </c>
      <c r="AT168" s="68" t="s">
        <v>22</v>
      </c>
      <c r="AU168" s="68" t="e">
        <f t="shared" si="437"/>
        <v>#VALUE!</v>
      </c>
      <c r="AV168" s="74" t="e">
        <f t="shared" si="438"/>
        <v>#VALUE!</v>
      </c>
      <c r="AW168" s="71" t="e">
        <f t="shared" si="439"/>
        <v>#VALUE!</v>
      </c>
      <c r="AX168" s="49" t="s">
        <v>22</v>
      </c>
      <c r="AY168" s="50">
        <v>0</v>
      </c>
      <c r="AZ168" s="50" t="s">
        <v>22</v>
      </c>
      <c r="BA168" s="50">
        <v>0</v>
      </c>
      <c r="BB168" s="50" t="s">
        <v>22</v>
      </c>
      <c r="BC168" s="50">
        <v>0</v>
      </c>
      <c r="BD168" s="50" t="s">
        <v>22</v>
      </c>
      <c r="BE168" s="50">
        <v>0</v>
      </c>
      <c r="BF168" s="46">
        <f t="shared" si="440"/>
        <v>0</v>
      </c>
      <c r="BG168" s="9">
        <f t="shared" si="441"/>
        <v>0</v>
      </c>
      <c r="BH168" s="9">
        <f t="shared" si="442"/>
        <v>0</v>
      </c>
      <c r="BI168" s="53" t="s">
        <v>22</v>
      </c>
      <c r="BJ168" s="54">
        <v>0</v>
      </c>
      <c r="BK168" s="54" t="s">
        <v>22</v>
      </c>
      <c r="BL168" s="54">
        <v>0</v>
      </c>
      <c r="BM168" s="54" t="s">
        <v>22</v>
      </c>
      <c r="BN168" s="54">
        <v>0</v>
      </c>
      <c r="BO168" s="54" t="s">
        <v>22</v>
      </c>
      <c r="BP168" s="54">
        <v>0</v>
      </c>
      <c r="BQ168" s="46">
        <f t="shared" si="443"/>
        <v>0</v>
      </c>
      <c r="BR168" s="9">
        <f t="shared" si="444"/>
        <v>0</v>
      </c>
      <c r="BS168" s="9">
        <f t="shared" si="445"/>
        <v>0</v>
      </c>
      <c r="BT168" s="63" t="s">
        <v>22</v>
      </c>
      <c r="BU168" s="64">
        <v>0</v>
      </c>
      <c r="BV168" s="64" t="s">
        <v>22</v>
      </c>
      <c r="BW168" s="64">
        <v>0</v>
      </c>
      <c r="BX168" s="64" t="s">
        <v>22</v>
      </c>
      <c r="BY168" s="64">
        <v>0</v>
      </c>
      <c r="BZ168" s="64" t="s">
        <v>22</v>
      </c>
      <c r="CA168" s="64">
        <v>0</v>
      </c>
      <c r="CB168" s="46">
        <f t="shared" si="446"/>
        <v>0</v>
      </c>
      <c r="CC168" s="9">
        <f t="shared" si="447"/>
        <v>0</v>
      </c>
      <c r="CD168" s="9">
        <f t="shared" si="448"/>
        <v>0</v>
      </c>
      <c r="CE168" s="8">
        <v>0</v>
      </c>
      <c r="CF168" s="9">
        <f t="shared" si="449"/>
        <v>0</v>
      </c>
      <c r="CG168" s="9">
        <f t="shared" si="450"/>
        <v>0</v>
      </c>
      <c r="CH168" s="8">
        <v>0</v>
      </c>
      <c r="CI168" s="9">
        <f t="shared" si="451"/>
        <v>0</v>
      </c>
      <c r="CJ168" s="9">
        <f t="shared" si="452"/>
        <v>0</v>
      </c>
      <c r="CK168" s="10">
        <v>1</v>
      </c>
    </row>
    <row r="169" spans="1:89" s="10" customFormat="1" ht="144" customHeight="1">
      <c r="A169" s="36" t="s">
        <v>1367</v>
      </c>
      <c r="B169" s="106"/>
      <c r="C169" s="106" t="str">
        <f t="shared" si="455"/>
        <v>MAC PORTER-Navy</v>
      </c>
      <c r="D169" s="99" t="s">
        <v>907</v>
      </c>
      <c r="E169" s="19" t="s">
        <v>1208</v>
      </c>
      <c r="F169" s="104" t="s">
        <v>886</v>
      </c>
      <c r="G169" s="77"/>
      <c r="H169" s="78">
        <f t="shared" si="460"/>
        <v>28.54</v>
      </c>
      <c r="I169" s="89">
        <v>43.9</v>
      </c>
      <c r="J169" s="79">
        <v>109.9</v>
      </c>
      <c r="K169" s="143" t="str">
        <f>_xlfn.XLOOKUP(C169,наличие!A:A,наличие!J:J,"-",0)</f>
        <v>-</v>
      </c>
      <c r="L169" s="31" t="s">
        <v>1244</v>
      </c>
      <c r="M169" s="160" t="s">
        <v>1244</v>
      </c>
      <c r="N169" s="31" t="s">
        <v>1244</v>
      </c>
      <c r="O169" s="160" t="s">
        <v>1245</v>
      </c>
      <c r="P169" s="31" t="s">
        <v>1244</v>
      </c>
      <c r="Q169" s="160" t="s">
        <v>1245</v>
      </c>
      <c r="R169" s="160" t="s">
        <v>1244</v>
      </c>
      <c r="S169" s="31" t="s">
        <v>1245</v>
      </c>
      <c r="T169" s="31" t="s">
        <v>1244</v>
      </c>
      <c r="U169" s="31" t="s">
        <v>1245</v>
      </c>
      <c r="V169" s="31" t="s">
        <v>1244</v>
      </c>
      <c r="W169" s="160" t="s">
        <v>1244</v>
      </c>
      <c r="X169" s="163">
        <f t="shared" si="453"/>
        <v>0</v>
      </c>
      <c r="Y169" s="81">
        <f t="shared" si="454"/>
        <v>0</v>
      </c>
      <c r="Z169" s="38">
        <f t="shared" si="457"/>
        <v>5.78</v>
      </c>
      <c r="AA169" s="23">
        <f t="shared" si="424"/>
        <v>0</v>
      </c>
      <c r="AB169" s="24">
        <f t="shared" si="425"/>
        <v>34.32</v>
      </c>
      <c r="AC169" s="55">
        <f t="shared" si="426"/>
        <v>120</v>
      </c>
      <c r="AD169" s="39">
        <f t="shared" si="427"/>
        <v>130.4</v>
      </c>
      <c r="AE169" s="11">
        <f t="shared" si="428"/>
        <v>10800</v>
      </c>
      <c r="AF169" s="6">
        <f t="shared" si="429"/>
        <v>2.4965034965034967</v>
      </c>
      <c r="AG169" s="25">
        <f t="shared" si="430"/>
        <v>65.900000000000006</v>
      </c>
      <c r="AH169" s="11" t="e">
        <f>ROUND(AG169*#REF!,-1)</f>
        <v>#REF!</v>
      </c>
      <c r="AI169" s="7">
        <f t="shared" si="431"/>
        <v>0.92016317016317029</v>
      </c>
      <c r="AJ169" s="26">
        <f t="shared" si="432"/>
        <v>49.4</v>
      </c>
      <c r="AK169" s="11" t="e">
        <f>ROUND(AJ169*#REF!,-1)</f>
        <v>#REF!</v>
      </c>
      <c r="AL169" s="18">
        <f t="shared" si="433"/>
        <v>0.43939393939393934</v>
      </c>
      <c r="AM169" s="42"/>
      <c r="AN169" s="67" t="s">
        <v>22</v>
      </c>
      <c r="AO169" s="68" t="e">
        <f t="shared" si="434"/>
        <v>#VALUE!</v>
      </c>
      <c r="AP169" s="68" t="s">
        <v>22</v>
      </c>
      <c r="AQ169" s="68" t="e">
        <f t="shared" si="435"/>
        <v>#VALUE!</v>
      </c>
      <c r="AR169" s="68" t="s">
        <v>22</v>
      </c>
      <c r="AS169" s="68" t="e">
        <f t="shared" si="436"/>
        <v>#VALUE!</v>
      </c>
      <c r="AT169" s="68" t="s">
        <v>22</v>
      </c>
      <c r="AU169" s="68" t="e">
        <f t="shared" si="437"/>
        <v>#VALUE!</v>
      </c>
      <c r="AV169" s="74" t="e">
        <f t="shared" si="438"/>
        <v>#VALUE!</v>
      </c>
      <c r="AW169" s="71" t="e">
        <f t="shared" si="439"/>
        <v>#VALUE!</v>
      </c>
      <c r="AX169" s="49" t="s">
        <v>22</v>
      </c>
      <c r="AY169" s="50">
        <v>0</v>
      </c>
      <c r="AZ169" s="50" t="s">
        <v>22</v>
      </c>
      <c r="BA169" s="50">
        <v>0</v>
      </c>
      <c r="BB169" s="50" t="s">
        <v>22</v>
      </c>
      <c r="BC169" s="50">
        <v>0</v>
      </c>
      <c r="BD169" s="50" t="s">
        <v>22</v>
      </c>
      <c r="BE169" s="50">
        <v>0</v>
      </c>
      <c r="BF169" s="46">
        <f t="shared" si="440"/>
        <v>0</v>
      </c>
      <c r="BG169" s="9">
        <f t="shared" si="441"/>
        <v>0</v>
      </c>
      <c r="BH169" s="9">
        <f t="shared" si="442"/>
        <v>0</v>
      </c>
      <c r="BI169" s="53" t="s">
        <v>22</v>
      </c>
      <c r="BJ169" s="54">
        <v>0</v>
      </c>
      <c r="BK169" s="54" t="s">
        <v>22</v>
      </c>
      <c r="BL169" s="54">
        <v>0</v>
      </c>
      <c r="BM169" s="54" t="s">
        <v>22</v>
      </c>
      <c r="BN169" s="54">
        <v>0</v>
      </c>
      <c r="BO169" s="54" t="s">
        <v>22</v>
      </c>
      <c r="BP169" s="54">
        <v>0</v>
      </c>
      <c r="BQ169" s="46">
        <f t="shared" si="443"/>
        <v>0</v>
      </c>
      <c r="BR169" s="9">
        <f t="shared" si="444"/>
        <v>0</v>
      </c>
      <c r="BS169" s="9">
        <f t="shared" si="445"/>
        <v>0</v>
      </c>
      <c r="BT169" s="63" t="s">
        <v>22</v>
      </c>
      <c r="BU169" s="64">
        <v>0</v>
      </c>
      <c r="BV169" s="64" t="s">
        <v>22</v>
      </c>
      <c r="BW169" s="64">
        <v>0</v>
      </c>
      <c r="BX169" s="64" t="s">
        <v>22</v>
      </c>
      <c r="BY169" s="64">
        <v>0</v>
      </c>
      <c r="BZ169" s="64" t="s">
        <v>22</v>
      </c>
      <c r="CA169" s="64">
        <v>0</v>
      </c>
      <c r="CB169" s="46">
        <f t="shared" si="446"/>
        <v>0</v>
      </c>
      <c r="CC169" s="9">
        <f t="shared" si="447"/>
        <v>0</v>
      </c>
      <c r="CD169" s="9">
        <f t="shared" si="448"/>
        <v>0</v>
      </c>
      <c r="CE169" s="8">
        <v>0</v>
      </c>
      <c r="CF169" s="9">
        <f t="shared" si="449"/>
        <v>0</v>
      </c>
      <c r="CG169" s="9">
        <f t="shared" si="450"/>
        <v>0</v>
      </c>
      <c r="CH169" s="8">
        <v>0</v>
      </c>
      <c r="CI169" s="9">
        <f t="shared" si="451"/>
        <v>0</v>
      </c>
      <c r="CJ169" s="9">
        <f t="shared" si="452"/>
        <v>0</v>
      </c>
      <c r="CK169" s="10">
        <v>1</v>
      </c>
    </row>
    <row r="170" spans="1:89" s="10" customFormat="1" ht="144" customHeight="1">
      <c r="A170" s="36" t="s">
        <v>1367</v>
      </c>
      <c r="B170" s="106"/>
      <c r="C170" s="106" t="str">
        <f t="shared" si="455"/>
        <v>MAC PORTER-Green</v>
      </c>
      <c r="D170" s="99" t="s">
        <v>907</v>
      </c>
      <c r="E170" s="19" t="s">
        <v>1209</v>
      </c>
      <c r="F170" s="104" t="s">
        <v>886</v>
      </c>
      <c r="G170" s="77"/>
      <c r="H170" s="78">
        <f t="shared" si="460"/>
        <v>28.54</v>
      </c>
      <c r="I170" s="89">
        <v>43.9</v>
      </c>
      <c r="J170" s="79">
        <v>109.9</v>
      </c>
      <c r="K170" s="143" t="str">
        <f>_xlfn.XLOOKUP(C170,наличие!A:A,наличие!J:J,"-",0)</f>
        <v>-</v>
      </c>
      <c r="L170" s="31" t="s">
        <v>1244</v>
      </c>
      <c r="M170" s="160" t="s">
        <v>1244</v>
      </c>
      <c r="N170" s="31" t="s">
        <v>1244</v>
      </c>
      <c r="O170" s="160" t="s">
        <v>1245</v>
      </c>
      <c r="P170" s="31" t="s">
        <v>1244</v>
      </c>
      <c r="Q170" s="160" t="s">
        <v>1245</v>
      </c>
      <c r="R170" s="160" t="s">
        <v>1244</v>
      </c>
      <c r="S170" s="31" t="s">
        <v>1245</v>
      </c>
      <c r="T170" s="31" t="s">
        <v>1244</v>
      </c>
      <c r="U170" s="31" t="s">
        <v>1245</v>
      </c>
      <c r="V170" s="31" t="s">
        <v>1244</v>
      </c>
      <c r="W170" s="160" t="s">
        <v>1244</v>
      </c>
      <c r="X170" s="163">
        <f t="shared" si="453"/>
        <v>0</v>
      </c>
      <c r="Y170" s="81">
        <f t="shared" si="454"/>
        <v>0</v>
      </c>
      <c r="Z170" s="38">
        <f t="shared" si="457"/>
        <v>5.78</v>
      </c>
      <c r="AA170" s="23">
        <f t="shared" si="424"/>
        <v>0</v>
      </c>
      <c r="AB170" s="24">
        <f t="shared" si="425"/>
        <v>34.32</v>
      </c>
      <c r="AC170" s="55">
        <f t="shared" si="426"/>
        <v>120</v>
      </c>
      <c r="AD170" s="39">
        <f t="shared" si="427"/>
        <v>130.4</v>
      </c>
      <c r="AE170" s="11">
        <f t="shared" si="428"/>
        <v>10800</v>
      </c>
      <c r="AF170" s="6">
        <f t="shared" si="429"/>
        <v>2.4965034965034967</v>
      </c>
      <c r="AG170" s="25">
        <f t="shared" si="430"/>
        <v>65.900000000000006</v>
      </c>
      <c r="AH170" s="11" t="e">
        <f>ROUND(AG170*#REF!,-1)</f>
        <v>#REF!</v>
      </c>
      <c r="AI170" s="7">
        <f t="shared" si="431"/>
        <v>0.92016317016317029</v>
      </c>
      <c r="AJ170" s="26">
        <f t="shared" si="432"/>
        <v>49.4</v>
      </c>
      <c r="AK170" s="11" t="e">
        <f>ROUND(AJ170*#REF!,-1)</f>
        <v>#REF!</v>
      </c>
      <c r="AL170" s="18">
        <f t="shared" si="433"/>
        <v>0.43939393939393934</v>
      </c>
      <c r="AM170" s="42"/>
      <c r="AN170" s="67" t="s">
        <v>22</v>
      </c>
      <c r="AO170" s="68" t="e">
        <f t="shared" si="434"/>
        <v>#VALUE!</v>
      </c>
      <c r="AP170" s="68" t="s">
        <v>22</v>
      </c>
      <c r="AQ170" s="68" t="e">
        <f t="shared" si="435"/>
        <v>#VALUE!</v>
      </c>
      <c r="AR170" s="68" t="s">
        <v>22</v>
      </c>
      <c r="AS170" s="68" t="e">
        <f t="shared" si="436"/>
        <v>#VALUE!</v>
      </c>
      <c r="AT170" s="68" t="s">
        <v>22</v>
      </c>
      <c r="AU170" s="68" t="e">
        <f t="shared" si="437"/>
        <v>#VALUE!</v>
      </c>
      <c r="AV170" s="74" t="e">
        <f t="shared" si="438"/>
        <v>#VALUE!</v>
      </c>
      <c r="AW170" s="71" t="e">
        <f t="shared" si="439"/>
        <v>#VALUE!</v>
      </c>
      <c r="AX170" s="49" t="s">
        <v>22</v>
      </c>
      <c r="AY170" s="50">
        <v>0</v>
      </c>
      <c r="AZ170" s="50" t="s">
        <v>22</v>
      </c>
      <c r="BA170" s="50">
        <v>0</v>
      </c>
      <c r="BB170" s="50" t="s">
        <v>22</v>
      </c>
      <c r="BC170" s="50">
        <v>0</v>
      </c>
      <c r="BD170" s="50" t="s">
        <v>22</v>
      </c>
      <c r="BE170" s="50">
        <v>0</v>
      </c>
      <c r="BF170" s="46">
        <f t="shared" si="440"/>
        <v>0</v>
      </c>
      <c r="BG170" s="9">
        <f t="shared" si="441"/>
        <v>0</v>
      </c>
      <c r="BH170" s="9">
        <f t="shared" si="442"/>
        <v>0</v>
      </c>
      <c r="BI170" s="53" t="s">
        <v>22</v>
      </c>
      <c r="BJ170" s="54">
        <v>0</v>
      </c>
      <c r="BK170" s="54" t="s">
        <v>22</v>
      </c>
      <c r="BL170" s="54">
        <v>0</v>
      </c>
      <c r="BM170" s="54" t="s">
        <v>22</v>
      </c>
      <c r="BN170" s="54">
        <v>0</v>
      </c>
      <c r="BO170" s="54" t="s">
        <v>22</v>
      </c>
      <c r="BP170" s="54">
        <v>0</v>
      </c>
      <c r="BQ170" s="46">
        <f t="shared" si="443"/>
        <v>0</v>
      </c>
      <c r="BR170" s="9">
        <f t="shared" si="444"/>
        <v>0</v>
      </c>
      <c r="BS170" s="9">
        <f t="shared" si="445"/>
        <v>0</v>
      </c>
      <c r="BT170" s="63" t="s">
        <v>22</v>
      </c>
      <c r="BU170" s="64">
        <v>0</v>
      </c>
      <c r="BV170" s="64" t="s">
        <v>22</v>
      </c>
      <c r="BW170" s="64">
        <v>0</v>
      </c>
      <c r="BX170" s="64" t="s">
        <v>22</v>
      </c>
      <c r="BY170" s="64">
        <v>0</v>
      </c>
      <c r="BZ170" s="64" t="s">
        <v>22</v>
      </c>
      <c r="CA170" s="64">
        <v>0</v>
      </c>
      <c r="CB170" s="46">
        <f t="shared" si="446"/>
        <v>0</v>
      </c>
      <c r="CC170" s="9">
        <f t="shared" si="447"/>
        <v>0</v>
      </c>
      <c r="CD170" s="9">
        <f t="shared" si="448"/>
        <v>0</v>
      </c>
      <c r="CE170" s="8">
        <v>0</v>
      </c>
      <c r="CF170" s="9">
        <f t="shared" si="449"/>
        <v>0</v>
      </c>
      <c r="CG170" s="9">
        <f t="shared" si="450"/>
        <v>0</v>
      </c>
      <c r="CH170" s="8">
        <v>0</v>
      </c>
      <c r="CI170" s="9">
        <f t="shared" si="451"/>
        <v>0</v>
      </c>
      <c r="CJ170" s="9">
        <f t="shared" si="452"/>
        <v>0</v>
      </c>
      <c r="CK170" s="10">
        <v>1</v>
      </c>
    </row>
    <row r="171" spans="1:89" s="10" customFormat="1" ht="144" customHeight="1">
      <c r="A171" s="36" t="s">
        <v>1367</v>
      </c>
      <c r="B171" s="107"/>
      <c r="C171" s="106" t="str">
        <f t="shared" si="455"/>
        <v>MAC PORTER-Brown</v>
      </c>
      <c r="D171" s="99" t="s">
        <v>907</v>
      </c>
      <c r="E171" s="19" t="s">
        <v>1204</v>
      </c>
      <c r="F171" s="104" t="s">
        <v>886</v>
      </c>
      <c r="G171" s="77"/>
      <c r="H171" s="78">
        <f t="shared" si="460"/>
        <v>28.54</v>
      </c>
      <c r="I171" s="79">
        <v>43.9</v>
      </c>
      <c r="J171" s="79">
        <v>109.9</v>
      </c>
      <c r="K171" s="143" t="str">
        <f>_xlfn.XLOOKUP(C171,наличие!A:A,наличие!J:J,"-",0)</f>
        <v>-</v>
      </c>
      <c r="L171" s="31" t="s">
        <v>1244</v>
      </c>
      <c r="M171" s="160" t="s">
        <v>1244</v>
      </c>
      <c r="N171" s="31" t="s">
        <v>1244</v>
      </c>
      <c r="O171" s="160" t="s">
        <v>1245</v>
      </c>
      <c r="P171" s="31" t="s">
        <v>1244</v>
      </c>
      <c r="Q171" s="160" t="s">
        <v>1245</v>
      </c>
      <c r="R171" s="160" t="s">
        <v>1244</v>
      </c>
      <c r="S171" s="31" t="s">
        <v>1245</v>
      </c>
      <c r="T171" s="31" t="s">
        <v>1244</v>
      </c>
      <c r="U171" s="31" t="s">
        <v>1245</v>
      </c>
      <c r="V171" s="31" t="s">
        <v>1244</v>
      </c>
      <c r="W171" s="31" t="s">
        <v>1244</v>
      </c>
      <c r="X171" s="163">
        <f t="shared" si="453"/>
        <v>0</v>
      </c>
      <c r="Y171" s="81">
        <f t="shared" si="454"/>
        <v>0</v>
      </c>
      <c r="Z171" s="82">
        <f t="shared" si="457"/>
        <v>5.78</v>
      </c>
      <c r="AA171" s="83">
        <f t="shared" ref="AA171:AA177" si="461">X171*Z171</f>
        <v>0</v>
      </c>
      <c r="AB171" s="84">
        <f t="shared" ref="AB171:AB177" si="462">H171+Z171</f>
        <v>34.32</v>
      </c>
      <c r="AC171" s="55">
        <f t="shared" ref="AC171:AC177" si="463">ROUND(AB171*3.5,0)</f>
        <v>120</v>
      </c>
      <c r="AD171" s="39">
        <f>ROUND(AB171*4.1,1)</f>
        <v>140.69999999999999</v>
      </c>
      <c r="AE171" s="11">
        <f t="shared" ref="AE171:AE177" si="464">ROUND(AC171*$AE$2,-1)</f>
        <v>10800</v>
      </c>
      <c r="AF171" s="6">
        <f t="shared" ref="AF171:AF177" si="465">(AC171-AB171)/AB171</f>
        <v>2.4965034965034967</v>
      </c>
      <c r="AG171" s="25">
        <f t="shared" ref="AG171:AG177" si="466">ROUND(AC171/1.82,1)</f>
        <v>65.900000000000006</v>
      </c>
      <c r="AH171" s="11" t="e">
        <f>ROUND(AG171*#REF!,-1)</f>
        <v>#REF!</v>
      </c>
      <c r="AI171" s="7">
        <f t="shared" ref="AI171:AI177" si="467">(AG171-AB171)/AB171</f>
        <v>0.92016317016317029</v>
      </c>
      <c r="AJ171" s="26">
        <f t="shared" ref="AJ171:AJ177" si="468">ROUND(AG171*0.75,1)</f>
        <v>49.4</v>
      </c>
      <c r="AK171" s="11" t="e">
        <f>ROUND(AJ171*#REF!,-1)</f>
        <v>#REF!</v>
      </c>
      <c r="AL171" s="18">
        <f t="shared" ref="AL171:AL177" si="469">(AJ171-AB171)/AB171</f>
        <v>0.43939393939393934</v>
      </c>
      <c r="AM171" s="42"/>
      <c r="AN171" s="67" t="s">
        <v>22</v>
      </c>
      <c r="AO171" s="68" t="e">
        <f t="shared" ref="AO171:AO177" si="470">M171-AY171-BJ171-BU171</f>
        <v>#VALUE!</v>
      </c>
      <c r="AP171" s="68" t="s">
        <v>22</v>
      </c>
      <c r="AQ171" s="68" t="e">
        <f t="shared" ref="AQ171:AQ180" si="471">O171-BA171-BL171-BW171</f>
        <v>#VALUE!</v>
      </c>
      <c r="AR171" s="68" t="s">
        <v>22</v>
      </c>
      <c r="AS171" s="68" t="e">
        <f t="shared" ref="AS171:AS180" si="472">Q171-BC171-BN171-BY171</f>
        <v>#VALUE!</v>
      </c>
      <c r="AT171" s="68" t="s">
        <v>22</v>
      </c>
      <c r="AU171" s="68" t="s">
        <v>22</v>
      </c>
      <c r="AV171" s="74" t="e">
        <f t="shared" ref="AV171:AV177" si="473">SUM(AN171:AU171)</f>
        <v>#VALUE!</v>
      </c>
      <c r="AW171" s="71" t="e">
        <f t="shared" ref="AW171:AW177" si="474">AV171*H171</f>
        <v>#VALUE!</v>
      </c>
      <c r="AX171" s="49" t="s">
        <v>22</v>
      </c>
      <c r="AY171" s="50">
        <v>0</v>
      </c>
      <c r="AZ171" s="50" t="s">
        <v>22</v>
      </c>
      <c r="BA171" s="50">
        <v>0</v>
      </c>
      <c r="BB171" s="50" t="s">
        <v>22</v>
      </c>
      <c r="BC171" s="50">
        <v>0</v>
      </c>
      <c r="BD171" s="50" t="s">
        <v>22</v>
      </c>
      <c r="BE171" s="68" t="s">
        <v>22</v>
      </c>
      <c r="BF171" s="46">
        <f t="shared" ref="BF171:BF177" si="475">SUM(AX171:BE171)</f>
        <v>0</v>
      </c>
      <c r="BG171" s="9">
        <f t="shared" ref="BG171:BG177" si="476">BF171*AG171*0.75*0.95</f>
        <v>0</v>
      </c>
      <c r="BH171" s="9">
        <f t="shared" ref="BH171:BH177" si="477">BF171*H171</f>
        <v>0</v>
      </c>
      <c r="BI171" s="53" t="s">
        <v>22</v>
      </c>
      <c r="BJ171" s="54">
        <v>0</v>
      </c>
      <c r="BK171" s="54" t="s">
        <v>22</v>
      </c>
      <c r="BL171" s="54">
        <v>0</v>
      </c>
      <c r="BM171" s="54" t="s">
        <v>22</v>
      </c>
      <c r="BN171" s="54">
        <v>0</v>
      </c>
      <c r="BO171" s="54" t="s">
        <v>22</v>
      </c>
      <c r="BP171" s="68" t="s">
        <v>22</v>
      </c>
      <c r="BQ171" s="46">
        <f t="shared" ref="BQ171:BQ177" si="478">SUM(BI171:BP171)</f>
        <v>0</v>
      </c>
      <c r="BR171" s="9">
        <f t="shared" ref="BR171:BR177" si="479">BQ171*AC171*0.4227</f>
        <v>0</v>
      </c>
      <c r="BS171" s="9">
        <f t="shared" ref="BS171:BS177" si="480">BQ171*H171</f>
        <v>0</v>
      </c>
      <c r="BT171" s="63" t="s">
        <v>22</v>
      </c>
      <c r="BU171" s="64">
        <v>0</v>
      </c>
      <c r="BV171" s="64" t="s">
        <v>22</v>
      </c>
      <c r="BW171" s="64">
        <v>0</v>
      </c>
      <c r="BX171" s="64" t="s">
        <v>22</v>
      </c>
      <c r="BY171" s="64">
        <v>0</v>
      </c>
      <c r="BZ171" s="64" t="s">
        <v>22</v>
      </c>
      <c r="CA171" s="68" t="s">
        <v>22</v>
      </c>
      <c r="CB171" s="46">
        <f t="shared" ref="CB171:CB177" si="481">SUM(BT171:CA171)</f>
        <v>0</v>
      </c>
      <c r="CC171" s="9">
        <f t="shared" ref="CC171:CC177" si="482">CB171*AC171*0.62</f>
        <v>0</v>
      </c>
      <c r="CD171" s="9">
        <f t="shared" ref="CD171:CD177" si="483">CB171*H171</f>
        <v>0</v>
      </c>
      <c r="CE171" s="8">
        <v>0</v>
      </c>
      <c r="CF171" s="9">
        <f t="shared" ref="CF171:CF177" si="484">CE171*AG171*0.9*0.95</f>
        <v>0</v>
      </c>
      <c r="CG171" s="9">
        <f t="shared" ref="CG171:CG177" si="485">CE171*H171</f>
        <v>0</v>
      </c>
      <c r="CH171" s="8">
        <v>0</v>
      </c>
      <c r="CI171" s="9">
        <f t="shared" ref="CI171:CI177" si="486">CH171*AG171*0.9*0.9</f>
        <v>0</v>
      </c>
      <c r="CJ171" s="9">
        <f t="shared" ref="CJ171:CJ177" si="487">CH171*H171</f>
        <v>0</v>
      </c>
      <c r="CK171" s="10">
        <v>1</v>
      </c>
    </row>
    <row r="172" spans="1:89" s="10" customFormat="1" ht="144" customHeight="1">
      <c r="A172" s="36" t="s">
        <v>1367</v>
      </c>
      <c r="B172" s="107"/>
      <c r="C172" s="106" t="str">
        <f t="shared" si="455"/>
        <v>MAC PORTER-Black</v>
      </c>
      <c r="D172" s="99" t="s">
        <v>907</v>
      </c>
      <c r="E172" s="19" t="s">
        <v>1212</v>
      </c>
      <c r="F172" s="104" t="s">
        <v>886</v>
      </c>
      <c r="G172" s="77"/>
      <c r="H172" s="78">
        <f t="shared" si="460"/>
        <v>28.54</v>
      </c>
      <c r="I172" s="79">
        <v>43.9</v>
      </c>
      <c r="J172" s="79">
        <v>109.9</v>
      </c>
      <c r="K172" s="143" t="str">
        <f>_xlfn.XLOOKUP(C172,наличие!A:A,наличие!J:J,"-",0)</f>
        <v>-</v>
      </c>
      <c r="L172" s="31" t="s">
        <v>1244</v>
      </c>
      <c r="M172" s="160" t="s">
        <v>1244</v>
      </c>
      <c r="N172" s="31" t="s">
        <v>1244</v>
      </c>
      <c r="O172" s="160" t="s">
        <v>1245</v>
      </c>
      <c r="P172" s="31" t="s">
        <v>1244</v>
      </c>
      <c r="Q172" s="160" t="s">
        <v>1245</v>
      </c>
      <c r="R172" s="160" t="s">
        <v>1244</v>
      </c>
      <c r="S172" s="31" t="s">
        <v>1245</v>
      </c>
      <c r="T172" s="31" t="s">
        <v>1244</v>
      </c>
      <c r="U172" s="31" t="s">
        <v>1245</v>
      </c>
      <c r="V172" s="31" t="s">
        <v>1244</v>
      </c>
      <c r="W172" s="31" t="s">
        <v>1244</v>
      </c>
      <c r="X172" s="163">
        <f t="shared" si="453"/>
        <v>0</v>
      </c>
      <c r="Y172" s="81">
        <f t="shared" si="454"/>
        <v>0</v>
      </c>
      <c r="Z172" s="82">
        <f t="shared" si="457"/>
        <v>5.78</v>
      </c>
      <c r="AA172" s="83">
        <f>X172*Z172</f>
        <v>0</v>
      </c>
      <c r="AB172" s="84">
        <f>H172+Z172</f>
        <v>34.32</v>
      </c>
      <c r="AC172" s="55">
        <f>ROUND(AB172*3.5,0)</f>
        <v>120</v>
      </c>
      <c r="AD172" s="39">
        <f>ROUND(AB172*4.1,1)</f>
        <v>140.69999999999999</v>
      </c>
      <c r="AE172" s="11">
        <f>ROUND(AC172*$AE$2,-1)</f>
        <v>10800</v>
      </c>
      <c r="AF172" s="6">
        <f>(AC172-AB172)/AB172</f>
        <v>2.4965034965034967</v>
      </c>
      <c r="AG172" s="25">
        <f>ROUND(AC172/1.82,1)</f>
        <v>65.900000000000006</v>
      </c>
      <c r="AH172" s="11" t="e">
        <f>ROUND(AG172*#REF!,-1)</f>
        <v>#REF!</v>
      </c>
      <c r="AI172" s="7">
        <f>(AG172-AB172)/AB172</f>
        <v>0.92016317016317029</v>
      </c>
      <c r="AJ172" s="26">
        <f>ROUND(AG172*0.75,1)</f>
        <v>49.4</v>
      </c>
      <c r="AK172" s="11" t="e">
        <f>ROUND(AJ172*#REF!,-1)</f>
        <v>#REF!</v>
      </c>
      <c r="AL172" s="18">
        <f>(AJ172-AB172)/AB172</f>
        <v>0.43939393939393934</v>
      </c>
      <c r="AM172" s="42"/>
      <c r="AN172" s="67" t="s">
        <v>22</v>
      </c>
      <c r="AO172" s="68" t="e">
        <f t="shared" si="470"/>
        <v>#VALUE!</v>
      </c>
      <c r="AP172" s="68" t="s">
        <v>22</v>
      </c>
      <c r="AQ172" s="68" t="e">
        <f t="shared" si="471"/>
        <v>#VALUE!</v>
      </c>
      <c r="AR172" s="68" t="s">
        <v>22</v>
      </c>
      <c r="AS172" s="68" t="e">
        <f t="shared" si="472"/>
        <v>#VALUE!</v>
      </c>
      <c r="AT172" s="68" t="s">
        <v>22</v>
      </c>
      <c r="AU172" s="68" t="s">
        <v>22</v>
      </c>
      <c r="AV172" s="74" t="e">
        <f>SUM(AN172:AU172)</f>
        <v>#VALUE!</v>
      </c>
      <c r="AW172" s="71" t="e">
        <f>AV172*H172</f>
        <v>#VALUE!</v>
      </c>
      <c r="AX172" s="49" t="s">
        <v>22</v>
      </c>
      <c r="AY172" s="50">
        <v>0</v>
      </c>
      <c r="AZ172" s="50" t="s">
        <v>22</v>
      </c>
      <c r="BA172" s="50">
        <v>0</v>
      </c>
      <c r="BB172" s="50" t="s">
        <v>22</v>
      </c>
      <c r="BC172" s="50">
        <v>0</v>
      </c>
      <c r="BD172" s="50" t="s">
        <v>22</v>
      </c>
      <c r="BE172" s="68" t="s">
        <v>22</v>
      </c>
      <c r="BF172" s="46">
        <f>SUM(AX172:BE172)</f>
        <v>0</v>
      </c>
      <c r="BG172" s="9">
        <f>BF172*AG172*0.75*0.95</f>
        <v>0</v>
      </c>
      <c r="BH172" s="9">
        <f>BF172*H172</f>
        <v>0</v>
      </c>
      <c r="BI172" s="53" t="s">
        <v>22</v>
      </c>
      <c r="BJ172" s="54">
        <v>0</v>
      </c>
      <c r="BK172" s="54" t="s">
        <v>22</v>
      </c>
      <c r="BL172" s="54">
        <v>0</v>
      </c>
      <c r="BM172" s="54" t="s">
        <v>22</v>
      </c>
      <c r="BN172" s="54">
        <v>0</v>
      </c>
      <c r="BO172" s="54" t="s">
        <v>22</v>
      </c>
      <c r="BP172" s="68" t="s">
        <v>22</v>
      </c>
      <c r="BQ172" s="46">
        <f>SUM(BI172:BP172)</f>
        <v>0</v>
      </c>
      <c r="BR172" s="9">
        <f>BQ172*AC172*0.4227</f>
        <v>0</v>
      </c>
      <c r="BS172" s="9">
        <f>BQ172*H172</f>
        <v>0</v>
      </c>
      <c r="BT172" s="63" t="s">
        <v>22</v>
      </c>
      <c r="BU172" s="64">
        <v>0</v>
      </c>
      <c r="BV172" s="64" t="s">
        <v>22</v>
      </c>
      <c r="BW172" s="64">
        <v>0</v>
      </c>
      <c r="BX172" s="64" t="s">
        <v>22</v>
      </c>
      <c r="BY172" s="64">
        <v>0</v>
      </c>
      <c r="BZ172" s="64" t="s">
        <v>22</v>
      </c>
      <c r="CA172" s="68" t="s">
        <v>22</v>
      </c>
      <c r="CB172" s="46">
        <f>SUM(BT172:CA172)</f>
        <v>0</v>
      </c>
      <c r="CC172" s="9">
        <f>CB172*AC172*0.62</f>
        <v>0</v>
      </c>
      <c r="CD172" s="9">
        <f>CB172*H172</f>
        <v>0</v>
      </c>
      <c r="CE172" s="8">
        <v>0</v>
      </c>
      <c r="CF172" s="9">
        <f>CE172*AG172*0.9*0.95</f>
        <v>0</v>
      </c>
      <c r="CG172" s="9">
        <f>CE172*H172</f>
        <v>0</v>
      </c>
      <c r="CH172" s="8">
        <v>0</v>
      </c>
      <c r="CI172" s="9">
        <f>CH172*AG172*0.9*0.9</f>
        <v>0</v>
      </c>
      <c r="CJ172" s="9">
        <f>CH172*H172</f>
        <v>0</v>
      </c>
      <c r="CK172" s="10">
        <v>1</v>
      </c>
    </row>
    <row r="173" spans="1:89" s="10" customFormat="1" ht="144" customHeight="1">
      <c r="A173" s="36" t="s">
        <v>1367</v>
      </c>
      <c r="B173" s="106"/>
      <c r="C173" s="106" t="str">
        <f t="shared" si="455"/>
        <v>MAC PORTER-Camel</v>
      </c>
      <c r="D173" s="99" t="s">
        <v>907</v>
      </c>
      <c r="E173" s="19" t="s">
        <v>1233</v>
      </c>
      <c r="F173" s="104" t="s">
        <v>886</v>
      </c>
      <c r="G173" s="77"/>
      <c r="H173" s="78">
        <f t="shared" si="460"/>
        <v>28.54</v>
      </c>
      <c r="I173" s="89">
        <v>43.9</v>
      </c>
      <c r="J173" s="79">
        <v>109.9</v>
      </c>
      <c r="K173" s="143" t="str">
        <f>_xlfn.XLOOKUP(C173,наличие!A:A,наличие!J:J,"-",0)</f>
        <v>-</v>
      </c>
      <c r="L173" s="31" t="s">
        <v>1244</v>
      </c>
      <c r="M173" s="160" t="s">
        <v>1244</v>
      </c>
      <c r="N173" s="31" t="s">
        <v>1244</v>
      </c>
      <c r="O173" s="160" t="s">
        <v>1245</v>
      </c>
      <c r="P173" s="31" t="s">
        <v>1244</v>
      </c>
      <c r="Q173" s="160" t="s">
        <v>1245</v>
      </c>
      <c r="R173" s="160" t="s">
        <v>1244</v>
      </c>
      <c r="S173" s="31" t="s">
        <v>1245</v>
      </c>
      <c r="T173" s="31" t="s">
        <v>1244</v>
      </c>
      <c r="U173" s="31" t="s">
        <v>1245</v>
      </c>
      <c r="V173" s="31" t="s">
        <v>1244</v>
      </c>
      <c r="W173" s="31" t="s">
        <v>1244</v>
      </c>
      <c r="X173" s="163">
        <f t="shared" si="453"/>
        <v>0</v>
      </c>
      <c r="Y173" s="81">
        <f t="shared" si="454"/>
        <v>0</v>
      </c>
      <c r="Z173" s="82">
        <f t="shared" si="457"/>
        <v>5.78</v>
      </c>
      <c r="AA173" s="83">
        <f>X173*Z173</f>
        <v>0</v>
      </c>
      <c r="AB173" s="84">
        <f>H173+Z173</f>
        <v>34.32</v>
      </c>
      <c r="AC173" s="55">
        <f>ROUND(AB173*3.5,0)</f>
        <v>120</v>
      </c>
      <c r="AD173" s="39">
        <f>ROUND(AB173*4.1,1)</f>
        <v>140.69999999999999</v>
      </c>
      <c r="AE173" s="11">
        <f>ROUND(AC173*$AE$2,-1)</f>
        <v>10800</v>
      </c>
      <c r="AF173" s="6">
        <f>(AC173-AB173)/AB173</f>
        <v>2.4965034965034967</v>
      </c>
      <c r="AG173" s="25">
        <f>ROUND(AC173/1.82,1)</f>
        <v>65.900000000000006</v>
      </c>
      <c r="AH173" s="11" t="e">
        <f>ROUND(AG173*#REF!,-1)</f>
        <v>#REF!</v>
      </c>
      <c r="AI173" s="7">
        <f>(AG173-AB173)/AB173</f>
        <v>0.92016317016317029</v>
      </c>
      <c r="AJ173" s="26">
        <f>ROUND(AG173*0.75,1)</f>
        <v>49.4</v>
      </c>
      <c r="AK173" s="11" t="e">
        <f>ROUND(AJ173*#REF!,-1)</f>
        <v>#REF!</v>
      </c>
      <c r="AL173" s="18">
        <f>(AJ173-AB173)/AB173</f>
        <v>0.43939393939393934</v>
      </c>
      <c r="AM173" s="42"/>
      <c r="AN173" s="67" t="s">
        <v>22</v>
      </c>
      <c r="AO173" s="68" t="e">
        <f t="shared" si="470"/>
        <v>#VALUE!</v>
      </c>
      <c r="AP173" s="68" t="s">
        <v>22</v>
      </c>
      <c r="AQ173" s="68" t="e">
        <f t="shared" si="471"/>
        <v>#VALUE!</v>
      </c>
      <c r="AR173" s="68" t="s">
        <v>22</v>
      </c>
      <c r="AS173" s="68" t="e">
        <f t="shared" si="472"/>
        <v>#VALUE!</v>
      </c>
      <c r="AT173" s="68" t="s">
        <v>22</v>
      </c>
      <c r="AU173" s="68" t="s">
        <v>22</v>
      </c>
      <c r="AV173" s="74" t="e">
        <f>SUM(AN173:AU173)</f>
        <v>#VALUE!</v>
      </c>
      <c r="AW173" s="71" t="e">
        <f>AV173*H173</f>
        <v>#VALUE!</v>
      </c>
      <c r="AX173" s="49" t="s">
        <v>22</v>
      </c>
      <c r="AY173" s="50">
        <v>0</v>
      </c>
      <c r="AZ173" s="50" t="s">
        <v>22</v>
      </c>
      <c r="BA173" s="50">
        <v>0</v>
      </c>
      <c r="BB173" s="50" t="s">
        <v>22</v>
      </c>
      <c r="BC173" s="50">
        <v>0</v>
      </c>
      <c r="BD173" s="50" t="s">
        <v>22</v>
      </c>
      <c r="BE173" s="68" t="s">
        <v>22</v>
      </c>
      <c r="BF173" s="46">
        <f>SUM(AX173:BE173)</f>
        <v>0</v>
      </c>
      <c r="BG173" s="9">
        <f>BF173*AG173*0.75*0.95</f>
        <v>0</v>
      </c>
      <c r="BH173" s="9">
        <f>BF173*H173</f>
        <v>0</v>
      </c>
      <c r="BI173" s="53" t="s">
        <v>22</v>
      </c>
      <c r="BJ173" s="54">
        <v>0</v>
      </c>
      <c r="BK173" s="54" t="s">
        <v>22</v>
      </c>
      <c r="BL173" s="54">
        <v>0</v>
      </c>
      <c r="BM173" s="54" t="s">
        <v>22</v>
      </c>
      <c r="BN173" s="54">
        <v>0</v>
      </c>
      <c r="BO173" s="54" t="s">
        <v>22</v>
      </c>
      <c r="BP173" s="68" t="s">
        <v>22</v>
      </c>
      <c r="BQ173" s="46">
        <f>SUM(BI173:BP173)</f>
        <v>0</v>
      </c>
      <c r="BR173" s="9">
        <f>BQ173*AC173*0.4227</f>
        <v>0</v>
      </c>
      <c r="BS173" s="9">
        <f>BQ173*H173</f>
        <v>0</v>
      </c>
      <c r="BT173" s="63" t="s">
        <v>22</v>
      </c>
      <c r="BU173" s="64">
        <v>0</v>
      </c>
      <c r="BV173" s="64" t="s">
        <v>22</v>
      </c>
      <c r="BW173" s="64">
        <v>0</v>
      </c>
      <c r="BX173" s="64" t="s">
        <v>22</v>
      </c>
      <c r="BY173" s="64">
        <v>0</v>
      </c>
      <c r="BZ173" s="64" t="s">
        <v>22</v>
      </c>
      <c r="CA173" s="68" t="s">
        <v>22</v>
      </c>
      <c r="CB173" s="46">
        <f>SUM(BT173:CA173)</f>
        <v>0</v>
      </c>
      <c r="CC173" s="9">
        <f>CB173*AC173*0.62</f>
        <v>0</v>
      </c>
      <c r="CD173" s="9">
        <f>CB173*H173</f>
        <v>0</v>
      </c>
      <c r="CE173" s="8">
        <v>0</v>
      </c>
      <c r="CF173" s="9">
        <f>CE173*AG173*0.9*0.95</f>
        <v>0</v>
      </c>
      <c r="CG173" s="9">
        <f>CE173*H173</f>
        <v>0</v>
      </c>
      <c r="CH173" s="8">
        <v>0</v>
      </c>
      <c r="CI173" s="9">
        <f>CH173*AG173*0.9*0.9</f>
        <v>0</v>
      </c>
      <c r="CJ173" s="9">
        <f>CH173*H173</f>
        <v>0</v>
      </c>
      <c r="CK173" s="10">
        <v>1</v>
      </c>
    </row>
    <row r="174" spans="1:89" s="10" customFormat="1" ht="144" customHeight="1">
      <c r="A174" s="36" t="s">
        <v>1367</v>
      </c>
      <c r="B174" s="106"/>
      <c r="C174" s="106" t="str">
        <f t="shared" si="455"/>
        <v>SPARROW-Black</v>
      </c>
      <c r="D174" s="99" t="s">
        <v>1269</v>
      </c>
      <c r="E174" s="19" t="s">
        <v>1212</v>
      </c>
      <c r="F174" s="104" t="s">
        <v>886</v>
      </c>
      <c r="G174" s="77"/>
      <c r="H174" s="78">
        <f t="shared" si="460"/>
        <v>32.44</v>
      </c>
      <c r="I174" s="89">
        <v>49.9</v>
      </c>
      <c r="J174" s="79">
        <v>124.9</v>
      </c>
      <c r="K174" s="143" t="str">
        <f>_xlfn.XLOOKUP(C174,наличие!A:A,наличие!J:J,"-",0)</f>
        <v>-</v>
      </c>
      <c r="L174" s="31" t="s">
        <v>1244</v>
      </c>
      <c r="M174" s="160" t="s">
        <v>1244</v>
      </c>
      <c r="N174" s="31" t="s">
        <v>1244</v>
      </c>
      <c r="O174" s="160" t="s">
        <v>1244</v>
      </c>
      <c r="P174" s="31" t="s">
        <v>1244</v>
      </c>
      <c r="Q174" s="160" t="s">
        <v>1245</v>
      </c>
      <c r="R174" s="160" t="s">
        <v>1244</v>
      </c>
      <c r="S174" s="31" t="s">
        <v>1245</v>
      </c>
      <c r="T174" s="31" t="s">
        <v>1244</v>
      </c>
      <c r="U174" s="31" t="s">
        <v>1244</v>
      </c>
      <c r="V174" s="31" t="s">
        <v>1244</v>
      </c>
      <c r="W174" s="31" t="s">
        <v>1244</v>
      </c>
      <c r="X174" s="163">
        <f t="shared" si="453"/>
        <v>0</v>
      </c>
      <c r="Y174" s="81">
        <f t="shared" si="454"/>
        <v>0</v>
      </c>
      <c r="Z174" s="82">
        <f t="shared" si="457"/>
        <v>6.3650000000000002</v>
      </c>
      <c r="AA174" s="83">
        <f>X174*Z174</f>
        <v>0</v>
      </c>
      <c r="AB174" s="84">
        <f>H174+Z174</f>
        <v>38.805</v>
      </c>
      <c r="AC174" s="55">
        <f>ROUND(AB174*3.5,0)</f>
        <v>136</v>
      </c>
      <c r="AD174" s="39">
        <f>ROUND(AB174*4.1,1)</f>
        <v>159.1</v>
      </c>
      <c r="AE174" s="11">
        <f>ROUND(AC174*$AE$2,-1)</f>
        <v>12240</v>
      </c>
      <c r="AF174" s="6">
        <f>(AC174-AB174)/AB174</f>
        <v>2.5047030021904391</v>
      </c>
      <c r="AG174" s="25">
        <f>ROUND(AC174/1.82,1)</f>
        <v>74.7</v>
      </c>
      <c r="AH174" s="11" t="e">
        <f>ROUND(AG174*#REF!,-1)</f>
        <v>#REF!</v>
      </c>
      <c r="AI174" s="7">
        <f>(AG174-AB174)/AB174</f>
        <v>0.92500966370313109</v>
      </c>
      <c r="AJ174" s="26">
        <f>ROUND(AG174*0.75,1)</f>
        <v>56</v>
      </c>
      <c r="AK174" s="11" t="e">
        <f>ROUND(AJ174*#REF!,-1)</f>
        <v>#REF!</v>
      </c>
      <c r="AL174" s="18">
        <f>(AJ174-AB174)/AB174</f>
        <v>0.44311300090194561</v>
      </c>
      <c r="AM174" s="42"/>
      <c r="AN174" s="67" t="s">
        <v>22</v>
      </c>
      <c r="AO174" s="68" t="e">
        <f t="shared" si="470"/>
        <v>#VALUE!</v>
      </c>
      <c r="AP174" s="68" t="s">
        <v>22</v>
      </c>
      <c r="AQ174" s="68" t="e">
        <f t="shared" si="471"/>
        <v>#VALUE!</v>
      </c>
      <c r="AR174" s="68" t="s">
        <v>22</v>
      </c>
      <c r="AS174" s="68" t="e">
        <f t="shared" si="472"/>
        <v>#VALUE!</v>
      </c>
      <c r="AT174" s="68" t="s">
        <v>22</v>
      </c>
      <c r="AU174" s="68" t="s">
        <v>22</v>
      </c>
      <c r="AV174" s="74" t="e">
        <f>SUM(AN174:AU174)</f>
        <v>#VALUE!</v>
      </c>
      <c r="AW174" s="71" t="e">
        <f>AV174*H174</f>
        <v>#VALUE!</v>
      </c>
      <c r="AX174" s="49" t="s">
        <v>22</v>
      </c>
      <c r="AY174" s="50">
        <v>0</v>
      </c>
      <c r="AZ174" s="50" t="s">
        <v>22</v>
      </c>
      <c r="BA174" s="50">
        <v>0</v>
      </c>
      <c r="BB174" s="50" t="s">
        <v>22</v>
      </c>
      <c r="BC174" s="50">
        <v>0</v>
      </c>
      <c r="BD174" s="50" t="s">
        <v>22</v>
      </c>
      <c r="BE174" s="68" t="s">
        <v>22</v>
      </c>
      <c r="BF174" s="46">
        <f>SUM(AX174:BE174)</f>
        <v>0</v>
      </c>
      <c r="BG174" s="9">
        <f>BF174*AG174*0.75*0.95</f>
        <v>0</v>
      </c>
      <c r="BH174" s="9">
        <f>BF174*H174</f>
        <v>0</v>
      </c>
      <c r="BI174" s="53" t="s">
        <v>22</v>
      </c>
      <c r="BJ174" s="54">
        <v>0</v>
      </c>
      <c r="BK174" s="54" t="s">
        <v>22</v>
      </c>
      <c r="BL174" s="54">
        <v>0</v>
      </c>
      <c r="BM174" s="54" t="s">
        <v>22</v>
      </c>
      <c r="BN174" s="54">
        <v>0</v>
      </c>
      <c r="BO174" s="54" t="s">
        <v>22</v>
      </c>
      <c r="BP174" s="68" t="s">
        <v>22</v>
      </c>
      <c r="BQ174" s="46">
        <f>SUM(BI174:BP174)</f>
        <v>0</v>
      </c>
      <c r="BR174" s="9">
        <f>BQ174*AC174*0.4227</f>
        <v>0</v>
      </c>
      <c r="BS174" s="9">
        <f>BQ174*H174</f>
        <v>0</v>
      </c>
      <c r="BT174" s="63" t="s">
        <v>22</v>
      </c>
      <c r="BU174" s="64">
        <v>0</v>
      </c>
      <c r="BV174" s="64" t="s">
        <v>22</v>
      </c>
      <c r="BW174" s="64">
        <v>0</v>
      </c>
      <c r="BX174" s="64" t="s">
        <v>22</v>
      </c>
      <c r="BY174" s="64">
        <v>0</v>
      </c>
      <c r="BZ174" s="64" t="s">
        <v>22</v>
      </c>
      <c r="CA174" s="68" t="s">
        <v>22</v>
      </c>
      <c r="CB174" s="46">
        <f>SUM(BT174:CA174)</f>
        <v>0</v>
      </c>
      <c r="CC174" s="9">
        <f>CB174*AC174*0.62</f>
        <v>0</v>
      </c>
      <c r="CD174" s="9">
        <f>CB174*H174</f>
        <v>0</v>
      </c>
      <c r="CE174" s="8">
        <v>0</v>
      </c>
      <c r="CF174" s="9">
        <f>CE174*AG174*0.9*0.95</f>
        <v>0</v>
      </c>
      <c r="CG174" s="9">
        <f>CE174*H174</f>
        <v>0</v>
      </c>
      <c r="CH174" s="8">
        <v>0</v>
      </c>
      <c r="CI174" s="9">
        <f>CH174*AG174*0.9*0.9</f>
        <v>0</v>
      </c>
      <c r="CJ174" s="9">
        <f>CH174*H174</f>
        <v>0</v>
      </c>
      <c r="CK174" s="10">
        <v>1</v>
      </c>
    </row>
    <row r="175" spans="1:89" s="10" customFormat="1" ht="144" customHeight="1">
      <c r="A175" s="36" t="s">
        <v>1367</v>
      </c>
      <c r="B175" s="106"/>
      <c r="C175" s="106" t="str">
        <f t="shared" si="455"/>
        <v>SPARROW-Camel</v>
      </c>
      <c r="D175" s="99" t="s">
        <v>1269</v>
      </c>
      <c r="E175" s="19" t="s">
        <v>1233</v>
      </c>
      <c r="F175" s="104" t="s">
        <v>886</v>
      </c>
      <c r="G175" s="77"/>
      <c r="H175" s="78">
        <f t="shared" si="460"/>
        <v>32.44</v>
      </c>
      <c r="I175" s="89">
        <v>49.9</v>
      </c>
      <c r="J175" s="79">
        <v>124.9</v>
      </c>
      <c r="K175" s="143" t="str">
        <f>_xlfn.XLOOKUP(C175,наличие!A:A,наличие!J:J,"-",0)</f>
        <v>-</v>
      </c>
      <c r="L175" s="31" t="s">
        <v>1244</v>
      </c>
      <c r="M175" s="160" t="s">
        <v>1244</v>
      </c>
      <c r="N175" s="31" t="s">
        <v>1244</v>
      </c>
      <c r="O175" s="160" t="s">
        <v>1244</v>
      </c>
      <c r="P175" s="31" t="s">
        <v>1244</v>
      </c>
      <c r="Q175" s="160" t="s">
        <v>1245</v>
      </c>
      <c r="R175" s="160" t="s">
        <v>1244</v>
      </c>
      <c r="S175" s="31" t="s">
        <v>1245</v>
      </c>
      <c r="T175" s="31" t="s">
        <v>1244</v>
      </c>
      <c r="U175" s="31" t="s">
        <v>1244</v>
      </c>
      <c r="V175" s="31" t="s">
        <v>1244</v>
      </c>
      <c r="W175" s="31" t="s">
        <v>1244</v>
      </c>
      <c r="X175" s="163">
        <f t="shared" si="453"/>
        <v>0</v>
      </c>
      <c r="Y175" s="81">
        <f t="shared" si="454"/>
        <v>0</v>
      </c>
      <c r="Z175" s="82">
        <f t="shared" si="457"/>
        <v>6.3650000000000002</v>
      </c>
      <c r="AA175" s="83">
        <f>X175*Z175</f>
        <v>0</v>
      </c>
      <c r="AB175" s="84">
        <f>H175+Z175</f>
        <v>38.805</v>
      </c>
      <c r="AC175" s="55">
        <f>ROUND(AB175*3.5,0)</f>
        <v>136</v>
      </c>
      <c r="AD175" s="39">
        <f>ROUND(AB175*4.1,1)</f>
        <v>159.1</v>
      </c>
      <c r="AE175" s="11">
        <f>ROUND(AC175*$AE$2,-1)</f>
        <v>12240</v>
      </c>
      <c r="AF175" s="6">
        <f>(AC175-AB175)/AB175</f>
        <v>2.5047030021904391</v>
      </c>
      <c r="AG175" s="25">
        <f>ROUND(AC175/1.82,1)</f>
        <v>74.7</v>
      </c>
      <c r="AH175" s="11" t="e">
        <f>ROUND(AG175*#REF!,-1)</f>
        <v>#REF!</v>
      </c>
      <c r="AI175" s="7">
        <f>(AG175-AB175)/AB175</f>
        <v>0.92500966370313109</v>
      </c>
      <c r="AJ175" s="26">
        <f>ROUND(AG175*0.75,1)</f>
        <v>56</v>
      </c>
      <c r="AK175" s="11" t="e">
        <f>ROUND(AJ175*#REF!,-1)</f>
        <v>#REF!</v>
      </c>
      <c r="AL175" s="18">
        <f>(AJ175-AB175)/AB175</f>
        <v>0.44311300090194561</v>
      </c>
      <c r="AM175" s="42"/>
      <c r="AN175" s="67" t="s">
        <v>22</v>
      </c>
      <c r="AO175" s="68" t="e">
        <f t="shared" si="470"/>
        <v>#VALUE!</v>
      </c>
      <c r="AP175" s="68" t="s">
        <v>22</v>
      </c>
      <c r="AQ175" s="68" t="e">
        <f t="shared" si="471"/>
        <v>#VALUE!</v>
      </c>
      <c r="AR175" s="68" t="s">
        <v>22</v>
      </c>
      <c r="AS175" s="68" t="e">
        <f t="shared" si="472"/>
        <v>#VALUE!</v>
      </c>
      <c r="AT175" s="68" t="s">
        <v>22</v>
      </c>
      <c r="AU175" s="68" t="s">
        <v>22</v>
      </c>
      <c r="AV175" s="74" t="e">
        <f>SUM(AN175:AU175)</f>
        <v>#VALUE!</v>
      </c>
      <c r="AW175" s="71" t="e">
        <f>AV175*H175</f>
        <v>#VALUE!</v>
      </c>
      <c r="AX175" s="49" t="s">
        <v>22</v>
      </c>
      <c r="AY175" s="50">
        <v>0</v>
      </c>
      <c r="AZ175" s="50" t="s">
        <v>22</v>
      </c>
      <c r="BA175" s="50">
        <v>0</v>
      </c>
      <c r="BB175" s="50" t="s">
        <v>22</v>
      </c>
      <c r="BC175" s="50">
        <v>0</v>
      </c>
      <c r="BD175" s="50" t="s">
        <v>22</v>
      </c>
      <c r="BE175" s="68" t="s">
        <v>22</v>
      </c>
      <c r="BF175" s="46">
        <f>SUM(AX175:BE175)</f>
        <v>0</v>
      </c>
      <c r="BG175" s="9">
        <f>BF175*AG175*0.75*0.95</f>
        <v>0</v>
      </c>
      <c r="BH175" s="9">
        <f>BF175*H175</f>
        <v>0</v>
      </c>
      <c r="BI175" s="53" t="s">
        <v>22</v>
      </c>
      <c r="BJ175" s="54">
        <v>0</v>
      </c>
      <c r="BK175" s="54" t="s">
        <v>22</v>
      </c>
      <c r="BL175" s="54">
        <v>0</v>
      </c>
      <c r="BM175" s="54" t="s">
        <v>22</v>
      </c>
      <c r="BN175" s="54">
        <v>0</v>
      </c>
      <c r="BO175" s="54" t="s">
        <v>22</v>
      </c>
      <c r="BP175" s="68" t="s">
        <v>22</v>
      </c>
      <c r="BQ175" s="46">
        <f>SUM(BI175:BP175)</f>
        <v>0</v>
      </c>
      <c r="BR175" s="9">
        <f>BQ175*AC175*0.4227</f>
        <v>0</v>
      </c>
      <c r="BS175" s="9">
        <f>BQ175*H175</f>
        <v>0</v>
      </c>
      <c r="BT175" s="63" t="s">
        <v>22</v>
      </c>
      <c r="BU175" s="64">
        <v>0</v>
      </c>
      <c r="BV175" s="64" t="s">
        <v>22</v>
      </c>
      <c r="BW175" s="64">
        <v>0</v>
      </c>
      <c r="BX175" s="64" t="s">
        <v>22</v>
      </c>
      <c r="BY175" s="64">
        <v>0</v>
      </c>
      <c r="BZ175" s="64" t="s">
        <v>22</v>
      </c>
      <c r="CA175" s="68" t="s">
        <v>22</v>
      </c>
      <c r="CB175" s="46">
        <f>SUM(BT175:CA175)</f>
        <v>0</v>
      </c>
      <c r="CC175" s="9">
        <f>CB175*AC175*0.62</f>
        <v>0</v>
      </c>
      <c r="CD175" s="9">
        <f>CB175*H175</f>
        <v>0</v>
      </c>
      <c r="CE175" s="8">
        <v>0</v>
      </c>
      <c r="CF175" s="9">
        <f>CE175*AG175*0.9*0.95</f>
        <v>0</v>
      </c>
      <c r="CG175" s="9">
        <f>CE175*H175</f>
        <v>0</v>
      </c>
      <c r="CH175" s="8">
        <v>0</v>
      </c>
      <c r="CI175" s="9">
        <f>CH175*AG175*0.9*0.9</f>
        <v>0</v>
      </c>
      <c r="CJ175" s="9">
        <f>CH175*H175</f>
        <v>0</v>
      </c>
      <c r="CK175" s="10">
        <v>1</v>
      </c>
    </row>
    <row r="176" spans="1:89" s="10" customFormat="1" ht="144" customHeight="1">
      <c r="A176" s="36" t="s">
        <v>1367</v>
      </c>
      <c r="B176" s="106"/>
      <c r="C176" s="106" t="str">
        <f t="shared" si="455"/>
        <v>GOLDBERG-Black</v>
      </c>
      <c r="D176" s="100" t="s">
        <v>1270</v>
      </c>
      <c r="E176" s="19" t="s">
        <v>1212</v>
      </c>
      <c r="F176" s="103" t="s">
        <v>886</v>
      </c>
      <c r="G176" s="19"/>
      <c r="H176" s="78">
        <f t="shared" si="460"/>
        <v>23.34</v>
      </c>
      <c r="I176" s="89">
        <v>35.9</v>
      </c>
      <c r="J176" s="79">
        <v>89.9</v>
      </c>
      <c r="K176" s="143" t="str">
        <f>_xlfn.XLOOKUP(C176,наличие!A:A,наличие!J:J,"-",0)</f>
        <v>-</v>
      </c>
      <c r="L176" s="31" t="s">
        <v>1244</v>
      </c>
      <c r="M176" s="160" t="s">
        <v>1244</v>
      </c>
      <c r="N176" s="31" t="s">
        <v>1244</v>
      </c>
      <c r="O176" s="160" t="s">
        <v>1245</v>
      </c>
      <c r="P176" s="31" t="s">
        <v>1244</v>
      </c>
      <c r="Q176" s="160" t="s">
        <v>1245</v>
      </c>
      <c r="R176" s="160" t="s">
        <v>1244</v>
      </c>
      <c r="S176" s="31" t="s">
        <v>1245</v>
      </c>
      <c r="T176" s="31" t="s">
        <v>1244</v>
      </c>
      <c r="U176" s="31" t="s">
        <v>1245</v>
      </c>
      <c r="V176" s="31" t="s">
        <v>1244</v>
      </c>
      <c r="W176" s="160" t="s">
        <v>1244</v>
      </c>
      <c r="X176" s="163">
        <f t="shared" si="453"/>
        <v>0</v>
      </c>
      <c r="Y176" s="81">
        <f t="shared" si="454"/>
        <v>0</v>
      </c>
      <c r="Z176" s="38">
        <f t="shared" si="457"/>
        <v>5</v>
      </c>
      <c r="AA176" s="23">
        <f t="shared" si="461"/>
        <v>0</v>
      </c>
      <c r="AB176" s="24">
        <f t="shared" si="462"/>
        <v>28.34</v>
      </c>
      <c r="AC176" s="55">
        <f t="shared" si="463"/>
        <v>99</v>
      </c>
      <c r="AD176" s="39">
        <f>ROUND(AB176*3.8,1)</f>
        <v>107.7</v>
      </c>
      <c r="AE176" s="11">
        <f t="shared" si="464"/>
        <v>8910</v>
      </c>
      <c r="AF176" s="6">
        <f t="shared" si="465"/>
        <v>2.4932956951305574</v>
      </c>
      <c r="AG176" s="25">
        <f t="shared" si="466"/>
        <v>54.4</v>
      </c>
      <c r="AH176" s="11" t="e">
        <f>ROUND(AG176*#REF!,-1)</f>
        <v>#REF!</v>
      </c>
      <c r="AI176" s="7">
        <f t="shared" si="467"/>
        <v>0.91954834156669019</v>
      </c>
      <c r="AJ176" s="26">
        <f t="shared" si="468"/>
        <v>40.799999999999997</v>
      </c>
      <c r="AK176" s="11" t="e">
        <f>ROUND(AJ176*#REF!,-1)</f>
        <v>#REF!</v>
      </c>
      <c r="AL176" s="18">
        <f t="shared" si="469"/>
        <v>0.43966125617501756</v>
      </c>
      <c r="AM176" s="42"/>
      <c r="AN176" s="67" t="s">
        <v>22</v>
      </c>
      <c r="AO176" s="68" t="e">
        <f t="shared" si="470"/>
        <v>#VALUE!</v>
      </c>
      <c r="AP176" s="68" t="s">
        <v>22</v>
      </c>
      <c r="AQ176" s="68" t="e">
        <f t="shared" si="471"/>
        <v>#VALUE!</v>
      </c>
      <c r="AR176" s="68" t="s">
        <v>22</v>
      </c>
      <c r="AS176" s="68" t="e">
        <f t="shared" si="472"/>
        <v>#VALUE!</v>
      </c>
      <c r="AT176" s="68" t="s">
        <v>22</v>
      </c>
      <c r="AU176" s="68" t="e">
        <f>W176-BE176-BP176-CA176</f>
        <v>#VALUE!</v>
      </c>
      <c r="AV176" s="74" t="e">
        <f t="shared" si="473"/>
        <v>#VALUE!</v>
      </c>
      <c r="AW176" s="71" t="e">
        <f t="shared" si="474"/>
        <v>#VALUE!</v>
      </c>
      <c r="AX176" s="49" t="s">
        <v>22</v>
      </c>
      <c r="AY176" s="50">
        <v>0</v>
      </c>
      <c r="AZ176" s="50" t="s">
        <v>22</v>
      </c>
      <c r="BA176" s="50">
        <v>0</v>
      </c>
      <c r="BB176" s="50" t="s">
        <v>22</v>
      </c>
      <c r="BC176" s="50">
        <v>0</v>
      </c>
      <c r="BD176" s="50" t="s">
        <v>22</v>
      </c>
      <c r="BE176" s="50">
        <v>0</v>
      </c>
      <c r="BF176" s="46">
        <f t="shared" si="475"/>
        <v>0</v>
      </c>
      <c r="BG176" s="9">
        <f t="shared" si="476"/>
        <v>0</v>
      </c>
      <c r="BH176" s="9">
        <f t="shared" si="477"/>
        <v>0</v>
      </c>
      <c r="BI176" s="53" t="s">
        <v>22</v>
      </c>
      <c r="BJ176" s="54">
        <v>1</v>
      </c>
      <c r="BK176" s="54" t="s">
        <v>22</v>
      </c>
      <c r="BL176" s="54">
        <v>2</v>
      </c>
      <c r="BM176" s="54" t="s">
        <v>22</v>
      </c>
      <c r="BN176" s="54">
        <v>1</v>
      </c>
      <c r="BO176" s="54" t="s">
        <v>22</v>
      </c>
      <c r="BP176" s="54">
        <v>0</v>
      </c>
      <c r="BQ176" s="46">
        <f t="shared" si="478"/>
        <v>4</v>
      </c>
      <c r="BR176" s="9">
        <f t="shared" si="479"/>
        <v>167.38920000000002</v>
      </c>
      <c r="BS176" s="9">
        <f t="shared" si="480"/>
        <v>93.36</v>
      </c>
      <c r="BT176" s="63" t="s">
        <v>22</v>
      </c>
      <c r="BU176" s="64">
        <v>2</v>
      </c>
      <c r="BV176" s="64" t="s">
        <v>22</v>
      </c>
      <c r="BW176" s="64">
        <v>4</v>
      </c>
      <c r="BX176" s="64" t="s">
        <v>22</v>
      </c>
      <c r="BY176" s="64">
        <v>2</v>
      </c>
      <c r="BZ176" s="64" t="s">
        <v>22</v>
      </c>
      <c r="CA176" s="64">
        <v>0</v>
      </c>
      <c r="CB176" s="46">
        <f t="shared" si="481"/>
        <v>8</v>
      </c>
      <c r="CC176" s="9">
        <f t="shared" si="482"/>
        <v>491.04</v>
      </c>
      <c r="CD176" s="9">
        <f t="shared" si="483"/>
        <v>186.72</v>
      </c>
      <c r="CE176" s="8">
        <v>0</v>
      </c>
      <c r="CF176" s="9">
        <f t="shared" si="484"/>
        <v>0</v>
      </c>
      <c r="CG176" s="9">
        <f t="shared" si="485"/>
        <v>0</v>
      </c>
      <c r="CH176" s="8">
        <v>0</v>
      </c>
      <c r="CI176" s="9">
        <f t="shared" si="486"/>
        <v>0</v>
      </c>
      <c r="CJ176" s="9">
        <f t="shared" si="487"/>
        <v>0</v>
      </c>
      <c r="CK176" s="10">
        <v>1</v>
      </c>
    </row>
    <row r="177" spans="1:89" s="10" customFormat="1" ht="144" customHeight="1">
      <c r="A177" s="36" t="s">
        <v>1367</v>
      </c>
      <c r="B177" s="106"/>
      <c r="C177" s="106" t="str">
        <f t="shared" si="455"/>
        <v>GOLDBERG-Brown</v>
      </c>
      <c r="D177" s="100" t="s">
        <v>1270</v>
      </c>
      <c r="E177" s="19" t="s">
        <v>1204</v>
      </c>
      <c r="F177" s="103" t="s">
        <v>886</v>
      </c>
      <c r="G177" s="19"/>
      <c r="H177" s="78">
        <f t="shared" ref="H177:H183" si="488">ROUND(I177*0.65,2)</f>
        <v>23.34</v>
      </c>
      <c r="I177" s="89">
        <v>35.9</v>
      </c>
      <c r="J177" s="79">
        <v>89.9</v>
      </c>
      <c r="K177" s="143" t="str">
        <f>_xlfn.XLOOKUP(C177,наличие!A:A,наличие!J:J,"-",0)</f>
        <v>-</v>
      </c>
      <c r="L177" s="31" t="s">
        <v>1244</v>
      </c>
      <c r="M177" s="160" t="s">
        <v>1244</v>
      </c>
      <c r="N177" s="31" t="s">
        <v>1244</v>
      </c>
      <c r="O177" s="160" t="s">
        <v>1245</v>
      </c>
      <c r="P177" s="31" t="s">
        <v>1244</v>
      </c>
      <c r="Q177" s="160" t="s">
        <v>1245</v>
      </c>
      <c r="R177" s="160" t="s">
        <v>1244</v>
      </c>
      <c r="S177" s="31" t="s">
        <v>1245</v>
      </c>
      <c r="T177" s="31" t="s">
        <v>1244</v>
      </c>
      <c r="U177" s="31" t="s">
        <v>1245</v>
      </c>
      <c r="V177" s="31" t="s">
        <v>1244</v>
      </c>
      <c r="W177" s="160" t="s">
        <v>1244</v>
      </c>
      <c r="X177" s="163">
        <f t="shared" si="453"/>
        <v>0</v>
      </c>
      <c r="Y177" s="81">
        <f t="shared" si="454"/>
        <v>0</v>
      </c>
      <c r="Z177" s="38">
        <f t="shared" si="457"/>
        <v>5</v>
      </c>
      <c r="AA177" s="23">
        <f t="shared" si="461"/>
        <v>0</v>
      </c>
      <c r="AB177" s="24">
        <f t="shared" si="462"/>
        <v>28.34</v>
      </c>
      <c r="AC177" s="55">
        <f t="shared" si="463"/>
        <v>99</v>
      </c>
      <c r="AD177" s="39">
        <f>ROUND(AB177*3.8,1)</f>
        <v>107.7</v>
      </c>
      <c r="AE177" s="11">
        <f t="shared" si="464"/>
        <v>8910</v>
      </c>
      <c r="AF177" s="6">
        <f t="shared" si="465"/>
        <v>2.4932956951305574</v>
      </c>
      <c r="AG177" s="25">
        <f t="shared" si="466"/>
        <v>54.4</v>
      </c>
      <c r="AH177" s="11" t="e">
        <f>ROUND(AG177*#REF!,-1)</f>
        <v>#REF!</v>
      </c>
      <c r="AI177" s="7">
        <f t="shared" si="467"/>
        <v>0.91954834156669019</v>
      </c>
      <c r="AJ177" s="26">
        <f t="shared" si="468"/>
        <v>40.799999999999997</v>
      </c>
      <c r="AK177" s="11" t="e">
        <f>ROUND(AJ177*#REF!,-1)</f>
        <v>#REF!</v>
      </c>
      <c r="AL177" s="18">
        <f t="shared" si="469"/>
        <v>0.43966125617501756</v>
      </c>
      <c r="AM177" s="42"/>
      <c r="AN177" s="67" t="s">
        <v>22</v>
      </c>
      <c r="AO177" s="68" t="e">
        <f t="shared" si="470"/>
        <v>#VALUE!</v>
      </c>
      <c r="AP177" s="68" t="s">
        <v>22</v>
      </c>
      <c r="AQ177" s="68" t="e">
        <f t="shared" si="471"/>
        <v>#VALUE!</v>
      </c>
      <c r="AR177" s="68" t="s">
        <v>22</v>
      </c>
      <c r="AS177" s="68" t="e">
        <f t="shared" si="472"/>
        <v>#VALUE!</v>
      </c>
      <c r="AT177" s="68" t="s">
        <v>22</v>
      </c>
      <c r="AU177" s="68" t="e">
        <f>W177-BE177-BP177-CA177</f>
        <v>#VALUE!</v>
      </c>
      <c r="AV177" s="74" t="e">
        <f t="shared" si="473"/>
        <v>#VALUE!</v>
      </c>
      <c r="AW177" s="71" t="e">
        <f t="shared" si="474"/>
        <v>#VALUE!</v>
      </c>
      <c r="AX177" s="49" t="s">
        <v>22</v>
      </c>
      <c r="AY177" s="50">
        <v>0</v>
      </c>
      <c r="AZ177" s="50" t="s">
        <v>22</v>
      </c>
      <c r="BA177" s="50">
        <v>0</v>
      </c>
      <c r="BB177" s="50" t="s">
        <v>22</v>
      </c>
      <c r="BC177" s="50">
        <v>0</v>
      </c>
      <c r="BD177" s="50" t="s">
        <v>22</v>
      </c>
      <c r="BE177" s="50">
        <v>0</v>
      </c>
      <c r="BF177" s="46">
        <f t="shared" si="475"/>
        <v>0</v>
      </c>
      <c r="BG177" s="9">
        <f t="shared" si="476"/>
        <v>0</v>
      </c>
      <c r="BH177" s="9">
        <f t="shared" si="477"/>
        <v>0</v>
      </c>
      <c r="BI177" s="53" t="s">
        <v>22</v>
      </c>
      <c r="BJ177" s="54">
        <v>0</v>
      </c>
      <c r="BK177" s="54" t="s">
        <v>22</v>
      </c>
      <c r="BL177" s="54">
        <v>0</v>
      </c>
      <c r="BM177" s="54" t="s">
        <v>22</v>
      </c>
      <c r="BN177" s="54">
        <v>0</v>
      </c>
      <c r="BO177" s="54" t="s">
        <v>22</v>
      </c>
      <c r="BP177" s="54">
        <v>0</v>
      </c>
      <c r="BQ177" s="46">
        <f t="shared" si="478"/>
        <v>0</v>
      </c>
      <c r="BR177" s="9">
        <f t="shared" si="479"/>
        <v>0</v>
      </c>
      <c r="BS177" s="9">
        <f t="shared" si="480"/>
        <v>0</v>
      </c>
      <c r="BT177" s="63" t="s">
        <v>22</v>
      </c>
      <c r="BU177" s="64">
        <v>1</v>
      </c>
      <c r="BV177" s="64" t="s">
        <v>22</v>
      </c>
      <c r="BW177" s="64">
        <v>2</v>
      </c>
      <c r="BX177" s="64" t="s">
        <v>22</v>
      </c>
      <c r="BY177" s="64">
        <v>2</v>
      </c>
      <c r="BZ177" s="64" t="s">
        <v>22</v>
      </c>
      <c r="CA177" s="64">
        <v>1</v>
      </c>
      <c r="CB177" s="46">
        <f t="shared" si="481"/>
        <v>6</v>
      </c>
      <c r="CC177" s="9">
        <f t="shared" si="482"/>
        <v>368.28</v>
      </c>
      <c r="CD177" s="9">
        <f t="shared" si="483"/>
        <v>140.04</v>
      </c>
      <c r="CE177" s="8">
        <v>0</v>
      </c>
      <c r="CF177" s="9">
        <f t="shared" si="484"/>
        <v>0</v>
      </c>
      <c r="CG177" s="9">
        <f t="shared" si="485"/>
        <v>0</v>
      </c>
      <c r="CH177" s="8">
        <v>0</v>
      </c>
      <c r="CI177" s="9">
        <f t="shared" si="486"/>
        <v>0</v>
      </c>
      <c r="CJ177" s="9">
        <f t="shared" si="487"/>
        <v>0</v>
      </c>
      <c r="CK177" s="10">
        <v>1</v>
      </c>
    </row>
    <row r="178" spans="1:89" s="10" customFormat="1" ht="144" customHeight="1">
      <c r="A178" s="36" t="s">
        <v>1367</v>
      </c>
      <c r="B178" s="106"/>
      <c r="C178" s="106" t="str">
        <f t="shared" si="455"/>
        <v>GOLDBERG-Navy</v>
      </c>
      <c r="D178" s="100" t="s">
        <v>1270</v>
      </c>
      <c r="E178" s="19" t="s">
        <v>1208</v>
      </c>
      <c r="F178" s="103" t="s">
        <v>886</v>
      </c>
      <c r="G178" s="19"/>
      <c r="H178" s="78">
        <f t="shared" si="488"/>
        <v>23.34</v>
      </c>
      <c r="I178" s="89">
        <v>35.9</v>
      </c>
      <c r="J178" s="79">
        <v>89.9</v>
      </c>
      <c r="K178" s="143" t="str">
        <f>_xlfn.XLOOKUP(C178,наличие!A:A,наличие!J:J,"-",0)</f>
        <v>-</v>
      </c>
      <c r="L178" s="31" t="s">
        <v>1244</v>
      </c>
      <c r="M178" s="31" t="s">
        <v>1244</v>
      </c>
      <c r="N178" s="31" t="s">
        <v>1244</v>
      </c>
      <c r="O178" s="160" t="s">
        <v>1245</v>
      </c>
      <c r="P178" s="31" t="s">
        <v>1244</v>
      </c>
      <c r="Q178" s="160" t="s">
        <v>1245</v>
      </c>
      <c r="R178" s="160" t="s">
        <v>1244</v>
      </c>
      <c r="S178" s="31" t="s">
        <v>1245</v>
      </c>
      <c r="T178" s="31" t="s">
        <v>1244</v>
      </c>
      <c r="U178" s="31" t="s">
        <v>1245</v>
      </c>
      <c r="V178" s="31" t="s">
        <v>1244</v>
      </c>
      <c r="W178" s="31" t="s">
        <v>1244</v>
      </c>
      <c r="X178" s="163">
        <f t="shared" si="453"/>
        <v>0</v>
      </c>
      <c r="Y178" s="81">
        <f t="shared" si="454"/>
        <v>0</v>
      </c>
      <c r="Z178" s="38">
        <f t="shared" si="457"/>
        <v>5</v>
      </c>
      <c r="AA178" s="23">
        <f>X178*Z178</f>
        <v>0</v>
      </c>
      <c r="AB178" s="24">
        <f>H178+Z178</f>
        <v>28.34</v>
      </c>
      <c r="AC178" s="55">
        <f t="shared" ref="AC178:AC183" si="489">ROUND(AB178*3.5,0)</f>
        <v>99</v>
      </c>
      <c r="AD178" s="29">
        <f>ROUND(AB178*3.4,1)</f>
        <v>96.4</v>
      </c>
      <c r="AE178" s="11">
        <f>ROUND(AC178*$AE$2,-1)</f>
        <v>8910</v>
      </c>
      <c r="AF178" s="6">
        <f>(AC178-AB178)/AB178</f>
        <v>2.4932956951305574</v>
      </c>
      <c r="AG178" s="25">
        <f>ROUND(AC178/1.82,1)</f>
        <v>54.4</v>
      </c>
      <c r="AH178" s="11" t="e">
        <f>ROUND(AG178*#REF!,-1)</f>
        <v>#REF!</v>
      </c>
      <c r="AI178" s="7">
        <f>(AG178-AB178)/AB178</f>
        <v>0.91954834156669019</v>
      </c>
      <c r="AJ178" s="26">
        <f>ROUND(AG178*0.75,1)</f>
        <v>40.799999999999997</v>
      </c>
      <c r="AK178" s="11" t="e">
        <f>ROUND(AJ178*#REF!,-1)</f>
        <v>#REF!</v>
      </c>
      <c r="AL178" s="18">
        <f>(AJ178-AB178)/AB178</f>
        <v>0.43966125617501756</v>
      </c>
      <c r="AM178" s="42"/>
      <c r="AN178" s="67" t="s">
        <v>22</v>
      </c>
      <c r="AO178" s="68" t="s">
        <v>22</v>
      </c>
      <c r="AP178" s="68" t="s">
        <v>22</v>
      </c>
      <c r="AQ178" s="68" t="e">
        <f t="shared" si="471"/>
        <v>#VALUE!</v>
      </c>
      <c r="AR178" s="68" t="s">
        <v>22</v>
      </c>
      <c r="AS178" s="68" t="e">
        <f t="shared" si="472"/>
        <v>#VALUE!</v>
      </c>
      <c r="AT178" s="68" t="s">
        <v>22</v>
      </c>
      <c r="AU178" s="68" t="s">
        <v>22</v>
      </c>
      <c r="AV178" s="74" t="e">
        <f>SUM(AN178:AU178)</f>
        <v>#VALUE!</v>
      </c>
      <c r="AW178" s="71" t="e">
        <f>AV178*H178</f>
        <v>#VALUE!</v>
      </c>
      <c r="AX178" s="49" t="s">
        <v>22</v>
      </c>
      <c r="AY178" s="68" t="s">
        <v>22</v>
      </c>
      <c r="AZ178" s="50" t="s">
        <v>22</v>
      </c>
      <c r="BA178" s="50">
        <v>0</v>
      </c>
      <c r="BB178" s="50" t="s">
        <v>22</v>
      </c>
      <c r="BC178" s="50">
        <v>0</v>
      </c>
      <c r="BD178" s="68" t="s">
        <v>22</v>
      </c>
      <c r="BE178" s="68" t="s">
        <v>22</v>
      </c>
      <c r="BF178" s="46">
        <f>SUM(AX178:BE178)</f>
        <v>0</v>
      </c>
      <c r="BG178" s="9">
        <f>BF178*AG178*0.75*0.95</f>
        <v>0</v>
      </c>
      <c r="BH178" s="9">
        <f>BF178*H178</f>
        <v>0</v>
      </c>
      <c r="BI178" s="53" t="s">
        <v>22</v>
      </c>
      <c r="BJ178" s="68" t="s">
        <v>22</v>
      </c>
      <c r="BK178" s="54" t="s">
        <v>22</v>
      </c>
      <c r="BL178" s="54">
        <v>0</v>
      </c>
      <c r="BM178" s="54" t="s">
        <v>22</v>
      </c>
      <c r="BN178" s="54">
        <v>0</v>
      </c>
      <c r="BO178" s="54" t="s">
        <v>22</v>
      </c>
      <c r="BP178" s="68" t="s">
        <v>22</v>
      </c>
      <c r="BQ178" s="46">
        <f>SUM(BI178:BP178)</f>
        <v>0</v>
      </c>
      <c r="BR178" s="9">
        <f>BQ178*AC178*0.4227</f>
        <v>0</v>
      </c>
      <c r="BS178" s="9">
        <f>BQ178*H178</f>
        <v>0</v>
      </c>
      <c r="BT178" s="63" t="s">
        <v>22</v>
      </c>
      <c r="BU178" s="68" t="s">
        <v>22</v>
      </c>
      <c r="BV178" s="64" t="s">
        <v>22</v>
      </c>
      <c r="BW178" s="64">
        <v>0</v>
      </c>
      <c r="BX178" s="64" t="s">
        <v>22</v>
      </c>
      <c r="BY178" s="64">
        <v>0</v>
      </c>
      <c r="BZ178" s="64" t="s">
        <v>22</v>
      </c>
      <c r="CA178" s="68" t="s">
        <v>22</v>
      </c>
      <c r="CB178" s="46">
        <f>SUM(BT178:CA178)</f>
        <v>0</v>
      </c>
      <c r="CC178" s="9">
        <f>CB178*AC178*0.62</f>
        <v>0</v>
      </c>
      <c r="CD178" s="9">
        <f>CB178*H178</f>
        <v>0</v>
      </c>
      <c r="CE178" s="8">
        <v>0</v>
      </c>
      <c r="CF178" s="9">
        <f>CE178*AG178*0.9*0.95</f>
        <v>0</v>
      </c>
      <c r="CG178" s="9">
        <f>CE178*H178</f>
        <v>0</v>
      </c>
      <c r="CH178" s="8">
        <v>0</v>
      </c>
      <c r="CI178" s="9">
        <f>CH178*AG178*0.9*0.9</f>
        <v>0</v>
      </c>
      <c r="CJ178" s="9">
        <f>CH178*H178</f>
        <v>0</v>
      </c>
      <c r="CK178" s="10">
        <v>1</v>
      </c>
    </row>
    <row r="179" spans="1:89" s="10" customFormat="1" ht="144" customHeight="1">
      <c r="A179" s="36" t="s">
        <v>1367</v>
      </c>
      <c r="B179" s="106"/>
      <c r="C179" s="106" t="str">
        <f t="shared" si="455"/>
        <v>GOOSE-Charcoal</v>
      </c>
      <c r="D179" s="100" t="s">
        <v>1271</v>
      </c>
      <c r="E179" s="19" t="s">
        <v>1210</v>
      </c>
      <c r="F179" s="103" t="s">
        <v>886</v>
      </c>
      <c r="G179" s="19"/>
      <c r="H179" s="78">
        <f t="shared" si="488"/>
        <v>32.44</v>
      </c>
      <c r="I179" s="89">
        <v>49.9</v>
      </c>
      <c r="J179" s="79">
        <v>124.9</v>
      </c>
      <c r="K179" s="143" t="str">
        <f>_xlfn.XLOOKUP(C179,наличие!A:A,наличие!J:J,"-",0)</f>
        <v>-</v>
      </c>
      <c r="L179" s="31" t="s">
        <v>1244</v>
      </c>
      <c r="M179" s="160" t="s">
        <v>1244</v>
      </c>
      <c r="N179" s="31" t="s">
        <v>1244</v>
      </c>
      <c r="O179" s="160" t="s">
        <v>1244</v>
      </c>
      <c r="P179" s="31" t="s">
        <v>1245</v>
      </c>
      <c r="Q179" s="160" t="s">
        <v>1244</v>
      </c>
      <c r="R179" s="160" t="s">
        <v>1245</v>
      </c>
      <c r="S179" s="31" t="s">
        <v>1244</v>
      </c>
      <c r="T179" s="31" t="s">
        <v>1244</v>
      </c>
      <c r="U179" s="31" t="s">
        <v>1244</v>
      </c>
      <c r="V179" s="31" t="s">
        <v>1244</v>
      </c>
      <c r="W179" s="160" t="s">
        <v>1244</v>
      </c>
      <c r="X179" s="163">
        <f t="shared" si="453"/>
        <v>0</v>
      </c>
      <c r="Y179" s="81">
        <f t="shared" si="454"/>
        <v>0</v>
      </c>
      <c r="Z179" s="38">
        <f t="shared" si="457"/>
        <v>6.3650000000000002</v>
      </c>
      <c r="AA179" s="23">
        <f>X179*Z179</f>
        <v>0</v>
      </c>
      <c r="AB179" s="24">
        <f>H179+Z179</f>
        <v>38.805</v>
      </c>
      <c r="AC179" s="55">
        <f t="shared" si="489"/>
        <v>136</v>
      </c>
      <c r="AD179" s="29">
        <f>ROUND(AB179*3.4,1)</f>
        <v>131.9</v>
      </c>
      <c r="AE179" s="11">
        <f>ROUND(AC179*$AE$2,-1)</f>
        <v>12240</v>
      </c>
      <c r="AF179" s="6">
        <f>(AC179-AB179)/AB179</f>
        <v>2.5047030021904391</v>
      </c>
      <c r="AG179" s="25">
        <f>ROUND(AC179/1.82,1)</f>
        <v>74.7</v>
      </c>
      <c r="AH179" s="11" t="e">
        <f>ROUND(AG179*#REF!,-1)</f>
        <v>#REF!</v>
      </c>
      <c r="AI179" s="7">
        <f>(AG179-AB179)/AB179</f>
        <v>0.92500966370313109</v>
      </c>
      <c r="AJ179" s="26">
        <f>ROUND(AG179*0.75,1)</f>
        <v>56</v>
      </c>
      <c r="AK179" s="11" t="e">
        <f>ROUND(AJ179*#REF!,-1)</f>
        <v>#REF!</v>
      </c>
      <c r="AL179" s="18">
        <f>(AJ179-AB179)/AB179</f>
        <v>0.44311300090194561</v>
      </c>
      <c r="AM179" s="42"/>
      <c r="AN179" s="67" t="s">
        <v>22</v>
      </c>
      <c r="AO179" s="68" t="e">
        <f>M179-AY179-BJ179-BU179</f>
        <v>#VALUE!</v>
      </c>
      <c r="AP179" s="68" t="s">
        <v>22</v>
      </c>
      <c r="AQ179" s="68" t="e">
        <f t="shared" si="471"/>
        <v>#VALUE!</v>
      </c>
      <c r="AR179" s="68" t="s">
        <v>22</v>
      </c>
      <c r="AS179" s="68" t="e">
        <f t="shared" si="472"/>
        <v>#VALUE!</v>
      </c>
      <c r="AT179" s="68" t="s">
        <v>22</v>
      </c>
      <c r="AU179" s="68" t="e">
        <f>W179-BE179-BP179-CA179</f>
        <v>#VALUE!</v>
      </c>
      <c r="AV179" s="74" t="e">
        <f>SUM(AN179:AU179)</f>
        <v>#VALUE!</v>
      </c>
      <c r="AW179" s="71" t="e">
        <f>AV179*H179</f>
        <v>#VALUE!</v>
      </c>
      <c r="AX179" s="49" t="s">
        <v>22</v>
      </c>
      <c r="AY179" s="50">
        <v>0</v>
      </c>
      <c r="AZ179" s="50" t="s">
        <v>22</v>
      </c>
      <c r="BA179" s="50">
        <v>0</v>
      </c>
      <c r="BB179" s="50" t="s">
        <v>22</v>
      </c>
      <c r="BC179" s="50">
        <v>0</v>
      </c>
      <c r="BD179" s="50" t="s">
        <v>22</v>
      </c>
      <c r="BE179" s="50">
        <v>0</v>
      </c>
      <c r="BF179" s="46">
        <f>SUM(AX179:BE179)</f>
        <v>0</v>
      </c>
      <c r="BG179" s="9">
        <f>BF179*AG179*0.75*0.95</f>
        <v>0</v>
      </c>
      <c r="BH179" s="9">
        <f>BF179*H179</f>
        <v>0</v>
      </c>
      <c r="BI179" s="53" t="s">
        <v>22</v>
      </c>
      <c r="BJ179" s="54">
        <v>3</v>
      </c>
      <c r="BK179" s="54" t="s">
        <v>22</v>
      </c>
      <c r="BL179" s="54">
        <v>6</v>
      </c>
      <c r="BM179" s="54" t="s">
        <v>22</v>
      </c>
      <c r="BN179" s="54">
        <v>6</v>
      </c>
      <c r="BO179" s="54" t="s">
        <v>22</v>
      </c>
      <c r="BP179" s="54">
        <v>3</v>
      </c>
      <c r="BQ179" s="46">
        <f>SUM(BI179:BP179)</f>
        <v>18</v>
      </c>
      <c r="BR179" s="9">
        <f>BQ179*AC179*0.4227</f>
        <v>1034.7696000000001</v>
      </c>
      <c r="BS179" s="9">
        <f>BQ179*H179</f>
        <v>583.91999999999996</v>
      </c>
      <c r="BT179" s="63" t="s">
        <v>22</v>
      </c>
      <c r="BU179" s="64">
        <v>3</v>
      </c>
      <c r="BV179" s="64" t="s">
        <v>22</v>
      </c>
      <c r="BW179" s="64">
        <v>6</v>
      </c>
      <c r="BX179" s="64" t="s">
        <v>22</v>
      </c>
      <c r="BY179" s="64">
        <v>6</v>
      </c>
      <c r="BZ179" s="64" t="s">
        <v>22</v>
      </c>
      <c r="CA179" s="64">
        <v>3</v>
      </c>
      <c r="CB179" s="46">
        <f>SUM(BT179:CA179)</f>
        <v>18</v>
      </c>
      <c r="CC179" s="9">
        <f>CB179*AC179*0.62</f>
        <v>1517.76</v>
      </c>
      <c r="CD179" s="9">
        <f>CB179*H179</f>
        <v>583.91999999999996</v>
      </c>
      <c r="CE179" s="8">
        <v>0</v>
      </c>
      <c r="CF179" s="9">
        <f t="shared" ref="CF179:CF195" si="490">CE179*AG179*0.9*0.95</f>
        <v>0</v>
      </c>
      <c r="CG179" s="9">
        <f t="shared" ref="CG179:CG195" si="491">CE179*H179</f>
        <v>0</v>
      </c>
      <c r="CH179" s="8">
        <v>0</v>
      </c>
      <c r="CI179" s="9">
        <f t="shared" ref="CI179:CI195" si="492">CH179*AG179*0.9*0.9</f>
        <v>0</v>
      </c>
      <c r="CJ179" s="9">
        <f t="shared" ref="CJ179:CJ195" si="493">CH179*H179</f>
        <v>0</v>
      </c>
      <c r="CK179" s="10">
        <v>1</v>
      </c>
    </row>
    <row r="180" spans="1:89" s="10" customFormat="1" ht="144" customHeight="1">
      <c r="A180" s="36" t="s">
        <v>1367</v>
      </c>
      <c r="B180" s="106"/>
      <c r="C180" s="106" t="str">
        <f t="shared" si="455"/>
        <v>GOOSE-Green</v>
      </c>
      <c r="D180" s="100" t="s">
        <v>1271</v>
      </c>
      <c r="E180" s="19" t="s">
        <v>1209</v>
      </c>
      <c r="F180" s="103" t="s">
        <v>886</v>
      </c>
      <c r="G180" s="19"/>
      <c r="H180" s="78">
        <f t="shared" si="488"/>
        <v>32.44</v>
      </c>
      <c r="I180" s="89">
        <v>49.9</v>
      </c>
      <c r="J180" s="79">
        <v>124.9</v>
      </c>
      <c r="K180" s="143" t="str">
        <f>_xlfn.XLOOKUP(C180,наличие!A:A,наличие!J:J,"-",0)</f>
        <v>-</v>
      </c>
      <c r="L180" s="31" t="s">
        <v>1244</v>
      </c>
      <c r="M180" s="160" t="s">
        <v>1244</v>
      </c>
      <c r="N180" s="31" t="s">
        <v>1244</v>
      </c>
      <c r="O180" s="160" t="s">
        <v>1244</v>
      </c>
      <c r="P180" s="31" t="s">
        <v>1245</v>
      </c>
      <c r="Q180" s="160" t="s">
        <v>1244</v>
      </c>
      <c r="R180" s="160" t="s">
        <v>1245</v>
      </c>
      <c r="S180" s="31" t="s">
        <v>1244</v>
      </c>
      <c r="T180" s="31" t="s">
        <v>1244</v>
      </c>
      <c r="U180" s="31" t="s">
        <v>1244</v>
      </c>
      <c r="V180" s="31" t="s">
        <v>1244</v>
      </c>
      <c r="W180" s="160" t="s">
        <v>1244</v>
      </c>
      <c r="X180" s="163">
        <f t="shared" si="453"/>
        <v>0</v>
      </c>
      <c r="Y180" s="81">
        <f t="shared" si="454"/>
        <v>0</v>
      </c>
      <c r="Z180" s="38">
        <f t="shared" si="457"/>
        <v>6.3650000000000002</v>
      </c>
      <c r="AA180" s="23">
        <f>X180*Z180</f>
        <v>0</v>
      </c>
      <c r="AB180" s="24">
        <f>H180+Z180</f>
        <v>38.805</v>
      </c>
      <c r="AC180" s="55">
        <f t="shared" si="489"/>
        <v>136</v>
      </c>
      <c r="AD180" s="29">
        <f>ROUND(AB180*3.4,1)</f>
        <v>131.9</v>
      </c>
      <c r="AE180" s="11">
        <f>ROUND(AC180*$AE$2,-1)</f>
        <v>12240</v>
      </c>
      <c r="AF180" s="6">
        <f>(AC180-AB180)/AB180</f>
        <v>2.5047030021904391</v>
      </c>
      <c r="AG180" s="25">
        <f>ROUND(AC180/1.82,1)</f>
        <v>74.7</v>
      </c>
      <c r="AH180" s="11" t="e">
        <f>ROUND(AG180*#REF!,-1)</f>
        <v>#REF!</v>
      </c>
      <c r="AI180" s="7">
        <f>(AG180-AB180)/AB180</f>
        <v>0.92500966370313109</v>
      </c>
      <c r="AJ180" s="26">
        <f>ROUND(AG180*0.75,1)</f>
        <v>56</v>
      </c>
      <c r="AK180" s="11" t="e">
        <f>ROUND(AJ180*#REF!,-1)</f>
        <v>#REF!</v>
      </c>
      <c r="AL180" s="18">
        <f>(AJ180-AB180)/AB180</f>
        <v>0.44311300090194561</v>
      </c>
      <c r="AM180" s="42"/>
      <c r="AN180" s="67" t="s">
        <v>22</v>
      </c>
      <c r="AO180" s="68" t="e">
        <f>M180-AY180-BJ180-BU180</f>
        <v>#VALUE!</v>
      </c>
      <c r="AP180" s="68" t="s">
        <v>22</v>
      </c>
      <c r="AQ180" s="68" t="e">
        <f t="shared" si="471"/>
        <v>#VALUE!</v>
      </c>
      <c r="AR180" s="68" t="s">
        <v>22</v>
      </c>
      <c r="AS180" s="68" t="e">
        <f t="shared" si="472"/>
        <v>#VALUE!</v>
      </c>
      <c r="AT180" s="68" t="s">
        <v>22</v>
      </c>
      <c r="AU180" s="68" t="e">
        <f>W180-BE180-BP180-CA180</f>
        <v>#VALUE!</v>
      </c>
      <c r="AV180" s="74" t="e">
        <f>SUM(AN180:AU180)</f>
        <v>#VALUE!</v>
      </c>
      <c r="AW180" s="71" t="e">
        <f>AV180*H180</f>
        <v>#VALUE!</v>
      </c>
      <c r="AX180" s="49" t="s">
        <v>22</v>
      </c>
      <c r="AY180" s="50">
        <v>0</v>
      </c>
      <c r="AZ180" s="50" t="s">
        <v>22</v>
      </c>
      <c r="BA180" s="50">
        <v>0</v>
      </c>
      <c r="BB180" s="50" t="s">
        <v>22</v>
      </c>
      <c r="BC180" s="50">
        <v>0</v>
      </c>
      <c r="BD180" s="50" t="s">
        <v>22</v>
      </c>
      <c r="BE180" s="50">
        <v>0</v>
      </c>
      <c r="BF180" s="46">
        <f>SUM(AX180:BE180)</f>
        <v>0</v>
      </c>
      <c r="BG180" s="9">
        <f>BF180*AG180*0.75*0.95</f>
        <v>0</v>
      </c>
      <c r="BH180" s="9">
        <f>BF180*H180</f>
        <v>0</v>
      </c>
      <c r="BI180" s="53" t="s">
        <v>22</v>
      </c>
      <c r="BJ180" s="54">
        <v>4</v>
      </c>
      <c r="BK180" s="54" t="s">
        <v>22</v>
      </c>
      <c r="BL180" s="54">
        <v>8</v>
      </c>
      <c r="BM180" s="54" t="s">
        <v>22</v>
      </c>
      <c r="BN180" s="54">
        <v>8</v>
      </c>
      <c r="BO180" s="54" t="s">
        <v>22</v>
      </c>
      <c r="BP180" s="54">
        <v>4</v>
      </c>
      <c r="BQ180" s="46">
        <f>SUM(BI180:BP180)</f>
        <v>24</v>
      </c>
      <c r="BR180" s="9">
        <f>BQ180*AC180*0.4227</f>
        <v>1379.6928</v>
      </c>
      <c r="BS180" s="9">
        <f>BQ180*H180</f>
        <v>778.56</v>
      </c>
      <c r="BT180" s="63" t="s">
        <v>22</v>
      </c>
      <c r="BU180" s="64">
        <v>5</v>
      </c>
      <c r="BV180" s="64" t="s">
        <v>22</v>
      </c>
      <c r="BW180" s="64">
        <v>10</v>
      </c>
      <c r="BX180" s="64" t="s">
        <v>22</v>
      </c>
      <c r="BY180" s="64">
        <v>10</v>
      </c>
      <c r="BZ180" s="64" t="s">
        <v>22</v>
      </c>
      <c r="CA180" s="64">
        <v>5</v>
      </c>
      <c r="CB180" s="46">
        <f>SUM(BT180:CA180)</f>
        <v>30</v>
      </c>
      <c r="CC180" s="9">
        <f>CB180*AC180*0.62</f>
        <v>2529.6</v>
      </c>
      <c r="CD180" s="9">
        <f>CB180*H180</f>
        <v>973.19999999999993</v>
      </c>
      <c r="CE180" s="8">
        <v>0</v>
      </c>
      <c r="CF180" s="9">
        <f t="shared" si="490"/>
        <v>0</v>
      </c>
      <c r="CG180" s="9">
        <f t="shared" si="491"/>
        <v>0</v>
      </c>
      <c r="CH180" s="8">
        <v>0</v>
      </c>
      <c r="CI180" s="9">
        <f t="shared" si="492"/>
        <v>0</v>
      </c>
      <c r="CJ180" s="9">
        <f t="shared" si="493"/>
        <v>0</v>
      </c>
      <c r="CK180" s="10">
        <v>1</v>
      </c>
    </row>
    <row r="181" spans="1:89" s="10" customFormat="1" ht="144" customHeight="1">
      <c r="A181" s="36" t="s">
        <v>1367</v>
      </c>
      <c r="B181" s="106"/>
      <c r="C181" s="106" t="str">
        <f t="shared" si="455"/>
        <v>GOOSE-Brown</v>
      </c>
      <c r="D181" s="100" t="s">
        <v>1271</v>
      </c>
      <c r="E181" s="19" t="s">
        <v>1204</v>
      </c>
      <c r="F181" s="103" t="s">
        <v>886</v>
      </c>
      <c r="G181" s="19"/>
      <c r="H181" s="78">
        <f t="shared" si="488"/>
        <v>32.44</v>
      </c>
      <c r="I181" s="89">
        <v>49.9</v>
      </c>
      <c r="J181" s="79">
        <v>124.9</v>
      </c>
      <c r="K181" s="143" t="str">
        <f>_xlfn.XLOOKUP(C181,наличие!A:A,наличие!J:J,"-",0)</f>
        <v>-</v>
      </c>
      <c r="L181" s="31" t="s">
        <v>1244</v>
      </c>
      <c r="M181" s="160" t="s">
        <v>1244</v>
      </c>
      <c r="N181" s="31" t="s">
        <v>1244</v>
      </c>
      <c r="O181" s="160" t="s">
        <v>1244</v>
      </c>
      <c r="P181" s="31" t="s">
        <v>1245</v>
      </c>
      <c r="Q181" s="160" t="s">
        <v>1244</v>
      </c>
      <c r="R181" s="160" t="s">
        <v>1245</v>
      </c>
      <c r="S181" s="31" t="s">
        <v>1244</v>
      </c>
      <c r="T181" s="31" t="s">
        <v>1244</v>
      </c>
      <c r="U181" s="31" t="s">
        <v>1244</v>
      </c>
      <c r="V181" s="31" t="s">
        <v>1244</v>
      </c>
      <c r="W181" s="160" t="s">
        <v>1244</v>
      </c>
      <c r="X181" s="163">
        <f t="shared" si="453"/>
        <v>0</v>
      </c>
      <c r="Y181" s="81">
        <f t="shared" si="454"/>
        <v>0</v>
      </c>
      <c r="Z181" s="38">
        <f t="shared" si="457"/>
        <v>6.3650000000000002</v>
      </c>
      <c r="AA181" s="23">
        <f t="shared" ref="AA181:AA241" si="494">X181*Z181</f>
        <v>0</v>
      </c>
      <c r="AB181" s="24">
        <f t="shared" ref="AB181:AB241" si="495">H181+Z181</f>
        <v>38.805</v>
      </c>
      <c r="AC181" s="55">
        <f t="shared" si="489"/>
        <v>136</v>
      </c>
      <c r="AD181" s="29">
        <f>ROUND(AB181*3.4,1)</f>
        <v>131.9</v>
      </c>
      <c r="AE181" s="11">
        <f t="shared" ref="AE181:AE241" si="496">ROUND(AC181*$AE$2,-1)</f>
        <v>12240</v>
      </c>
      <c r="AF181" s="6">
        <f t="shared" ref="AF181:AF241" si="497">(AC181-AB181)/AB181</f>
        <v>2.5047030021904391</v>
      </c>
      <c r="AG181" s="25">
        <f t="shared" ref="AG181:AG241" si="498">ROUND(AC181/1.82,1)</f>
        <v>74.7</v>
      </c>
      <c r="AH181" s="11" t="e">
        <f>ROUND(AG181*#REF!,-1)</f>
        <v>#REF!</v>
      </c>
      <c r="AI181" s="7">
        <f t="shared" ref="AI181:AI241" si="499">(AG181-AB181)/AB181</f>
        <v>0.92500966370313109</v>
      </c>
      <c r="AJ181" s="26">
        <f t="shared" ref="AJ181:AJ241" si="500">ROUND(AG181*0.75,1)</f>
        <v>56</v>
      </c>
      <c r="AK181" s="11" t="e">
        <f>ROUND(AJ181*#REF!,-1)</f>
        <v>#REF!</v>
      </c>
      <c r="AL181" s="18">
        <f t="shared" ref="AL181:AL241" si="501">(AJ181-AB181)/AB181</f>
        <v>0.44311300090194561</v>
      </c>
      <c r="AM181" s="42"/>
      <c r="AN181" s="67" t="s">
        <v>22</v>
      </c>
      <c r="AO181" s="68" t="e">
        <f>M181-AY181-BJ181-BU181+1</f>
        <v>#VALUE!</v>
      </c>
      <c r="AP181" s="68" t="s">
        <v>22</v>
      </c>
      <c r="AQ181" s="68" t="e">
        <f>O181-BA181-BL181-BW181+5</f>
        <v>#VALUE!</v>
      </c>
      <c r="AR181" s="68" t="s">
        <v>22</v>
      </c>
      <c r="AS181" s="68" t="e">
        <f>Q181-BC181-BN181-BY181+7</f>
        <v>#VALUE!</v>
      </c>
      <c r="AT181" s="68" t="s">
        <v>22</v>
      </c>
      <c r="AU181" s="68" t="e">
        <f>W181-BE181-BP181-CA181+4</f>
        <v>#VALUE!</v>
      </c>
      <c r="AV181" s="74" t="e">
        <f t="shared" ref="AV181:AV241" si="502">SUM(AN181:AU181)</f>
        <v>#VALUE!</v>
      </c>
      <c r="AW181" s="71" t="e">
        <f t="shared" ref="AW181:AW241" si="503">AV181*H181</f>
        <v>#VALUE!</v>
      </c>
      <c r="AX181" s="49" t="s">
        <v>22</v>
      </c>
      <c r="AY181" s="50">
        <v>0</v>
      </c>
      <c r="AZ181" s="50" t="s">
        <v>22</v>
      </c>
      <c r="BA181" s="50">
        <v>0</v>
      </c>
      <c r="BB181" s="50" t="s">
        <v>22</v>
      </c>
      <c r="BC181" s="50">
        <v>0</v>
      </c>
      <c r="BD181" s="50" t="s">
        <v>22</v>
      </c>
      <c r="BE181" s="50">
        <v>0</v>
      </c>
      <c r="BF181" s="46">
        <f t="shared" ref="BF181:BF241" si="504">SUM(AX181:BE181)</f>
        <v>0</v>
      </c>
      <c r="BG181" s="9">
        <f t="shared" ref="BG181:BG241" si="505">BF181*AG181*0.75*0.95</f>
        <v>0</v>
      </c>
      <c r="BH181" s="9">
        <f t="shared" ref="BH181:BH241" si="506">BF181*H181</f>
        <v>0</v>
      </c>
      <c r="BI181" s="53" t="s">
        <v>22</v>
      </c>
      <c r="BJ181" s="54">
        <v>1</v>
      </c>
      <c r="BK181" s="54" t="s">
        <v>22</v>
      </c>
      <c r="BL181" s="54">
        <v>2</v>
      </c>
      <c r="BM181" s="54" t="s">
        <v>22</v>
      </c>
      <c r="BN181" s="54">
        <v>2</v>
      </c>
      <c r="BO181" s="54" t="s">
        <v>22</v>
      </c>
      <c r="BP181" s="54">
        <v>1</v>
      </c>
      <c r="BQ181" s="46">
        <f t="shared" ref="BQ181:BQ241" si="507">SUM(BI181:BP181)</f>
        <v>6</v>
      </c>
      <c r="BR181" s="9">
        <f t="shared" ref="BR181:BR241" si="508">BQ181*AC181*0.4227</f>
        <v>344.92320000000001</v>
      </c>
      <c r="BS181" s="9">
        <f t="shared" ref="BS181:BS241" si="509">BQ181*H181</f>
        <v>194.64</v>
      </c>
      <c r="BT181" s="63" t="s">
        <v>22</v>
      </c>
      <c r="BU181" s="64">
        <v>4</v>
      </c>
      <c r="BV181" s="64" t="s">
        <v>22</v>
      </c>
      <c r="BW181" s="64">
        <v>10</v>
      </c>
      <c r="BX181" s="64" t="s">
        <v>22</v>
      </c>
      <c r="BY181" s="64">
        <v>10</v>
      </c>
      <c r="BZ181" s="64" t="s">
        <v>22</v>
      </c>
      <c r="CA181" s="64">
        <v>4</v>
      </c>
      <c r="CB181" s="46">
        <f t="shared" ref="CB181:CB241" si="510">SUM(BT181:CA181)</f>
        <v>28</v>
      </c>
      <c r="CC181" s="9">
        <f t="shared" ref="CC181:CC241" si="511">CB181*AC181*0.62</f>
        <v>2360.96</v>
      </c>
      <c r="CD181" s="9">
        <f t="shared" ref="CD181:CD241" si="512">CB181*H181</f>
        <v>908.31999999999994</v>
      </c>
      <c r="CE181" s="8">
        <v>0</v>
      </c>
      <c r="CF181" s="9">
        <f t="shared" si="490"/>
        <v>0</v>
      </c>
      <c r="CG181" s="9">
        <f t="shared" si="491"/>
        <v>0</v>
      </c>
      <c r="CH181" s="8">
        <v>0</v>
      </c>
      <c r="CI181" s="9">
        <f t="shared" si="492"/>
        <v>0</v>
      </c>
      <c r="CJ181" s="9">
        <f t="shared" si="493"/>
        <v>0</v>
      </c>
      <c r="CK181" s="10">
        <v>1</v>
      </c>
    </row>
    <row r="182" spans="1:89" s="10" customFormat="1" ht="144" customHeight="1">
      <c r="A182" s="36" t="s">
        <v>1367</v>
      </c>
      <c r="B182" s="106"/>
      <c r="C182" s="106" t="str">
        <f t="shared" si="455"/>
        <v>GOOSE-Red</v>
      </c>
      <c r="D182" s="100" t="s">
        <v>1271</v>
      </c>
      <c r="E182" s="19" t="s">
        <v>1226</v>
      </c>
      <c r="F182" s="103" t="s">
        <v>886</v>
      </c>
      <c r="G182" s="19"/>
      <c r="H182" s="78">
        <f t="shared" si="488"/>
        <v>32.44</v>
      </c>
      <c r="I182" s="89">
        <v>49.9</v>
      </c>
      <c r="J182" s="79">
        <v>124.9</v>
      </c>
      <c r="K182" s="143" t="str">
        <f>_xlfn.XLOOKUP(C182,наличие!A:A,наличие!J:J,"-",0)</f>
        <v>-</v>
      </c>
      <c r="L182" s="31" t="s">
        <v>1244</v>
      </c>
      <c r="M182" s="160" t="s">
        <v>1244</v>
      </c>
      <c r="N182" s="31" t="s">
        <v>1244</v>
      </c>
      <c r="O182" s="160" t="s">
        <v>1244</v>
      </c>
      <c r="P182" s="31" t="s">
        <v>1245</v>
      </c>
      <c r="Q182" s="160" t="s">
        <v>1244</v>
      </c>
      <c r="R182" s="160" t="s">
        <v>1245</v>
      </c>
      <c r="S182" s="31" t="s">
        <v>1244</v>
      </c>
      <c r="T182" s="31" t="s">
        <v>1244</v>
      </c>
      <c r="U182" s="31" t="s">
        <v>1244</v>
      </c>
      <c r="V182" s="31" t="s">
        <v>1244</v>
      </c>
      <c r="W182" s="160" t="s">
        <v>1244</v>
      </c>
      <c r="X182" s="163">
        <f t="shared" si="453"/>
        <v>0</v>
      </c>
      <c r="Y182" s="81">
        <f t="shared" si="454"/>
        <v>0</v>
      </c>
      <c r="Z182" s="38">
        <f t="shared" si="457"/>
        <v>6.3650000000000002</v>
      </c>
      <c r="AA182" s="23">
        <f>X182*Z182</f>
        <v>0</v>
      </c>
      <c r="AB182" s="24">
        <f>H182+Z182</f>
        <v>38.805</v>
      </c>
      <c r="AC182" s="55">
        <f t="shared" si="489"/>
        <v>136</v>
      </c>
      <c r="AD182" s="39">
        <f>ROUND(AB182*4.1,1)</f>
        <v>159.1</v>
      </c>
      <c r="AE182" s="11">
        <f>ROUND(AC182*$AE$2,-1)</f>
        <v>12240</v>
      </c>
      <c r="AF182" s="6">
        <f>(AC182-AB182)/AB182</f>
        <v>2.5047030021904391</v>
      </c>
      <c r="AG182" s="25">
        <f>ROUND(AC182/1.82,1)</f>
        <v>74.7</v>
      </c>
      <c r="AH182" s="11" t="e">
        <f>ROUND(AG182*#REF!,-1)</f>
        <v>#REF!</v>
      </c>
      <c r="AI182" s="7">
        <f>(AG182-AB182)/AB182</f>
        <v>0.92500966370313109</v>
      </c>
      <c r="AJ182" s="26">
        <f>ROUND(AG182*0.75,1)</f>
        <v>56</v>
      </c>
      <c r="AK182" s="11" t="e">
        <f>ROUND(AJ182*#REF!,-1)</f>
        <v>#REF!</v>
      </c>
      <c r="AL182" s="18">
        <f>(AJ182-AB182)/AB182</f>
        <v>0.44311300090194561</v>
      </c>
      <c r="AM182" s="42"/>
      <c r="AN182" s="67" t="s">
        <v>22</v>
      </c>
      <c r="AO182" s="68" t="e">
        <f>M182-AY182-BJ182-BU182+7</f>
        <v>#VALUE!</v>
      </c>
      <c r="AP182" s="68" t="s">
        <v>22</v>
      </c>
      <c r="AQ182" s="68" t="e">
        <f>O182-BA182-BL182-BW182+12</f>
        <v>#VALUE!</v>
      </c>
      <c r="AR182" s="68" t="s">
        <v>22</v>
      </c>
      <c r="AS182" s="68" t="e">
        <f>Q182-BC182-BN182-BY182+7</f>
        <v>#VALUE!</v>
      </c>
      <c r="AT182" s="68" t="s">
        <v>22</v>
      </c>
      <c r="AU182" s="68" t="e">
        <f>W182-BE182-BP182-CA182</f>
        <v>#VALUE!</v>
      </c>
      <c r="AV182" s="74" t="e">
        <f>SUM(AN182:AU182)</f>
        <v>#VALUE!</v>
      </c>
      <c r="AW182" s="71" t="e">
        <f>AV182*H182</f>
        <v>#VALUE!</v>
      </c>
      <c r="AX182" s="49" t="s">
        <v>22</v>
      </c>
      <c r="AY182" s="50">
        <v>0</v>
      </c>
      <c r="AZ182" s="50" t="s">
        <v>22</v>
      </c>
      <c r="BA182" s="50">
        <v>0</v>
      </c>
      <c r="BB182" s="50" t="s">
        <v>22</v>
      </c>
      <c r="BC182" s="50">
        <v>0</v>
      </c>
      <c r="BD182" s="50" t="s">
        <v>22</v>
      </c>
      <c r="BE182" s="50">
        <v>0</v>
      </c>
      <c r="BF182" s="46">
        <f>SUM(AX182:BE182)</f>
        <v>0</v>
      </c>
      <c r="BG182" s="9">
        <f>BF182*AG182*0.75*0.95</f>
        <v>0</v>
      </c>
      <c r="BH182" s="9">
        <f>BF182*H182</f>
        <v>0</v>
      </c>
      <c r="BI182" s="53" t="s">
        <v>22</v>
      </c>
      <c r="BJ182" s="54">
        <v>0</v>
      </c>
      <c r="BK182" s="54" t="s">
        <v>22</v>
      </c>
      <c r="BL182" s="54">
        <v>0</v>
      </c>
      <c r="BM182" s="54" t="s">
        <v>22</v>
      </c>
      <c r="BN182" s="54">
        <v>0</v>
      </c>
      <c r="BO182" s="54" t="s">
        <v>22</v>
      </c>
      <c r="BP182" s="54">
        <v>0</v>
      </c>
      <c r="BQ182" s="46">
        <f>SUM(BI182:BP182)</f>
        <v>0</v>
      </c>
      <c r="BR182" s="9">
        <f>BQ182*AC182*0.4227</f>
        <v>0</v>
      </c>
      <c r="BS182" s="9">
        <f>BQ182*H182</f>
        <v>0</v>
      </c>
      <c r="BT182" s="63" t="s">
        <v>22</v>
      </c>
      <c r="BU182" s="64">
        <v>0</v>
      </c>
      <c r="BV182" s="64" t="s">
        <v>22</v>
      </c>
      <c r="BW182" s="64">
        <v>0</v>
      </c>
      <c r="BX182" s="64" t="s">
        <v>22</v>
      </c>
      <c r="BY182" s="64">
        <v>0</v>
      </c>
      <c r="BZ182" s="64" t="s">
        <v>22</v>
      </c>
      <c r="CA182" s="64">
        <v>0</v>
      </c>
      <c r="CB182" s="46">
        <f>SUM(BT182:CA182)</f>
        <v>0</v>
      </c>
      <c r="CC182" s="9">
        <f>CB182*AC182*0.62</f>
        <v>0</v>
      </c>
      <c r="CD182" s="9">
        <f>CB182*H182</f>
        <v>0</v>
      </c>
      <c r="CE182" s="8">
        <v>0</v>
      </c>
      <c r="CF182" s="9">
        <f t="shared" si="490"/>
        <v>0</v>
      </c>
      <c r="CG182" s="9">
        <f t="shared" si="491"/>
        <v>0</v>
      </c>
      <c r="CH182" s="8">
        <v>0</v>
      </c>
      <c r="CI182" s="9">
        <f t="shared" si="492"/>
        <v>0</v>
      </c>
      <c r="CJ182" s="9">
        <f t="shared" si="493"/>
        <v>0</v>
      </c>
      <c r="CK182" s="10">
        <v>1</v>
      </c>
    </row>
    <row r="183" spans="1:89" s="10" customFormat="1" ht="144" customHeight="1">
      <c r="A183" s="36" t="s">
        <v>1367</v>
      </c>
      <c r="B183" s="106"/>
      <c r="C183" s="106" t="str">
        <f t="shared" si="455"/>
        <v>GOOSE-Navy</v>
      </c>
      <c r="D183" s="100" t="s">
        <v>1271</v>
      </c>
      <c r="E183" s="19" t="s">
        <v>1208</v>
      </c>
      <c r="F183" s="103" t="s">
        <v>886</v>
      </c>
      <c r="G183" s="19"/>
      <c r="H183" s="78">
        <f t="shared" si="488"/>
        <v>32.44</v>
      </c>
      <c r="I183" s="89">
        <v>49.9</v>
      </c>
      <c r="J183" s="79">
        <v>124.9</v>
      </c>
      <c r="K183" s="143" t="str">
        <f>_xlfn.XLOOKUP(C183,наличие!A:A,наличие!J:J,"-",0)</f>
        <v>-</v>
      </c>
      <c r="L183" s="31" t="s">
        <v>1244</v>
      </c>
      <c r="M183" s="160" t="s">
        <v>1244</v>
      </c>
      <c r="N183" s="31" t="s">
        <v>1244</v>
      </c>
      <c r="O183" s="160" t="s">
        <v>1244</v>
      </c>
      <c r="P183" s="31" t="s">
        <v>1245</v>
      </c>
      <c r="Q183" s="160" t="s">
        <v>1244</v>
      </c>
      <c r="R183" s="160" t="s">
        <v>1245</v>
      </c>
      <c r="S183" s="31" t="s">
        <v>1244</v>
      </c>
      <c r="T183" s="31" t="s">
        <v>1244</v>
      </c>
      <c r="U183" s="31" t="s">
        <v>1244</v>
      </c>
      <c r="V183" s="31" t="s">
        <v>1244</v>
      </c>
      <c r="W183" s="160" t="s">
        <v>1244</v>
      </c>
      <c r="X183" s="163">
        <f t="shared" si="453"/>
        <v>0</v>
      </c>
      <c r="Y183" s="81">
        <f t="shared" si="454"/>
        <v>0</v>
      </c>
      <c r="Z183" s="38">
        <f t="shared" si="457"/>
        <v>6.3650000000000002</v>
      </c>
      <c r="AA183" s="23">
        <f>X183*Z183</f>
        <v>0</v>
      </c>
      <c r="AB183" s="24">
        <f>H183+Z183</f>
        <v>38.805</v>
      </c>
      <c r="AC183" s="55">
        <f t="shared" si="489"/>
        <v>136</v>
      </c>
      <c r="AD183" s="39">
        <f>ROUND(AB183*4.1,1)</f>
        <v>159.1</v>
      </c>
      <c r="AE183" s="11">
        <f>ROUND(AC183*$AE$2,-1)</f>
        <v>12240</v>
      </c>
      <c r="AF183" s="6">
        <f>(AC183-AB183)/AB183</f>
        <v>2.5047030021904391</v>
      </c>
      <c r="AG183" s="25">
        <f>ROUND(AC183/1.82,1)</f>
        <v>74.7</v>
      </c>
      <c r="AH183" s="11" t="e">
        <f>ROUND(AG183*#REF!,-1)</f>
        <v>#REF!</v>
      </c>
      <c r="AI183" s="7">
        <f>(AG183-AB183)/AB183</f>
        <v>0.92500966370313109</v>
      </c>
      <c r="AJ183" s="26">
        <f>ROUND(AG183*0.75,1)</f>
        <v>56</v>
      </c>
      <c r="AK183" s="11" t="e">
        <f>ROUND(AJ183*#REF!,-1)</f>
        <v>#REF!</v>
      </c>
      <c r="AL183" s="18">
        <f>(AJ183-AB183)/AB183</f>
        <v>0.44311300090194561</v>
      </c>
      <c r="AM183" s="42"/>
      <c r="AN183" s="67" t="s">
        <v>22</v>
      </c>
      <c r="AO183" s="68" t="e">
        <f>M183-AY183-BJ183-BU183+7</f>
        <v>#VALUE!</v>
      </c>
      <c r="AP183" s="68" t="s">
        <v>22</v>
      </c>
      <c r="AQ183" s="68" t="e">
        <f>O183-BA183-BL183-BW183+12</f>
        <v>#VALUE!</v>
      </c>
      <c r="AR183" s="68" t="s">
        <v>22</v>
      </c>
      <c r="AS183" s="68" t="e">
        <f>Q183-BC183-BN183-BY183+6</f>
        <v>#VALUE!</v>
      </c>
      <c r="AT183" s="68" t="s">
        <v>22</v>
      </c>
      <c r="AU183" s="68" t="e">
        <f>W183-BE183-BP183-CA183</f>
        <v>#VALUE!</v>
      </c>
      <c r="AV183" s="74" t="e">
        <f>SUM(AN183:AU183)</f>
        <v>#VALUE!</v>
      </c>
      <c r="AW183" s="71" t="e">
        <f>AV183*H183</f>
        <v>#VALUE!</v>
      </c>
      <c r="AX183" s="49" t="s">
        <v>22</v>
      </c>
      <c r="AY183" s="50">
        <v>0</v>
      </c>
      <c r="AZ183" s="50" t="s">
        <v>22</v>
      </c>
      <c r="BA183" s="50">
        <v>0</v>
      </c>
      <c r="BB183" s="50" t="s">
        <v>22</v>
      </c>
      <c r="BC183" s="50">
        <v>0</v>
      </c>
      <c r="BD183" s="50" t="s">
        <v>22</v>
      </c>
      <c r="BE183" s="50">
        <v>0</v>
      </c>
      <c r="BF183" s="46">
        <f>SUM(AX183:BE183)</f>
        <v>0</v>
      </c>
      <c r="BG183" s="9">
        <f>BF183*AG183*0.75*0.95</f>
        <v>0</v>
      </c>
      <c r="BH183" s="9">
        <f>BF183*H183</f>
        <v>0</v>
      </c>
      <c r="BI183" s="53" t="s">
        <v>22</v>
      </c>
      <c r="BJ183" s="54">
        <v>0</v>
      </c>
      <c r="BK183" s="54" t="s">
        <v>22</v>
      </c>
      <c r="BL183" s="54">
        <v>0</v>
      </c>
      <c r="BM183" s="54" t="s">
        <v>22</v>
      </c>
      <c r="BN183" s="54">
        <v>0</v>
      </c>
      <c r="BO183" s="54" t="s">
        <v>22</v>
      </c>
      <c r="BP183" s="54">
        <v>0</v>
      </c>
      <c r="BQ183" s="46">
        <f>SUM(BI183:BP183)</f>
        <v>0</v>
      </c>
      <c r="BR183" s="9">
        <f>BQ183*AC183*0.4227</f>
        <v>0</v>
      </c>
      <c r="BS183" s="9">
        <f>BQ183*H183</f>
        <v>0</v>
      </c>
      <c r="BT183" s="63" t="s">
        <v>22</v>
      </c>
      <c r="BU183" s="64">
        <v>0</v>
      </c>
      <c r="BV183" s="64" t="s">
        <v>22</v>
      </c>
      <c r="BW183" s="64">
        <v>0</v>
      </c>
      <c r="BX183" s="64" t="s">
        <v>22</v>
      </c>
      <c r="BY183" s="64">
        <v>0</v>
      </c>
      <c r="BZ183" s="64" t="s">
        <v>22</v>
      </c>
      <c r="CA183" s="64">
        <v>0</v>
      </c>
      <c r="CB183" s="46">
        <f>SUM(BT183:CA183)</f>
        <v>0</v>
      </c>
      <c r="CC183" s="9">
        <f>CB183*AC183*0.62</f>
        <v>0</v>
      </c>
      <c r="CD183" s="9">
        <f>CB183*H183</f>
        <v>0</v>
      </c>
      <c r="CE183" s="8">
        <v>0</v>
      </c>
      <c r="CF183" s="9">
        <f t="shared" si="490"/>
        <v>0</v>
      </c>
      <c r="CG183" s="9">
        <f t="shared" si="491"/>
        <v>0</v>
      </c>
      <c r="CH183" s="8">
        <v>0</v>
      </c>
      <c r="CI183" s="9">
        <f t="shared" si="492"/>
        <v>0</v>
      </c>
      <c r="CJ183" s="9">
        <f t="shared" si="493"/>
        <v>0</v>
      </c>
      <c r="CK183" s="10">
        <v>1</v>
      </c>
    </row>
    <row r="184" spans="1:89" s="10" customFormat="1" ht="144" customHeight="1">
      <c r="A184" s="36" t="s">
        <v>1367</v>
      </c>
      <c r="B184" s="107"/>
      <c r="C184" s="106" t="str">
        <f t="shared" si="455"/>
        <v>GOOSE-Camel</v>
      </c>
      <c r="D184" s="99" t="s">
        <v>1271</v>
      </c>
      <c r="E184" s="19" t="s">
        <v>1233</v>
      </c>
      <c r="F184" s="104" t="s">
        <v>886</v>
      </c>
      <c r="G184" s="19"/>
      <c r="H184" s="78">
        <f t="shared" ref="H184:H235" si="513">ROUND(I184*0.65,2)</f>
        <v>32.44</v>
      </c>
      <c r="I184" s="79">
        <v>49.9</v>
      </c>
      <c r="J184" s="79">
        <v>124.9</v>
      </c>
      <c r="K184" s="143" t="str">
        <f>_xlfn.XLOOKUP(C184,наличие!A:A,наличие!J:J,"-",0)</f>
        <v>-</v>
      </c>
      <c r="L184" s="31" t="s">
        <v>1244</v>
      </c>
      <c r="M184" s="31" t="s">
        <v>1244</v>
      </c>
      <c r="N184" s="31" t="s">
        <v>1244</v>
      </c>
      <c r="O184" s="160" t="s">
        <v>1244</v>
      </c>
      <c r="P184" s="31" t="s">
        <v>1245</v>
      </c>
      <c r="Q184" s="160" t="s">
        <v>1244</v>
      </c>
      <c r="R184" s="160" t="s">
        <v>1245</v>
      </c>
      <c r="S184" s="31" t="s">
        <v>1244</v>
      </c>
      <c r="T184" s="31" t="s">
        <v>1244</v>
      </c>
      <c r="U184" s="31" t="s">
        <v>1244</v>
      </c>
      <c r="V184" s="31" t="s">
        <v>1244</v>
      </c>
      <c r="W184" s="31" t="s">
        <v>1244</v>
      </c>
      <c r="X184" s="163">
        <f t="shared" si="453"/>
        <v>0</v>
      </c>
      <c r="Y184" s="81">
        <f t="shared" si="454"/>
        <v>0</v>
      </c>
      <c r="Z184" s="38">
        <f t="shared" si="457"/>
        <v>6.3650000000000002</v>
      </c>
      <c r="AA184" s="23">
        <f t="shared" ref="AA184:AA197" si="514">X184*Z184</f>
        <v>0</v>
      </c>
      <c r="AB184" s="24">
        <f t="shared" ref="AB184:AB197" si="515">H184+Z184</f>
        <v>38.805</v>
      </c>
      <c r="AC184" s="55">
        <f t="shared" ref="AC184:AC197" si="516">ROUND(AB184*3.5,0)</f>
        <v>136</v>
      </c>
      <c r="AD184" s="29">
        <f t="shared" ref="AD184:AD195" si="517">ROUND(AB184*3.4,1)</f>
        <v>131.9</v>
      </c>
      <c r="AE184" s="11">
        <f t="shared" ref="AE184:AE197" si="518">ROUND(AC184*$AE$2,-1)</f>
        <v>12240</v>
      </c>
      <c r="AF184" s="6">
        <f t="shared" ref="AF184:AF197" si="519">(AC184-AB184)/AB184</f>
        <v>2.5047030021904391</v>
      </c>
      <c r="AG184" s="25">
        <f t="shared" ref="AG184:AG197" si="520">ROUND(AC184/1.82,1)</f>
        <v>74.7</v>
      </c>
      <c r="AH184" s="11" t="e">
        <f>ROUND(AG184*#REF!,-1)</f>
        <v>#REF!</v>
      </c>
      <c r="AI184" s="7">
        <f t="shared" ref="AI184:AI197" si="521">(AG184-AB184)/AB184</f>
        <v>0.92500966370313109</v>
      </c>
      <c r="AJ184" s="26">
        <f t="shared" ref="AJ184:AJ197" si="522">ROUND(AG184*0.75,1)</f>
        <v>56</v>
      </c>
      <c r="AK184" s="11" t="e">
        <f>ROUND(AJ184*#REF!,-1)</f>
        <v>#REF!</v>
      </c>
      <c r="AL184" s="18">
        <f t="shared" ref="AL184:AL197" si="523">(AJ184-AB184)/AB184</f>
        <v>0.44311300090194561</v>
      </c>
      <c r="AM184" s="42"/>
      <c r="AN184" s="67" t="s">
        <v>22</v>
      </c>
      <c r="AO184" s="68" t="s">
        <v>22</v>
      </c>
      <c r="AP184" s="68" t="s">
        <v>22</v>
      </c>
      <c r="AQ184" s="68" t="e">
        <f t="shared" ref="AQ184:AQ197" si="524">O184-BA184-BL184-BW184</f>
        <v>#VALUE!</v>
      </c>
      <c r="AR184" s="68" t="s">
        <v>22</v>
      </c>
      <c r="AS184" s="68" t="e">
        <f t="shared" ref="AS184:AS197" si="525">Q184-BC184-BN184-BY184</f>
        <v>#VALUE!</v>
      </c>
      <c r="AT184" s="68" t="s">
        <v>22</v>
      </c>
      <c r="AU184" s="68" t="s">
        <v>22</v>
      </c>
      <c r="AV184" s="74" t="e">
        <f t="shared" ref="AV184:AV197" si="526">SUM(AN184:AU184)</f>
        <v>#VALUE!</v>
      </c>
      <c r="AW184" s="71" t="e">
        <f t="shared" ref="AW184:AW197" si="527">AV184*H184</f>
        <v>#VALUE!</v>
      </c>
      <c r="AX184" s="49" t="s">
        <v>22</v>
      </c>
      <c r="AY184" s="68" t="s">
        <v>22</v>
      </c>
      <c r="AZ184" s="50" t="s">
        <v>22</v>
      </c>
      <c r="BA184" s="50">
        <v>0</v>
      </c>
      <c r="BB184" s="50" t="s">
        <v>22</v>
      </c>
      <c r="BC184" s="50">
        <v>0</v>
      </c>
      <c r="BD184" s="68" t="s">
        <v>22</v>
      </c>
      <c r="BE184" s="68" t="s">
        <v>22</v>
      </c>
      <c r="BF184" s="46">
        <f t="shared" ref="BF184:BF197" si="528">SUM(AX184:BE184)</f>
        <v>0</v>
      </c>
      <c r="BG184" s="9">
        <f t="shared" ref="BG184:BG197" si="529">BF184*AG184*0.75*0.95</f>
        <v>0</v>
      </c>
      <c r="BH184" s="9">
        <f t="shared" ref="BH184:BH197" si="530">BF184*H184</f>
        <v>0</v>
      </c>
      <c r="BI184" s="53" t="s">
        <v>22</v>
      </c>
      <c r="BJ184" s="68" t="s">
        <v>22</v>
      </c>
      <c r="BK184" s="54" t="s">
        <v>22</v>
      </c>
      <c r="BL184" s="54">
        <v>0</v>
      </c>
      <c r="BM184" s="54" t="s">
        <v>22</v>
      </c>
      <c r="BN184" s="54">
        <v>0</v>
      </c>
      <c r="BO184" s="54" t="s">
        <v>22</v>
      </c>
      <c r="BP184" s="68" t="s">
        <v>22</v>
      </c>
      <c r="BQ184" s="46">
        <f t="shared" ref="BQ184:BQ197" si="531">SUM(BI184:BP184)</f>
        <v>0</v>
      </c>
      <c r="BR184" s="9">
        <f t="shared" ref="BR184:BR197" si="532">BQ184*AC184*0.4227</f>
        <v>0</v>
      </c>
      <c r="BS184" s="9">
        <f t="shared" ref="BS184:BS197" si="533">BQ184*H184</f>
        <v>0</v>
      </c>
      <c r="BT184" s="63" t="s">
        <v>22</v>
      </c>
      <c r="BU184" s="68" t="s">
        <v>22</v>
      </c>
      <c r="BV184" s="64" t="s">
        <v>22</v>
      </c>
      <c r="BW184" s="64">
        <v>0</v>
      </c>
      <c r="BX184" s="64" t="s">
        <v>22</v>
      </c>
      <c r="BY184" s="64">
        <v>0</v>
      </c>
      <c r="BZ184" s="64" t="s">
        <v>22</v>
      </c>
      <c r="CA184" s="68" t="s">
        <v>22</v>
      </c>
      <c r="CB184" s="46">
        <f t="shared" ref="CB184:CB197" si="534">SUM(BT184:CA184)</f>
        <v>0</v>
      </c>
      <c r="CC184" s="9">
        <f t="shared" ref="CC184:CC197" si="535">CB184*AC184*0.62</f>
        <v>0</v>
      </c>
      <c r="CD184" s="9">
        <f t="shared" ref="CD184:CD197" si="536">CB184*H184</f>
        <v>0</v>
      </c>
      <c r="CE184" s="8">
        <v>0</v>
      </c>
      <c r="CF184" s="9">
        <f t="shared" si="490"/>
        <v>0</v>
      </c>
      <c r="CG184" s="9">
        <f t="shared" si="491"/>
        <v>0</v>
      </c>
      <c r="CH184" s="8">
        <v>0</v>
      </c>
      <c r="CI184" s="9">
        <f t="shared" si="492"/>
        <v>0</v>
      </c>
      <c r="CJ184" s="9">
        <f t="shared" si="493"/>
        <v>0</v>
      </c>
      <c r="CK184" s="10">
        <v>1</v>
      </c>
    </row>
    <row r="185" spans="1:89" s="10" customFormat="1" ht="144" customHeight="1">
      <c r="A185" s="36" t="s">
        <v>1367</v>
      </c>
      <c r="B185" s="107"/>
      <c r="C185" s="106" t="str">
        <f t="shared" si="455"/>
        <v>GOOSE-Black</v>
      </c>
      <c r="D185" s="99" t="s">
        <v>1271</v>
      </c>
      <c r="E185" s="19" t="s">
        <v>1212</v>
      </c>
      <c r="F185" s="104" t="s">
        <v>886</v>
      </c>
      <c r="G185" s="19"/>
      <c r="H185" s="78">
        <f t="shared" si="513"/>
        <v>32.44</v>
      </c>
      <c r="I185" s="79">
        <v>49.9</v>
      </c>
      <c r="J185" s="79">
        <v>124.9</v>
      </c>
      <c r="K185" s="143" t="str">
        <f>_xlfn.XLOOKUP(C185,наличие!A:A,наличие!J:J,"-",0)</f>
        <v>-</v>
      </c>
      <c r="L185" s="31" t="s">
        <v>1244</v>
      </c>
      <c r="M185" s="31" t="s">
        <v>1244</v>
      </c>
      <c r="N185" s="31" t="s">
        <v>1244</v>
      </c>
      <c r="O185" s="160" t="s">
        <v>1244</v>
      </c>
      <c r="P185" s="31" t="s">
        <v>1245</v>
      </c>
      <c r="Q185" s="160" t="s">
        <v>1244</v>
      </c>
      <c r="R185" s="160" t="s">
        <v>1245</v>
      </c>
      <c r="S185" s="31" t="s">
        <v>1244</v>
      </c>
      <c r="T185" s="31" t="s">
        <v>1244</v>
      </c>
      <c r="U185" s="31" t="s">
        <v>1244</v>
      </c>
      <c r="V185" s="31" t="s">
        <v>1244</v>
      </c>
      <c r="W185" s="31" t="s">
        <v>1244</v>
      </c>
      <c r="X185" s="163">
        <f t="shared" si="453"/>
        <v>0</v>
      </c>
      <c r="Y185" s="81">
        <f t="shared" si="454"/>
        <v>0</v>
      </c>
      <c r="Z185" s="38">
        <f t="shared" si="457"/>
        <v>6.3650000000000002</v>
      </c>
      <c r="AA185" s="23">
        <f t="shared" si="514"/>
        <v>0</v>
      </c>
      <c r="AB185" s="24">
        <f t="shared" si="515"/>
        <v>38.805</v>
      </c>
      <c r="AC185" s="55">
        <f t="shared" si="516"/>
        <v>136</v>
      </c>
      <c r="AD185" s="29">
        <f t="shared" si="517"/>
        <v>131.9</v>
      </c>
      <c r="AE185" s="11">
        <f t="shared" si="518"/>
        <v>12240</v>
      </c>
      <c r="AF185" s="6">
        <f t="shared" si="519"/>
        <v>2.5047030021904391</v>
      </c>
      <c r="AG185" s="25">
        <f t="shared" si="520"/>
        <v>74.7</v>
      </c>
      <c r="AH185" s="11" t="e">
        <f>ROUND(AG185*#REF!,-1)</f>
        <v>#REF!</v>
      </c>
      <c r="AI185" s="7">
        <f t="shared" si="521"/>
        <v>0.92500966370313109</v>
      </c>
      <c r="AJ185" s="26">
        <f t="shared" si="522"/>
        <v>56</v>
      </c>
      <c r="AK185" s="11" t="e">
        <f>ROUND(AJ185*#REF!,-1)</f>
        <v>#REF!</v>
      </c>
      <c r="AL185" s="18">
        <f t="shared" si="523"/>
        <v>0.44311300090194561</v>
      </c>
      <c r="AM185" s="42"/>
      <c r="AN185" s="67" t="s">
        <v>22</v>
      </c>
      <c r="AO185" s="68" t="s">
        <v>22</v>
      </c>
      <c r="AP185" s="68" t="s">
        <v>22</v>
      </c>
      <c r="AQ185" s="68" t="e">
        <f t="shared" si="524"/>
        <v>#VALUE!</v>
      </c>
      <c r="AR185" s="68" t="s">
        <v>22</v>
      </c>
      <c r="AS185" s="68" t="e">
        <f t="shared" si="525"/>
        <v>#VALUE!</v>
      </c>
      <c r="AT185" s="68" t="s">
        <v>22</v>
      </c>
      <c r="AU185" s="68" t="s">
        <v>22</v>
      </c>
      <c r="AV185" s="74" t="e">
        <f t="shared" si="526"/>
        <v>#VALUE!</v>
      </c>
      <c r="AW185" s="71" t="e">
        <f t="shared" si="527"/>
        <v>#VALUE!</v>
      </c>
      <c r="AX185" s="49" t="s">
        <v>22</v>
      </c>
      <c r="AY185" s="68" t="s">
        <v>22</v>
      </c>
      <c r="AZ185" s="50" t="s">
        <v>22</v>
      </c>
      <c r="BA185" s="50">
        <v>0</v>
      </c>
      <c r="BB185" s="50" t="s">
        <v>22</v>
      </c>
      <c r="BC185" s="50">
        <v>0</v>
      </c>
      <c r="BD185" s="68" t="s">
        <v>22</v>
      </c>
      <c r="BE185" s="68" t="s">
        <v>22</v>
      </c>
      <c r="BF185" s="46">
        <f t="shared" si="528"/>
        <v>0</v>
      </c>
      <c r="BG185" s="9">
        <f t="shared" si="529"/>
        <v>0</v>
      </c>
      <c r="BH185" s="9">
        <f t="shared" si="530"/>
        <v>0</v>
      </c>
      <c r="BI185" s="53" t="s">
        <v>22</v>
      </c>
      <c r="BJ185" s="68" t="s">
        <v>22</v>
      </c>
      <c r="BK185" s="54" t="s">
        <v>22</v>
      </c>
      <c r="BL185" s="54">
        <v>0</v>
      </c>
      <c r="BM185" s="54" t="s">
        <v>22</v>
      </c>
      <c r="BN185" s="54">
        <v>0</v>
      </c>
      <c r="BO185" s="54" t="s">
        <v>22</v>
      </c>
      <c r="BP185" s="68" t="s">
        <v>22</v>
      </c>
      <c r="BQ185" s="46">
        <f t="shared" si="531"/>
        <v>0</v>
      </c>
      <c r="BR185" s="9">
        <f t="shared" si="532"/>
        <v>0</v>
      </c>
      <c r="BS185" s="9">
        <f t="shared" si="533"/>
        <v>0</v>
      </c>
      <c r="BT185" s="63" t="s">
        <v>22</v>
      </c>
      <c r="BU185" s="68" t="s">
        <v>22</v>
      </c>
      <c r="BV185" s="64" t="s">
        <v>22</v>
      </c>
      <c r="BW185" s="64">
        <v>0</v>
      </c>
      <c r="BX185" s="64" t="s">
        <v>22</v>
      </c>
      <c r="BY185" s="64">
        <v>0</v>
      </c>
      <c r="BZ185" s="64" t="s">
        <v>22</v>
      </c>
      <c r="CA185" s="68" t="s">
        <v>22</v>
      </c>
      <c r="CB185" s="46">
        <f t="shared" si="534"/>
        <v>0</v>
      </c>
      <c r="CC185" s="9">
        <f t="shared" si="535"/>
        <v>0</v>
      </c>
      <c r="CD185" s="9">
        <f t="shared" si="536"/>
        <v>0</v>
      </c>
      <c r="CE185" s="8">
        <v>0</v>
      </c>
      <c r="CF185" s="9">
        <f t="shared" si="490"/>
        <v>0</v>
      </c>
      <c r="CG185" s="9">
        <f t="shared" si="491"/>
        <v>0</v>
      </c>
      <c r="CH185" s="8">
        <v>0</v>
      </c>
      <c r="CI185" s="9">
        <f t="shared" si="492"/>
        <v>0</v>
      </c>
      <c r="CJ185" s="9">
        <f t="shared" si="493"/>
        <v>0</v>
      </c>
      <c r="CK185" s="10">
        <v>1</v>
      </c>
    </row>
    <row r="186" spans="1:89" s="10" customFormat="1" ht="144" customHeight="1">
      <c r="A186" s="36" t="s">
        <v>1367</v>
      </c>
      <c r="B186" s="106"/>
      <c r="C186" s="106" t="str">
        <f t="shared" si="455"/>
        <v>STRINGY-Grey</v>
      </c>
      <c r="D186" s="100" t="s">
        <v>1272</v>
      </c>
      <c r="E186" s="19" t="s">
        <v>1217</v>
      </c>
      <c r="F186" s="104" t="s">
        <v>886</v>
      </c>
      <c r="G186" s="19"/>
      <c r="H186" s="78">
        <f t="shared" si="513"/>
        <v>25.94</v>
      </c>
      <c r="I186" s="89">
        <v>39.9</v>
      </c>
      <c r="J186" s="79">
        <v>99.9</v>
      </c>
      <c r="K186" s="143" t="str">
        <f>_xlfn.XLOOKUP(C186,наличие!A:A,наличие!J:J,"-",0)</f>
        <v>-</v>
      </c>
      <c r="L186" s="31" t="s">
        <v>1244</v>
      </c>
      <c r="M186" s="31" t="s">
        <v>1244</v>
      </c>
      <c r="N186" s="31" t="s">
        <v>1244</v>
      </c>
      <c r="O186" s="160" t="s">
        <v>1245</v>
      </c>
      <c r="P186" s="31" t="s">
        <v>1244</v>
      </c>
      <c r="Q186" s="160" t="s">
        <v>1245</v>
      </c>
      <c r="R186" s="160" t="s">
        <v>1244</v>
      </c>
      <c r="S186" s="31" t="s">
        <v>1245</v>
      </c>
      <c r="T186" s="31" t="s">
        <v>1244</v>
      </c>
      <c r="U186" s="31" t="s">
        <v>1244</v>
      </c>
      <c r="V186" s="31" t="s">
        <v>1244</v>
      </c>
      <c r="W186" s="31" t="s">
        <v>1244</v>
      </c>
      <c r="X186" s="163">
        <f t="shared" si="453"/>
        <v>0</v>
      </c>
      <c r="Y186" s="81">
        <f t="shared" si="454"/>
        <v>0</v>
      </c>
      <c r="Z186" s="38">
        <f t="shared" si="457"/>
        <v>5.3900000000000006</v>
      </c>
      <c r="AA186" s="23">
        <f t="shared" si="514"/>
        <v>0</v>
      </c>
      <c r="AB186" s="24">
        <f t="shared" si="515"/>
        <v>31.330000000000002</v>
      </c>
      <c r="AC186" s="55">
        <f t="shared" si="516"/>
        <v>110</v>
      </c>
      <c r="AD186" s="29">
        <f t="shared" si="517"/>
        <v>106.5</v>
      </c>
      <c r="AE186" s="11">
        <f t="shared" si="518"/>
        <v>9900</v>
      </c>
      <c r="AF186" s="6">
        <f t="shared" si="519"/>
        <v>2.5110118097669964</v>
      </c>
      <c r="AG186" s="25">
        <f t="shared" si="520"/>
        <v>60.4</v>
      </c>
      <c r="AH186" s="11" t="e">
        <f>ROUND(AG186*#REF!,-1)</f>
        <v>#REF!</v>
      </c>
      <c r="AI186" s="7">
        <f t="shared" si="521"/>
        <v>0.92786466645387788</v>
      </c>
      <c r="AJ186" s="26">
        <f t="shared" si="522"/>
        <v>45.3</v>
      </c>
      <c r="AK186" s="11" t="e">
        <f>ROUND(AJ186*#REF!,-1)</f>
        <v>#REF!</v>
      </c>
      <c r="AL186" s="18">
        <f t="shared" si="523"/>
        <v>0.44589849984040836</v>
      </c>
      <c r="AM186" s="42"/>
      <c r="AN186" s="67" t="s">
        <v>22</v>
      </c>
      <c r="AO186" s="68" t="s">
        <v>22</v>
      </c>
      <c r="AP186" s="68" t="s">
        <v>22</v>
      </c>
      <c r="AQ186" s="68" t="e">
        <f t="shared" si="524"/>
        <v>#VALUE!</v>
      </c>
      <c r="AR186" s="68" t="s">
        <v>22</v>
      </c>
      <c r="AS186" s="68" t="e">
        <f t="shared" si="525"/>
        <v>#VALUE!</v>
      </c>
      <c r="AT186" s="68" t="s">
        <v>22</v>
      </c>
      <c r="AU186" s="68" t="s">
        <v>22</v>
      </c>
      <c r="AV186" s="74" t="e">
        <f t="shared" si="526"/>
        <v>#VALUE!</v>
      </c>
      <c r="AW186" s="71" t="e">
        <f t="shared" si="527"/>
        <v>#VALUE!</v>
      </c>
      <c r="AX186" s="49" t="s">
        <v>22</v>
      </c>
      <c r="AY186" s="68" t="s">
        <v>22</v>
      </c>
      <c r="AZ186" s="50" t="s">
        <v>22</v>
      </c>
      <c r="BA186" s="50">
        <v>6</v>
      </c>
      <c r="BB186" s="50" t="s">
        <v>22</v>
      </c>
      <c r="BC186" s="50">
        <v>6</v>
      </c>
      <c r="BD186" s="68" t="s">
        <v>22</v>
      </c>
      <c r="BE186" s="68" t="s">
        <v>22</v>
      </c>
      <c r="BF186" s="46">
        <f t="shared" si="528"/>
        <v>12</v>
      </c>
      <c r="BG186" s="9">
        <f t="shared" si="529"/>
        <v>516.41999999999985</v>
      </c>
      <c r="BH186" s="9">
        <f t="shared" si="530"/>
        <v>311.28000000000003</v>
      </c>
      <c r="BI186" s="53" t="s">
        <v>22</v>
      </c>
      <c r="BJ186" s="68" t="s">
        <v>22</v>
      </c>
      <c r="BK186" s="54" t="s">
        <v>22</v>
      </c>
      <c r="BL186" s="54">
        <v>2</v>
      </c>
      <c r="BM186" s="54" t="s">
        <v>22</v>
      </c>
      <c r="BN186" s="54">
        <v>2</v>
      </c>
      <c r="BO186" s="54" t="s">
        <v>22</v>
      </c>
      <c r="BP186" s="68" t="s">
        <v>22</v>
      </c>
      <c r="BQ186" s="46">
        <f t="shared" si="531"/>
        <v>4</v>
      </c>
      <c r="BR186" s="9">
        <f t="shared" si="532"/>
        <v>185.988</v>
      </c>
      <c r="BS186" s="9">
        <f t="shared" si="533"/>
        <v>103.76</v>
      </c>
      <c r="BT186" s="63" t="s">
        <v>22</v>
      </c>
      <c r="BU186" s="68" t="s">
        <v>22</v>
      </c>
      <c r="BV186" s="64" t="s">
        <v>22</v>
      </c>
      <c r="BW186" s="64">
        <v>4</v>
      </c>
      <c r="BX186" s="64" t="s">
        <v>22</v>
      </c>
      <c r="BY186" s="64">
        <v>4</v>
      </c>
      <c r="BZ186" s="64" t="s">
        <v>22</v>
      </c>
      <c r="CA186" s="68" t="s">
        <v>22</v>
      </c>
      <c r="CB186" s="46">
        <f t="shared" si="534"/>
        <v>8</v>
      </c>
      <c r="CC186" s="9">
        <f t="shared" si="535"/>
        <v>545.6</v>
      </c>
      <c r="CD186" s="9">
        <f t="shared" si="536"/>
        <v>207.52</v>
      </c>
      <c r="CE186" s="8">
        <v>0</v>
      </c>
      <c r="CF186" s="9">
        <f t="shared" si="490"/>
        <v>0</v>
      </c>
      <c r="CG186" s="9">
        <f t="shared" si="491"/>
        <v>0</v>
      </c>
      <c r="CH186" s="8">
        <v>0</v>
      </c>
      <c r="CI186" s="9">
        <f t="shared" si="492"/>
        <v>0</v>
      </c>
      <c r="CJ186" s="9">
        <f t="shared" si="493"/>
        <v>0</v>
      </c>
      <c r="CK186" s="10">
        <v>1</v>
      </c>
    </row>
    <row r="187" spans="1:89" s="10" customFormat="1" ht="144" customHeight="1">
      <c r="A187" s="36" t="s">
        <v>1367</v>
      </c>
      <c r="B187" s="107"/>
      <c r="C187" s="106" t="str">
        <f t="shared" si="455"/>
        <v>STRINGY-Beige</v>
      </c>
      <c r="D187" s="99" t="s">
        <v>1272</v>
      </c>
      <c r="E187" s="19" t="s">
        <v>1216</v>
      </c>
      <c r="F187" s="104" t="s">
        <v>886</v>
      </c>
      <c r="G187" s="19"/>
      <c r="H187" s="78">
        <f t="shared" si="513"/>
        <v>25.94</v>
      </c>
      <c r="I187" s="79">
        <v>39.9</v>
      </c>
      <c r="J187" s="79">
        <v>99.9</v>
      </c>
      <c r="K187" s="143" t="str">
        <f>_xlfn.XLOOKUP(C187,наличие!A:A,наличие!J:J,"-",0)</f>
        <v>-</v>
      </c>
      <c r="L187" s="31" t="s">
        <v>1244</v>
      </c>
      <c r="M187" s="31" t="s">
        <v>1244</v>
      </c>
      <c r="N187" s="31" t="s">
        <v>1244</v>
      </c>
      <c r="O187" s="160" t="s">
        <v>1245</v>
      </c>
      <c r="P187" s="31" t="s">
        <v>1244</v>
      </c>
      <c r="Q187" s="160" t="s">
        <v>1245</v>
      </c>
      <c r="R187" s="160" t="s">
        <v>1244</v>
      </c>
      <c r="S187" s="31" t="s">
        <v>1245</v>
      </c>
      <c r="T187" s="31" t="s">
        <v>1244</v>
      </c>
      <c r="U187" s="31" t="s">
        <v>1244</v>
      </c>
      <c r="V187" s="31" t="s">
        <v>1244</v>
      </c>
      <c r="W187" s="31" t="s">
        <v>1244</v>
      </c>
      <c r="X187" s="163">
        <f t="shared" si="453"/>
        <v>0</v>
      </c>
      <c r="Y187" s="81">
        <f t="shared" si="454"/>
        <v>0</v>
      </c>
      <c r="Z187" s="38">
        <f t="shared" si="457"/>
        <v>5.3900000000000006</v>
      </c>
      <c r="AA187" s="23">
        <f t="shared" si="514"/>
        <v>0</v>
      </c>
      <c r="AB187" s="24">
        <f t="shared" si="515"/>
        <v>31.330000000000002</v>
      </c>
      <c r="AC187" s="55">
        <f t="shared" si="516"/>
        <v>110</v>
      </c>
      <c r="AD187" s="29">
        <f t="shared" si="517"/>
        <v>106.5</v>
      </c>
      <c r="AE187" s="11">
        <f t="shared" si="518"/>
        <v>9900</v>
      </c>
      <c r="AF187" s="6">
        <f t="shared" si="519"/>
        <v>2.5110118097669964</v>
      </c>
      <c r="AG187" s="25">
        <f t="shared" si="520"/>
        <v>60.4</v>
      </c>
      <c r="AH187" s="11" t="e">
        <f>ROUND(AG187*#REF!,-1)</f>
        <v>#REF!</v>
      </c>
      <c r="AI187" s="7">
        <f t="shared" si="521"/>
        <v>0.92786466645387788</v>
      </c>
      <c r="AJ187" s="26">
        <f t="shared" si="522"/>
        <v>45.3</v>
      </c>
      <c r="AK187" s="11" t="e">
        <f>ROUND(AJ187*#REF!,-1)</f>
        <v>#REF!</v>
      </c>
      <c r="AL187" s="18">
        <f t="shared" si="523"/>
        <v>0.44589849984040836</v>
      </c>
      <c r="AM187" s="42"/>
      <c r="AN187" s="67" t="s">
        <v>22</v>
      </c>
      <c r="AO187" s="68" t="s">
        <v>22</v>
      </c>
      <c r="AP187" s="68" t="s">
        <v>22</v>
      </c>
      <c r="AQ187" s="68" t="e">
        <f t="shared" si="524"/>
        <v>#VALUE!</v>
      </c>
      <c r="AR187" s="68" t="s">
        <v>22</v>
      </c>
      <c r="AS187" s="68" t="e">
        <f t="shared" si="525"/>
        <v>#VALUE!</v>
      </c>
      <c r="AT187" s="68" t="s">
        <v>22</v>
      </c>
      <c r="AU187" s="68" t="s">
        <v>22</v>
      </c>
      <c r="AV187" s="74" t="e">
        <f t="shared" si="526"/>
        <v>#VALUE!</v>
      </c>
      <c r="AW187" s="71" t="e">
        <f t="shared" si="527"/>
        <v>#VALUE!</v>
      </c>
      <c r="AX187" s="49" t="s">
        <v>22</v>
      </c>
      <c r="AY187" s="68" t="s">
        <v>22</v>
      </c>
      <c r="AZ187" s="50" t="s">
        <v>22</v>
      </c>
      <c r="BA187" s="50">
        <v>0</v>
      </c>
      <c r="BB187" s="50" t="s">
        <v>22</v>
      </c>
      <c r="BC187" s="50">
        <v>0</v>
      </c>
      <c r="BD187" s="68" t="s">
        <v>22</v>
      </c>
      <c r="BE187" s="68" t="s">
        <v>22</v>
      </c>
      <c r="BF187" s="46">
        <f t="shared" si="528"/>
        <v>0</v>
      </c>
      <c r="BG187" s="9">
        <f t="shared" si="529"/>
        <v>0</v>
      </c>
      <c r="BH187" s="9">
        <f t="shared" si="530"/>
        <v>0</v>
      </c>
      <c r="BI187" s="53" t="s">
        <v>22</v>
      </c>
      <c r="BJ187" s="68" t="s">
        <v>22</v>
      </c>
      <c r="BK187" s="54" t="s">
        <v>22</v>
      </c>
      <c r="BL187" s="54">
        <v>0</v>
      </c>
      <c r="BM187" s="54" t="s">
        <v>22</v>
      </c>
      <c r="BN187" s="54">
        <v>0</v>
      </c>
      <c r="BO187" s="54" t="s">
        <v>22</v>
      </c>
      <c r="BP187" s="68" t="s">
        <v>22</v>
      </c>
      <c r="BQ187" s="46">
        <f t="shared" si="531"/>
        <v>0</v>
      </c>
      <c r="BR187" s="9">
        <f t="shared" si="532"/>
        <v>0</v>
      </c>
      <c r="BS187" s="9">
        <f t="shared" si="533"/>
        <v>0</v>
      </c>
      <c r="BT187" s="63" t="s">
        <v>22</v>
      </c>
      <c r="BU187" s="68" t="s">
        <v>22</v>
      </c>
      <c r="BV187" s="64" t="s">
        <v>22</v>
      </c>
      <c r="BW187" s="64">
        <v>0</v>
      </c>
      <c r="BX187" s="64" t="s">
        <v>22</v>
      </c>
      <c r="BY187" s="64">
        <v>0</v>
      </c>
      <c r="BZ187" s="64" t="s">
        <v>22</v>
      </c>
      <c r="CA187" s="68" t="s">
        <v>22</v>
      </c>
      <c r="CB187" s="46">
        <f t="shared" si="534"/>
        <v>0</v>
      </c>
      <c r="CC187" s="9">
        <f t="shared" si="535"/>
        <v>0</v>
      </c>
      <c r="CD187" s="9">
        <f t="shared" si="536"/>
        <v>0</v>
      </c>
      <c r="CE187" s="8">
        <v>0</v>
      </c>
      <c r="CF187" s="9">
        <f t="shared" si="490"/>
        <v>0</v>
      </c>
      <c r="CG187" s="9">
        <f t="shared" si="491"/>
        <v>0</v>
      </c>
      <c r="CH187" s="8">
        <v>0</v>
      </c>
      <c r="CI187" s="9">
        <f t="shared" si="492"/>
        <v>0</v>
      </c>
      <c r="CJ187" s="9">
        <f t="shared" si="493"/>
        <v>0</v>
      </c>
      <c r="CK187" s="10">
        <v>1</v>
      </c>
    </row>
    <row r="188" spans="1:89" s="10" customFormat="1" ht="144" customHeight="1">
      <c r="A188" s="36" t="s">
        <v>1367</v>
      </c>
      <c r="B188" s="107"/>
      <c r="C188" s="106" t="str">
        <f t="shared" si="455"/>
        <v>STRINGY-Navy</v>
      </c>
      <c r="D188" s="99" t="s">
        <v>1272</v>
      </c>
      <c r="E188" s="19" t="s">
        <v>1208</v>
      </c>
      <c r="F188" s="104" t="s">
        <v>886</v>
      </c>
      <c r="G188" s="19"/>
      <c r="H188" s="78">
        <f t="shared" si="513"/>
        <v>25.94</v>
      </c>
      <c r="I188" s="79">
        <v>39.9</v>
      </c>
      <c r="J188" s="79">
        <v>99.9</v>
      </c>
      <c r="K188" s="143" t="str">
        <f>_xlfn.XLOOKUP(C188,наличие!A:A,наличие!J:J,"-",0)</f>
        <v>-</v>
      </c>
      <c r="L188" s="31" t="s">
        <v>1244</v>
      </c>
      <c r="M188" s="31" t="s">
        <v>1244</v>
      </c>
      <c r="N188" s="31" t="s">
        <v>1244</v>
      </c>
      <c r="O188" s="160" t="s">
        <v>1245</v>
      </c>
      <c r="P188" s="31" t="s">
        <v>1244</v>
      </c>
      <c r="Q188" s="160" t="s">
        <v>1245</v>
      </c>
      <c r="R188" s="160" t="s">
        <v>1244</v>
      </c>
      <c r="S188" s="31" t="s">
        <v>1245</v>
      </c>
      <c r="T188" s="31" t="s">
        <v>1244</v>
      </c>
      <c r="U188" s="31" t="s">
        <v>1244</v>
      </c>
      <c r="V188" s="31" t="s">
        <v>1244</v>
      </c>
      <c r="W188" s="31" t="s">
        <v>1244</v>
      </c>
      <c r="X188" s="163">
        <f t="shared" si="453"/>
        <v>0</v>
      </c>
      <c r="Y188" s="81">
        <f t="shared" si="454"/>
        <v>0</v>
      </c>
      <c r="Z188" s="38">
        <f t="shared" si="457"/>
        <v>5.3900000000000006</v>
      </c>
      <c r="AA188" s="23">
        <f t="shared" si="514"/>
        <v>0</v>
      </c>
      <c r="AB188" s="24">
        <f t="shared" si="515"/>
        <v>31.330000000000002</v>
      </c>
      <c r="AC188" s="55">
        <f t="shared" si="516"/>
        <v>110</v>
      </c>
      <c r="AD188" s="29">
        <f t="shared" si="517"/>
        <v>106.5</v>
      </c>
      <c r="AE188" s="11">
        <f t="shared" si="518"/>
        <v>9900</v>
      </c>
      <c r="AF188" s="6">
        <f t="shared" si="519"/>
        <v>2.5110118097669964</v>
      </c>
      <c r="AG188" s="25">
        <f t="shared" si="520"/>
        <v>60.4</v>
      </c>
      <c r="AH188" s="11" t="e">
        <f>ROUND(AG188*#REF!,-1)</f>
        <v>#REF!</v>
      </c>
      <c r="AI188" s="7">
        <f t="shared" si="521"/>
        <v>0.92786466645387788</v>
      </c>
      <c r="AJ188" s="26">
        <f t="shared" si="522"/>
        <v>45.3</v>
      </c>
      <c r="AK188" s="11" t="e">
        <f>ROUND(AJ188*#REF!,-1)</f>
        <v>#REF!</v>
      </c>
      <c r="AL188" s="18">
        <f t="shared" si="523"/>
        <v>0.44589849984040836</v>
      </c>
      <c r="AM188" s="42"/>
      <c r="AN188" s="67" t="s">
        <v>22</v>
      </c>
      <c r="AO188" s="68" t="s">
        <v>22</v>
      </c>
      <c r="AP188" s="68" t="s">
        <v>22</v>
      </c>
      <c r="AQ188" s="68" t="e">
        <f t="shared" si="524"/>
        <v>#VALUE!</v>
      </c>
      <c r="AR188" s="68" t="s">
        <v>22</v>
      </c>
      <c r="AS188" s="68" t="e">
        <f t="shared" si="525"/>
        <v>#VALUE!</v>
      </c>
      <c r="AT188" s="68" t="s">
        <v>22</v>
      </c>
      <c r="AU188" s="68" t="s">
        <v>22</v>
      </c>
      <c r="AV188" s="74" t="e">
        <f t="shared" si="526"/>
        <v>#VALUE!</v>
      </c>
      <c r="AW188" s="71" t="e">
        <f t="shared" si="527"/>
        <v>#VALUE!</v>
      </c>
      <c r="AX188" s="49" t="s">
        <v>22</v>
      </c>
      <c r="AY188" s="68" t="s">
        <v>22</v>
      </c>
      <c r="AZ188" s="50" t="s">
        <v>22</v>
      </c>
      <c r="BA188" s="50">
        <v>0</v>
      </c>
      <c r="BB188" s="50" t="s">
        <v>22</v>
      </c>
      <c r="BC188" s="50">
        <v>0</v>
      </c>
      <c r="BD188" s="68" t="s">
        <v>22</v>
      </c>
      <c r="BE188" s="68" t="s">
        <v>22</v>
      </c>
      <c r="BF188" s="46">
        <f t="shared" si="528"/>
        <v>0</v>
      </c>
      <c r="BG188" s="9">
        <f t="shared" si="529"/>
        <v>0</v>
      </c>
      <c r="BH188" s="9">
        <f t="shared" si="530"/>
        <v>0</v>
      </c>
      <c r="BI188" s="53" t="s">
        <v>22</v>
      </c>
      <c r="BJ188" s="68" t="s">
        <v>22</v>
      </c>
      <c r="BK188" s="54" t="s">
        <v>22</v>
      </c>
      <c r="BL188" s="54">
        <v>0</v>
      </c>
      <c r="BM188" s="54" t="s">
        <v>22</v>
      </c>
      <c r="BN188" s="54">
        <v>0</v>
      </c>
      <c r="BO188" s="54" t="s">
        <v>22</v>
      </c>
      <c r="BP188" s="68" t="s">
        <v>22</v>
      </c>
      <c r="BQ188" s="46">
        <f t="shared" si="531"/>
        <v>0</v>
      </c>
      <c r="BR188" s="9">
        <f t="shared" si="532"/>
        <v>0</v>
      </c>
      <c r="BS188" s="9">
        <f t="shared" si="533"/>
        <v>0</v>
      </c>
      <c r="BT188" s="63" t="s">
        <v>22</v>
      </c>
      <c r="BU188" s="68" t="s">
        <v>22</v>
      </c>
      <c r="BV188" s="64" t="s">
        <v>22</v>
      </c>
      <c r="BW188" s="64">
        <v>0</v>
      </c>
      <c r="BX188" s="64" t="s">
        <v>22</v>
      </c>
      <c r="BY188" s="64">
        <v>0</v>
      </c>
      <c r="BZ188" s="64" t="s">
        <v>22</v>
      </c>
      <c r="CA188" s="68" t="s">
        <v>22</v>
      </c>
      <c r="CB188" s="46">
        <f t="shared" si="534"/>
        <v>0</v>
      </c>
      <c r="CC188" s="9">
        <f t="shared" si="535"/>
        <v>0</v>
      </c>
      <c r="CD188" s="9">
        <f t="shared" si="536"/>
        <v>0</v>
      </c>
      <c r="CE188" s="8">
        <v>0</v>
      </c>
      <c r="CF188" s="9">
        <f t="shared" si="490"/>
        <v>0</v>
      </c>
      <c r="CG188" s="9">
        <f t="shared" si="491"/>
        <v>0</v>
      </c>
      <c r="CH188" s="8">
        <v>0</v>
      </c>
      <c r="CI188" s="9">
        <f t="shared" si="492"/>
        <v>0</v>
      </c>
      <c r="CJ188" s="9">
        <f t="shared" si="493"/>
        <v>0</v>
      </c>
      <c r="CK188" s="10">
        <v>1</v>
      </c>
    </row>
    <row r="189" spans="1:89" s="10" customFormat="1" ht="144" customHeight="1">
      <c r="A189" s="36" t="s">
        <v>1367</v>
      </c>
      <c r="B189" s="107"/>
      <c r="C189" s="106" t="str">
        <f t="shared" si="455"/>
        <v>STRINGY-Pink</v>
      </c>
      <c r="D189" s="99" t="s">
        <v>1272</v>
      </c>
      <c r="E189" s="19" t="s">
        <v>1234</v>
      </c>
      <c r="F189" s="104" t="s">
        <v>886</v>
      </c>
      <c r="G189" s="19"/>
      <c r="H189" s="78">
        <f t="shared" si="513"/>
        <v>25.94</v>
      </c>
      <c r="I189" s="79">
        <v>39.9</v>
      </c>
      <c r="J189" s="79">
        <v>99.9</v>
      </c>
      <c r="K189" s="143" t="str">
        <f>_xlfn.XLOOKUP(C189,наличие!A:A,наличие!J:J,"-",0)</f>
        <v>-</v>
      </c>
      <c r="L189" s="31" t="s">
        <v>1244</v>
      </c>
      <c r="M189" s="31" t="s">
        <v>1244</v>
      </c>
      <c r="N189" s="31" t="s">
        <v>1244</v>
      </c>
      <c r="O189" s="160" t="s">
        <v>1245</v>
      </c>
      <c r="P189" s="31" t="s">
        <v>1244</v>
      </c>
      <c r="Q189" s="160" t="s">
        <v>1245</v>
      </c>
      <c r="R189" s="160" t="s">
        <v>1244</v>
      </c>
      <c r="S189" s="31" t="s">
        <v>1245</v>
      </c>
      <c r="T189" s="31" t="s">
        <v>1244</v>
      </c>
      <c r="U189" s="31" t="s">
        <v>1244</v>
      </c>
      <c r="V189" s="31" t="s">
        <v>1244</v>
      </c>
      <c r="W189" s="31" t="s">
        <v>1244</v>
      </c>
      <c r="X189" s="163">
        <f t="shared" si="453"/>
        <v>0</v>
      </c>
      <c r="Y189" s="81">
        <f t="shared" si="454"/>
        <v>0</v>
      </c>
      <c r="Z189" s="38">
        <f t="shared" si="457"/>
        <v>5.3900000000000006</v>
      </c>
      <c r="AA189" s="23">
        <f t="shared" si="514"/>
        <v>0</v>
      </c>
      <c r="AB189" s="24">
        <f t="shared" si="515"/>
        <v>31.330000000000002</v>
      </c>
      <c r="AC189" s="55">
        <f t="shared" si="516"/>
        <v>110</v>
      </c>
      <c r="AD189" s="29">
        <f t="shared" si="517"/>
        <v>106.5</v>
      </c>
      <c r="AE189" s="11">
        <f t="shared" si="518"/>
        <v>9900</v>
      </c>
      <c r="AF189" s="6">
        <f t="shared" si="519"/>
        <v>2.5110118097669964</v>
      </c>
      <c r="AG189" s="25">
        <f t="shared" si="520"/>
        <v>60.4</v>
      </c>
      <c r="AH189" s="11" t="e">
        <f>ROUND(AG189*#REF!,-1)</f>
        <v>#REF!</v>
      </c>
      <c r="AI189" s="7">
        <f t="shared" si="521"/>
        <v>0.92786466645387788</v>
      </c>
      <c r="AJ189" s="26">
        <f t="shared" si="522"/>
        <v>45.3</v>
      </c>
      <c r="AK189" s="11" t="e">
        <f>ROUND(AJ189*#REF!,-1)</f>
        <v>#REF!</v>
      </c>
      <c r="AL189" s="18">
        <f t="shared" si="523"/>
        <v>0.44589849984040836</v>
      </c>
      <c r="AM189" s="42"/>
      <c r="AN189" s="67" t="s">
        <v>22</v>
      </c>
      <c r="AO189" s="68" t="s">
        <v>22</v>
      </c>
      <c r="AP189" s="68" t="s">
        <v>22</v>
      </c>
      <c r="AQ189" s="68" t="e">
        <f t="shared" si="524"/>
        <v>#VALUE!</v>
      </c>
      <c r="AR189" s="68" t="s">
        <v>22</v>
      </c>
      <c r="AS189" s="68" t="e">
        <f t="shared" si="525"/>
        <v>#VALUE!</v>
      </c>
      <c r="AT189" s="68" t="s">
        <v>22</v>
      </c>
      <c r="AU189" s="68" t="s">
        <v>22</v>
      </c>
      <c r="AV189" s="74" t="e">
        <f t="shared" si="526"/>
        <v>#VALUE!</v>
      </c>
      <c r="AW189" s="71" t="e">
        <f t="shared" si="527"/>
        <v>#VALUE!</v>
      </c>
      <c r="AX189" s="49" t="s">
        <v>22</v>
      </c>
      <c r="AY189" s="68" t="s">
        <v>22</v>
      </c>
      <c r="AZ189" s="50" t="s">
        <v>22</v>
      </c>
      <c r="BA189" s="50">
        <v>0</v>
      </c>
      <c r="BB189" s="50" t="s">
        <v>22</v>
      </c>
      <c r="BC189" s="50">
        <v>0</v>
      </c>
      <c r="BD189" s="68" t="s">
        <v>22</v>
      </c>
      <c r="BE189" s="68" t="s">
        <v>22</v>
      </c>
      <c r="BF189" s="46">
        <f t="shared" si="528"/>
        <v>0</v>
      </c>
      <c r="BG189" s="9">
        <f t="shared" si="529"/>
        <v>0</v>
      </c>
      <c r="BH189" s="9">
        <f t="shared" si="530"/>
        <v>0</v>
      </c>
      <c r="BI189" s="53" t="s">
        <v>22</v>
      </c>
      <c r="BJ189" s="68" t="s">
        <v>22</v>
      </c>
      <c r="BK189" s="54" t="s">
        <v>22</v>
      </c>
      <c r="BL189" s="54">
        <v>0</v>
      </c>
      <c r="BM189" s="54" t="s">
        <v>22</v>
      </c>
      <c r="BN189" s="54">
        <v>0</v>
      </c>
      <c r="BO189" s="54" t="s">
        <v>22</v>
      </c>
      <c r="BP189" s="68" t="s">
        <v>22</v>
      </c>
      <c r="BQ189" s="46">
        <f t="shared" si="531"/>
        <v>0</v>
      </c>
      <c r="BR189" s="9">
        <f t="shared" si="532"/>
        <v>0</v>
      </c>
      <c r="BS189" s="9">
        <f t="shared" si="533"/>
        <v>0</v>
      </c>
      <c r="BT189" s="63" t="s">
        <v>22</v>
      </c>
      <c r="BU189" s="68" t="s">
        <v>22</v>
      </c>
      <c r="BV189" s="64" t="s">
        <v>22</v>
      </c>
      <c r="BW189" s="64">
        <v>0</v>
      </c>
      <c r="BX189" s="64" t="s">
        <v>22</v>
      </c>
      <c r="BY189" s="64">
        <v>0</v>
      </c>
      <c r="BZ189" s="64" t="s">
        <v>22</v>
      </c>
      <c r="CA189" s="68" t="s">
        <v>22</v>
      </c>
      <c r="CB189" s="46">
        <f t="shared" si="534"/>
        <v>0</v>
      </c>
      <c r="CC189" s="9">
        <f t="shared" si="535"/>
        <v>0</v>
      </c>
      <c r="CD189" s="9">
        <f t="shared" si="536"/>
        <v>0</v>
      </c>
      <c r="CE189" s="8">
        <v>0</v>
      </c>
      <c r="CF189" s="9">
        <f t="shared" si="490"/>
        <v>0</v>
      </c>
      <c r="CG189" s="9">
        <f t="shared" si="491"/>
        <v>0</v>
      </c>
      <c r="CH189" s="8">
        <v>0</v>
      </c>
      <c r="CI189" s="9">
        <f t="shared" si="492"/>
        <v>0</v>
      </c>
      <c r="CJ189" s="9">
        <f t="shared" si="493"/>
        <v>0</v>
      </c>
      <c r="CK189" s="10">
        <v>1</v>
      </c>
    </row>
    <row r="190" spans="1:89" s="10" customFormat="1" ht="144" customHeight="1">
      <c r="A190" s="36" t="s">
        <v>1367</v>
      </c>
      <c r="B190" s="107"/>
      <c r="C190" s="106" t="str">
        <f t="shared" si="455"/>
        <v>STRINGY-Green</v>
      </c>
      <c r="D190" s="99" t="s">
        <v>1272</v>
      </c>
      <c r="E190" s="19" t="s">
        <v>1209</v>
      </c>
      <c r="F190" s="104" t="s">
        <v>886</v>
      </c>
      <c r="G190" s="19"/>
      <c r="H190" s="78">
        <f t="shared" si="513"/>
        <v>25.94</v>
      </c>
      <c r="I190" s="79">
        <v>39.9</v>
      </c>
      <c r="J190" s="79">
        <v>99.9</v>
      </c>
      <c r="K190" s="143" t="str">
        <f>_xlfn.XLOOKUP(C190,наличие!A:A,наличие!J:J,"-",0)</f>
        <v>-</v>
      </c>
      <c r="L190" s="31" t="s">
        <v>1244</v>
      </c>
      <c r="M190" s="31" t="s">
        <v>1244</v>
      </c>
      <c r="N190" s="31" t="s">
        <v>1244</v>
      </c>
      <c r="O190" s="160" t="s">
        <v>1245</v>
      </c>
      <c r="P190" s="31" t="s">
        <v>1244</v>
      </c>
      <c r="Q190" s="160" t="s">
        <v>1245</v>
      </c>
      <c r="R190" s="160" t="s">
        <v>1244</v>
      </c>
      <c r="S190" s="31" t="s">
        <v>1245</v>
      </c>
      <c r="T190" s="31" t="s">
        <v>1244</v>
      </c>
      <c r="U190" s="31" t="s">
        <v>1244</v>
      </c>
      <c r="V190" s="31" t="s">
        <v>1244</v>
      </c>
      <c r="W190" s="31" t="s">
        <v>1244</v>
      </c>
      <c r="X190" s="163">
        <f t="shared" si="453"/>
        <v>0</v>
      </c>
      <c r="Y190" s="81">
        <f t="shared" si="454"/>
        <v>0</v>
      </c>
      <c r="Z190" s="38">
        <f t="shared" si="457"/>
        <v>5.3900000000000006</v>
      </c>
      <c r="AA190" s="23">
        <f t="shared" si="514"/>
        <v>0</v>
      </c>
      <c r="AB190" s="24">
        <f t="shared" si="515"/>
        <v>31.330000000000002</v>
      </c>
      <c r="AC190" s="55">
        <f t="shared" si="516"/>
        <v>110</v>
      </c>
      <c r="AD190" s="29">
        <f t="shared" si="517"/>
        <v>106.5</v>
      </c>
      <c r="AE190" s="11">
        <f t="shared" si="518"/>
        <v>9900</v>
      </c>
      <c r="AF190" s="6">
        <f t="shared" si="519"/>
        <v>2.5110118097669964</v>
      </c>
      <c r="AG190" s="25">
        <f t="shared" si="520"/>
        <v>60.4</v>
      </c>
      <c r="AH190" s="11" t="e">
        <f>ROUND(AG190*#REF!,-1)</f>
        <v>#REF!</v>
      </c>
      <c r="AI190" s="7">
        <f t="shared" si="521"/>
        <v>0.92786466645387788</v>
      </c>
      <c r="AJ190" s="26">
        <f t="shared" si="522"/>
        <v>45.3</v>
      </c>
      <c r="AK190" s="11" t="e">
        <f>ROUND(AJ190*#REF!,-1)</f>
        <v>#REF!</v>
      </c>
      <c r="AL190" s="18">
        <f t="shared" si="523"/>
        <v>0.44589849984040836</v>
      </c>
      <c r="AM190" s="42"/>
      <c r="AN190" s="67" t="s">
        <v>22</v>
      </c>
      <c r="AO190" s="68" t="s">
        <v>22</v>
      </c>
      <c r="AP190" s="68" t="s">
        <v>22</v>
      </c>
      <c r="AQ190" s="68" t="e">
        <f t="shared" si="524"/>
        <v>#VALUE!</v>
      </c>
      <c r="AR190" s="68" t="s">
        <v>22</v>
      </c>
      <c r="AS190" s="68" t="e">
        <f t="shared" si="525"/>
        <v>#VALUE!</v>
      </c>
      <c r="AT190" s="68" t="s">
        <v>22</v>
      </c>
      <c r="AU190" s="68" t="s">
        <v>22</v>
      </c>
      <c r="AV190" s="74" t="e">
        <f t="shared" si="526"/>
        <v>#VALUE!</v>
      </c>
      <c r="AW190" s="71" t="e">
        <f t="shared" si="527"/>
        <v>#VALUE!</v>
      </c>
      <c r="AX190" s="49" t="s">
        <v>22</v>
      </c>
      <c r="AY190" s="68" t="s">
        <v>22</v>
      </c>
      <c r="AZ190" s="50" t="s">
        <v>22</v>
      </c>
      <c r="BA190" s="50">
        <v>0</v>
      </c>
      <c r="BB190" s="50" t="s">
        <v>22</v>
      </c>
      <c r="BC190" s="50">
        <v>0</v>
      </c>
      <c r="BD190" s="68" t="s">
        <v>22</v>
      </c>
      <c r="BE190" s="68" t="s">
        <v>22</v>
      </c>
      <c r="BF190" s="46">
        <f t="shared" si="528"/>
        <v>0</v>
      </c>
      <c r="BG190" s="9">
        <f t="shared" si="529"/>
        <v>0</v>
      </c>
      <c r="BH190" s="9">
        <f t="shared" si="530"/>
        <v>0</v>
      </c>
      <c r="BI190" s="53" t="s">
        <v>22</v>
      </c>
      <c r="BJ190" s="68" t="s">
        <v>22</v>
      </c>
      <c r="BK190" s="54" t="s">
        <v>22</v>
      </c>
      <c r="BL190" s="54">
        <v>0</v>
      </c>
      <c r="BM190" s="54" t="s">
        <v>22</v>
      </c>
      <c r="BN190" s="54">
        <v>0</v>
      </c>
      <c r="BO190" s="54" t="s">
        <v>22</v>
      </c>
      <c r="BP190" s="68" t="s">
        <v>22</v>
      </c>
      <c r="BQ190" s="46">
        <f t="shared" si="531"/>
        <v>0</v>
      </c>
      <c r="BR190" s="9">
        <f t="shared" si="532"/>
        <v>0</v>
      </c>
      <c r="BS190" s="9">
        <f t="shared" si="533"/>
        <v>0</v>
      </c>
      <c r="BT190" s="63" t="s">
        <v>22</v>
      </c>
      <c r="BU190" s="68" t="s">
        <v>22</v>
      </c>
      <c r="BV190" s="64" t="s">
        <v>22</v>
      </c>
      <c r="BW190" s="64">
        <v>0</v>
      </c>
      <c r="BX190" s="64" t="s">
        <v>22</v>
      </c>
      <c r="BY190" s="64">
        <v>0</v>
      </c>
      <c r="BZ190" s="64" t="s">
        <v>22</v>
      </c>
      <c r="CA190" s="68" t="s">
        <v>22</v>
      </c>
      <c r="CB190" s="46">
        <f t="shared" si="534"/>
        <v>0</v>
      </c>
      <c r="CC190" s="9">
        <f t="shared" si="535"/>
        <v>0</v>
      </c>
      <c r="CD190" s="9">
        <f t="shared" si="536"/>
        <v>0</v>
      </c>
      <c r="CE190" s="8">
        <v>0</v>
      </c>
      <c r="CF190" s="9">
        <f t="shared" si="490"/>
        <v>0</v>
      </c>
      <c r="CG190" s="9">
        <f t="shared" si="491"/>
        <v>0</v>
      </c>
      <c r="CH190" s="8">
        <v>0</v>
      </c>
      <c r="CI190" s="9">
        <f t="shared" si="492"/>
        <v>0</v>
      </c>
      <c r="CJ190" s="9">
        <f t="shared" si="493"/>
        <v>0</v>
      </c>
      <c r="CK190" s="10">
        <v>1</v>
      </c>
    </row>
    <row r="191" spans="1:89" s="10" customFormat="1" ht="144" customHeight="1">
      <c r="A191" s="36" t="s">
        <v>1367</v>
      </c>
      <c r="B191" s="106"/>
      <c r="C191" s="106" t="str">
        <f t="shared" si="455"/>
        <v>STRINGY-Rust</v>
      </c>
      <c r="D191" s="99" t="s">
        <v>1272</v>
      </c>
      <c r="E191" s="19" t="s">
        <v>1206</v>
      </c>
      <c r="F191" s="104" t="s">
        <v>886</v>
      </c>
      <c r="G191" s="19"/>
      <c r="H191" s="78">
        <f t="shared" si="513"/>
        <v>25.94</v>
      </c>
      <c r="I191" s="89">
        <v>39.9</v>
      </c>
      <c r="J191" s="79">
        <v>99.9</v>
      </c>
      <c r="K191" s="143" t="str">
        <f>_xlfn.XLOOKUP(C191,наличие!A:A,наличие!J:J,"-",0)</f>
        <v>-</v>
      </c>
      <c r="L191" s="31" t="s">
        <v>1244</v>
      </c>
      <c r="M191" s="31" t="s">
        <v>1244</v>
      </c>
      <c r="N191" s="31" t="s">
        <v>1244</v>
      </c>
      <c r="O191" s="160" t="s">
        <v>1245</v>
      </c>
      <c r="P191" s="31" t="s">
        <v>1244</v>
      </c>
      <c r="Q191" s="160" t="s">
        <v>1245</v>
      </c>
      <c r="R191" s="160" t="s">
        <v>1244</v>
      </c>
      <c r="S191" s="31" t="s">
        <v>1245</v>
      </c>
      <c r="T191" s="31" t="s">
        <v>1244</v>
      </c>
      <c r="U191" s="31" t="s">
        <v>1244</v>
      </c>
      <c r="V191" s="31" t="s">
        <v>1244</v>
      </c>
      <c r="W191" s="31" t="s">
        <v>1244</v>
      </c>
      <c r="X191" s="163">
        <f t="shared" si="453"/>
        <v>0</v>
      </c>
      <c r="Y191" s="81">
        <f t="shared" si="454"/>
        <v>0</v>
      </c>
      <c r="Z191" s="38">
        <f t="shared" ref="Z191" si="537">1.5+ROUND(H191*0.3,2)/2</f>
        <v>5.3900000000000006</v>
      </c>
      <c r="AA191" s="23">
        <f t="shared" ref="AA191" si="538">X191*Z191</f>
        <v>0</v>
      </c>
      <c r="AB191" s="24">
        <f t="shared" ref="AB191" si="539">H191+Z191</f>
        <v>31.330000000000002</v>
      </c>
      <c r="AC191" s="55">
        <f t="shared" ref="AC191" si="540">ROUND(AB191*3.5,0)</f>
        <v>110</v>
      </c>
      <c r="AD191" s="29">
        <f t="shared" ref="AD191" si="541">ROUND(AB191*3.4,1)</f>
        <v>106.5</v>
      </c>
      <c r="AE191" s="11">
        <f t="shared" ref="AE191" si="542">ROUND(AC191*$AE$2,-1)</f>
        <v>9900</v>
      </c>
      <c r="AF191" s="6">
        <f t="shared" ref="AF191" si="543">(AC191-AB191)/AB191</f>
        <v>2.5110118097669964</v>
      </c>
      <c r="AG191" s="25">
        <f t="shared" ref="AG191" si="544">ROUND(AC191/1.82,1)</f>
        <v>60.4</v>
      </c>
      <c r="AH191" s="11" t="e">
        <f>ROUND(AG191*#REF!,-1)</f>
        <v>#REF!</v>
      </c>
      <c r="AI191" s="7">
        <f t="shared" ref="AI191" si="545">(AG191-AB191)/AB191</f>
        <v>0.92786466645387788</v>
      </c>
      <c r="AJ191" s="26">
        <f t="shared" ref="AJ191" si="546">ROUND(AG191*0.75,1)</f>
        <v>45.3</v>
      </c>
      <c r="AK191" s="11" t="e">
        <f>ROUND(AJ191*#REF!,-1)</f>
        <v>#REF!</v>
      </c>
      <c r="AL191" s="18">
        <f t="shared" ref="AL191" si="547">(AJ191-AB191)/AB191</f>
        <v>0.44589849984040836</v>
      </c>
      <c r="AM191" s="42"/>
      <c r="AN191" s="67" t="s">
        <v>22</v>
      </c>
      <c r="AO191" s="68" t="s">
        <v>22</v>
      </c>
      <c r="AP191" s="68" t="s">
        <v>22</v>
      </c>
      <c r="AQ191" s="68" t="e">
        <f t="shared" ref="AQ191" si="548">O191-BA191-BL191-BW191</f>
        <v>#VALUE!</v>
      </c>
      <c r="AR191" s="68" t="s">
        <v>22</v>
      </c>
      <c r="AS191" s="68" t="e">
        <f t="shared" ref="AS191" si="549">Q191-BC191-BN191-BY191</f>
        <v>#VALUE!</v>
      </c>
      <c r="AT191" s="68" t="s">
        <v>22</v>
      </c>
      <c r="AU191" s="68" t="s">
        <v>22</v>
      </c>
      <c r="AV191" s="74" t="e">
        <f t="shared" ref="AV191" si="550">SUM(AN191:AU191)</f>
        <v>#VALUE!</v>
      </c>
      <c r="AW191" s="71" t="e">
        <f t="shared" ref="AW191" si="551">AV191*H191</f>
        <v>#VALUE!</v>
      </c>
      <c r="AX191" s="49" t="s">
        <v>22</v>
      </c>
      <c r="AY191" s="68" t="s">
        <v>22</v>
      </c>
      <c r="AZ191" s="50" t="s">
        <v>22</v>
      </c>
      <c r="BA191" s="50">
        <v>6</v>
      </c>
      <c r="BB191" s="50" t="s">
        <v>22</v>
      </c>
      <c r="BC191" s="50">
        <v>6</v>
      </c>
      <c r="BD191" s="68" t="s">
        <v>22</v>
      </c>
      <c r="BE191" s="68" t="s">
        <v>22</v>
      </c>
      <c r="BF191" s="46">
        <f t="shared" ref="BF191" si="552">SUM(AX191:BE191)</f>
        <v>12</v>
      </c>
      <c r="BG191" s="9">
        <f t="shared" ref="BG191" si="553">BF191*AG191*0.75*0.95</f>
        <v>516.41999999999985</v>
      </c>
      <c r="BH191" s="9">
        <f t="shared" ref="BH191" si="554">BF191*H191</f>
        <v>311.28000000000003</v>
      </c>
      <c r="BI191" s="53" t="s">
        <v>22</v>
      </c>
      <c r="BJ191" s="68" t="s">
        <v>22</v>
      </c>
      <c r="BK191" s="54" t="s">
        <v>22</v>
      </c>
      <c r="BL191" s="54">
        <v>2</v>
      </c>
      <c r="BM191" s="54" t="s">
        <v>22</v>
      </c>
      <c r="BN191" s="54">
        <v>2</v>
      </c>
      <c r="BO191" s="54" t="s">
        <v>22</v>
      </c>
      <c r="BP191" s="68" t="s">
        <v>22</v>
      </c>
      <c r="BQ191" s="46">
        <f t="shared" ref="BQ191" si="555">SUM(BI191:BP191)</f>
        <v>4</v>
      </c>
      <c r="BR191" s="9">
        <f t="shared" ref="BR191" si="556">BQ191*AC191*0.4227</f>
        <v>185.988</v>
      </c>
      <c r="BS191" s="9">
        <f t="shared" ref="BS191" si="557">BQ191*H191</f>
        <v>103.76</v>
      </c>
      <c r="BT191" s="63" t="s">
        <v>22</v>
      </c>
      <c r="BU191" s="68" t="s">
        <v>22</v>
      </c>
      <c r="BV191" s="64" t="s">
        <v>22</v>
      </c>
      <c r="BW191" s="64">
        <v>4</v>
      </c>
      <c r="BX191" s="64" t="s">
        <v>22</v>
      </c>
      <c r="BY191" s="64">
        <v>4</v>
      </c>
      <c r="BZ191" s="64" t="s">
        <v>22</v>
      </c>
      <c r="CA191" s="68" t="s">
        <v>22</v>
      </c>
      <c r="CB191" s="46">
        <f t="shared" ref="CB191" si="558">SUM(BT191:CA191)</f>
        <v>8</v>
      </c>
      <c r="CC191" s="9">
        <f t="shared" ref="CC191" si="559">CB191*AC191*0.62</f>
        <v>545.6</v>
      </c>
      <c r="CD191" s="9">
        <f t="shared" ref="CD191" si="560">CB191*H191</f>
        <v>207.52</v>
      </c>
      <c r="CE191" s="8">
        <v>0</v>
      </c>
      <c r="CF191" s="9">
        <f t="shared" si="490"/>
        <v>0</v>
      </c>
      <c r="CG191" s="9">
        <f t="shared" si="491"/>
        <v>0</v>
      </c>
      <c r="CH191" s="8">
        <v>0</v>
      </c>
      <c r="CI191" s="9">
        <f t="shared" si="492"/>
        <v>0</v>
      </c>
      <c r="CJ191" s="9">
        <f t="shared" si="493"/>
        <v>0</v>
      </c>
      <c r="CK191" s="10">
        <v>1</v>
      </c>
    </row>
    <row r="192" spans="1:89" s="10" customFormat="1" ht="144" customHeight="1">
      <c r="A192" s="36" t="s">
        <v>1367</v>
      </c>
      <c r="B192" s="106"/>
      <c r="C192" s="106" t="str">
        <f t="shared" si="455"/>
        <v>TULIP-Navy</v>
      </c>
      <c r="D192" s="99" t="s">
        <v>1273</v>
      </c>
      <c r="E192" s="19" t="s">
        <v>1208</v>
      </c>
      <c r="F192" s="104" t="s">
        <v>886</v>
      </c>
      <c r="G192" s="19"/>
      <c r="H192" s="78">
        <f t="shared" si="513"/>
        <v>19.440000000000001</v>
      </c>
      <c r="I192" s="89">
        <v>29.9</v>
      </c>
      <c r="J192" s="79">
        <v>74.900000000000006</v>
      </c>
      <c r="K192" s="143" t="str">
        <f>_xlfn.XLOOKUP(C192,наличие!A:A,наличие!J:J,"-",0)</f>
        <v>-</v>
      </c>
      <c r="L192" s="31" t="s">
        <v>1244</v>
      </c>
      <c r="M192" s="31" t="s">
        <v>1244</v>
      </c>
      <c r="N192" s="31" t="s">
        <v>1244</v>
      </c>
      <c r="O192" s="160" t="s">
        <v>1244</v>
      </c>
      <c r="P192" s="31" t="s">
        <v>1244</v>
      </c>
      <c r="Q192" s="160" t="s">
        <v>1245</v>
      </c>
      <c r="R192" s="160" t="s">
        <v>1244</v>
      </c>
      <c r="S192" s="31" t="s">
        <v>1244</v>
      </c>
      <c r="T192" s="31" t="s">
        <v>1244</v>
      </c>
      <c r="U192" s="31" t="s">
        <v>1244</v>
      </c>
      <c r="V192" s="31" t="s">
        <v>1244</v>
      </c>
      <c r="W192" s="31" t="s">
        <v>1244</v>
      </c>
      <c r="X192" s="163">
        <f t="shared" si="453"/>
        <v>0</v>
      </c>
      <c r="Y192" s="81">
        <f t="shared" si="454"/>
        <v>0</v>
      </c>
      <c r="Z192" s="38">
        <f t="shared" si="457"/>
        <v>4.415</v>
      </c>
      <c r="AA192" s="23">
        <f t="shared" si="514"/>
        <v>0</v>
      </c>
      <c r="AB192" s="24">
        <f t="shared" si="515"/>
        <v>23.855</v>
      </c>
      <c r="AC192" s="55">
        <f t="shared" si="516"/>
        <v>83</v>
      </c>
      <c r="AD192" s="29">
        <f t="shared" si="517"/>
        <v>81.099999999999994</v>
      </c>
      <c r="AE192" s="11">
        <f t="shared" si="518"/>
        <v>7470</v>
      </c>
      <c r="AF192" s="6">
        <f t="shared" si="519"/>
        <v>2.4793544330329071</v>
      </c>
      <c r="AG192" s="25">
        <f t="shared" si="520"/>
        <v>45.6</v>
      </c>
      <c r="AH192" s="11" t="e">
        <f>ROUND(AG192*#REF!,-1)</f>
        <v>#REF!</v>
      </c>
      <c r="AI192" s="7">
        <f t="shared" si="521"/>
        <v>0.91154894152169363</v>
      </c>
      <c r="AJ192" s="26">
        <f t="shared" si="522"/>
        <v>34.200000000000003</v>
      </c>
      <c r="AK192" s="11" t="e">
        <f>ROUND(AJ192*#REF!,-1)</f>
        <v>#REF!</v>
      </c>
      <c r="AL192" s="18">
        <f t="shared" si="523"/>
        <v>0.43366170614127025</v>
      </c>
      <c r="AM192" s="42"/>
      <c r="AN192" s="67" t="s">
        <v>22</v>
      </c>
      <c r="AO192" s="68" t="s">
        <v>22</v>
      </c>
      <c r="AP192" s="68" t="s">
        <v>22</v>
      </c>
      <c r="AQ192" s="68" t="e">
        <f t="shared" si="524"/>
        <v>#VALUE!</v>
      </c>
      <c r="AR192" s="68" t="s">
        <v>22</v>
      </c>
      <c r="AS192" s="68" t="e">
        <f t="shared" si="525"/>
        <v>#VALUE!</v>
      </c>
      <c r="AT192" s="68" t="s">
        <v>22</v>
      </c>
      <c r="AU192" s="68" t="s">
        <v>22</v>
      </c>
      <c r="AV192" s="74" t="e">
        <f t="shared" si="526"/>
        <v>#VALUE!</v>
      </c>
      <c r="AW192" s="71" t="e">
        <f t="shared" si="527"/>
        <v>#VALUE!</v>
      </c>
      <c r="AX192" s="49" t="s">
        <v>22</v>
      </c>
      <c r="AY192" s="68" t="s">
        <v>22</v>
      </c>
      <c r="AZ192" s="50" t="s">
        <v>22</v>
      </c>
      <c r="BA192" s="50">
        <v>0</v>
      </c>
      <c r="BB192" s="50" t="s">
        <v>22</v>
      </c>
      <c r="BC192" s="50">
        <v>0</v>
      </c>
      <c r="BD192" s="68" t="s">
        <v>22</v>
      </c>
      <c r="BE192" s="68" t="s">
        <v>22</v>
      </c>
      <c r="BF192" s="46">
        <f t="shared" si="528"/>
        <v>0</v>
      </c>
      <c r="BG192" s="9">
        <f t="shared" si="529"/>
        <v>0</v>
      </c>
      <c r="BH192" s="9">
        <f t="shared" si="530"/>
        <v>0</v>
      </c>
      <c r="BI192" s="53" t="s">
        <v>22</v>
      </c>
      <c r="BJ192" s="68" t="s">
        <v>22</v>
      </c>
      <c r="BK192" s="54" t="s">
        <v>22</v>
      </c>
      <c r="BL192" s="54">
        <v>0</v>
      </c>
      <c r="BM192" s="54" t="s">
        <v>22</v>
      </c>
      <c r="BN192" s="54">
        <v>0</v>
      </c>
      <c r="BO192" s="54" t="s">
        <v>22</v>
      </c>
      <c r="BP192" s="68" t="s">
        <v>22</v>
      </c>
      <c r="BQ192" s="46">
        <f t="shared" si="531"/>
        <v>0</v>
      </c>
      <c r="BR192" s="9">
        <f t="shared" si="532"/>
        <v>0</v>
      </c>
      <c r="BS192" s="9">
        <f t="shared" si="533"/>
        <v>0</v>
      </c>
      <c r="BT192" s="63" t="s">
        <v>22</v>
      </c>
      <c r="BU192" s="68" t="s">
        <v>22</v>
      </c>
      <c r="BV192" s="64" t="s">
        <v>22</v>
      </c>
      <c r="BW192" s="64">
        <v>0</v>
      </c>
      <c r="BX192" s="64" t="s">
        <v>22</v>
      </c>
      <c r="BY192" s="64">
        <v>0</v>
      </c>
      <c r="BZ192" s="64" t="s">
        <v>22</v>
      </c>
      <c r="CA192" s="68" t="s">
        <v>22</v>
      </c>
      <c r="CB192" s="46">
        <f t="shared" si="534"/>
        <v>0</v>
      </c>
      <c r="CC192" s="9">
        <f t="shared" si="535"/>
        <v>0</v>
      </c>
      <c r="CD192" s="9">
        <f t="shared" si="536"/>
        <v>0</v>
      </c>
      <c r="CE192" s="8">
        <v>0</v>
      </c>
      <c r="CF192" s="9">
        <f t="shared" si="490"/>
        <v>0</v>
      </c>
      <c r="CG192" s="9">
        <f t="shared" si="491"/>
        <v>0</v>
      </c>
      <c r="CH192" s="8">
        <v>0</v>
      </c>
      <c r="CI192" s="9">
        <f t="shared" si="492"/>
        <v>0</v>
      </c>
      <c r="CJ192" s="9">
        <f t="shared" si="493"/>
        <v>0</v>
      </c>
      <c r="CK192" s="10">
        <v>1</v>
      </c>
    </row>
    <row r="193" spans="1:89" s="10" customFormat="1" ht="144" customHeight="1">
      <c r="A193" s="36" t="s">
        <v>1367</v>
      </c>
      <c r="B193" s="107"/>
      <c r="C193" s="106" t="str">
        <f t="shared" si="455"/>
        <v>TULIP-Pink</v>
      </c>
      <c r="D193" s="99" t="s">
        <v>1273</v>
      </c>
      <c r="E193" s="19" t="s">
        <v>1234</v>
      </c>
      <c r="F193" s="104" t="s">
        <v>886</v>
      </c>
      <c r="G193" s="19"/>
      <c r="H193" s="78">
        <f t="shared" si="513"/>
        <v>19.440000000000001</v>
      </c>
      <c r="I193" s="79">
        <v>29.9</v>
      </c>
      <c r="J193" s="79">
        <v>74.900000000000006</v>
      </c>
      <c r="K193" s="143" t="str">
        <f>_xlfn.XLOOKUP(C193,наличие!A:A,наличие!J:J,"-",0)</f>
        <v>-</v>
      </c>
      <c r="L193" s="31" t="s">
        <v>1244</v>
      </c>
      <c r="M193" s="31" t="s">
        <v>1244</v>
      </c>
      <c r="N193" s="31" t="s">
        <v>1244</v>
      </c>
      <c r="O193" s="160" t="s">
        <v>1244</v>
      </c>
      <c r="P193" s="31" t="s">
        <v>1244</v>
      </c>
      <c r="Q193" s="160" t="s">
        <v>1245</v>
      </c>
      <c r="R193" s="160" t="s">
        <v>1244</v>
      </c>
      <c r="S193" s="31" t="s">
        <v>1244</v>
      </c>
      <c r="T193" s="31" t="s">
        <v>1244</v>
      </c>
      <c r="U193" s="31" t="s">
        <v>1244</v>
      </c>
      <c r="V193" s="31" t="s">
        <v>1244</v>
      </c>
      <c r="W193" s="31" t="s">
        <v>1244</v>
      </c>
      <c r="X193" s="163">
        <f t="shared" si="453"/>
        <v>0</v>
      </c>
      <c r="Y193" s="81">
        <f t="shared" si="454"/>
        <v>0</v>
      </c>
      <c r="Z193" s="38">
        <f t="shared" si="457"/>
        <v>4.415</v>
      </c>
      <c r="AA193" s="23">
        <f t="shared" si="514"/>
        <v>0</v>
      </c>
      <c r="AB193" s="24">
        <f t="shared" si="515"/>
        <v>23.855</v>
      </c>
      <c r="AC193" s="55">
        <f t="shared" si="516"/>
        <v>83</v>
      </c>
      <c r="AD193" s="29">
        <f t="shared" si="517"/>
        <v>81.099999999999994</v>
      </c>
      <c r="AE193" s="11">
        <f t="shared" si="518"/>
        <v>7470</v>
      </c>
      <c r="AF193" s="6">
        <f t="shared" si="519"/>
        <v>2.4793544330329071</v>
      </c>
      <c r="AG193" s="25">
        <f t="shared" si="520"/>
        <v>45.6</v>
      </c>
      <c r="AH193" s="11" t="e">
        <f>ROUND(AG193*#REF!,-1)</f>
        <v>#REF!</v>
      </c>
      <c r="AI193" s="7">
        <f t="shared" si="521"/>
        <v>0.91154894152169363</v>
      </c>
      <c r="AJ193" s="26">
        <f t="shared" si="522"/>
        <v>34.200000000000003</v>
      </c>
      <c r="AK193" s="11" t="e">
        <f>ROUND(AJ193*#REF!,-1)</f>
        <v>#REF!</v>
      </c>
      <c r="AL193" s="18">
        <f t="shared" si="523"/>
        <v>0.43366170614127025</v>
      </c>
      <c r="AM193" s="42"/>
      <c r="AN193" s="67" t="s">
        <v>22</v>
      </c>
      <c r="AO193" s="68" t="s">
        <v>22</v>
      </c>
      <c r="AP193" s="68" t="s">
        <v>22</v>
      </c>
      <c r="AQ193" s="68" t="e">
        <f t="shared" si="524"/>
        <v>#VALUE!</v>
      </c>
      <c r="AR193" s="68" t="s">
        <v>22</v>
      </c>
      <c r="AS193" s="68" t="e">
        <f t="shared" si="525"/>
        <v>#VALUE!</v>
      </c>
      <c r="AT193" s="68" t="s">
        <v>22</v>
      </c>
      <c r="AU193" s="68" t="s">
        <v>22</v>
      </c>
      <c r="AV193" s="74" t="e">
        <f t="shared" si="526"/>
        <v>#VALUE!</v>
      </c>
      <c r="AW193" s="71" t="e">
        <f t="shared" si="527"/>
        <v>#VALUE!</v>
      </c>
      <c r="AX193" s="49" t="s">
        <v>22</v>
      </c>
      <c r="AY193" s="68" t="s">
        <v>22</v>
      </c>
      <c r="AZ193" s="50" t="s">
        <v>22</v>
      </c>
      <c r="BA193" s="50">
        <v>0</v>
      </c>
      <c r="BB193" s="50" t="s">
        <v>22</v>
      </c>
      <c r="BC193" s="50">
        <v>0</v>
      </c>
      <c r="BD193" s="68" t="s">
        <v>22</v>
      </c>
      <c r="BE193" s="68" t="s">
        <v>22</v>
      </c>
      <c r="BF193" s="46">
        <f t="shared" si="528"/>
        <v>0</v>
      </c>
      <c r="BG193" s="9">
        <f t="shared" si="529"/>
        <v>0</v>
      </c>
      <c r="BH193" s="9">
        <f t="shared" si="530"/>
        <v>0</v>
      </c>
      <c r="BI193" s="53" t="s">
        <v>22</v>
      </c>
      <c r="BJ193" s="68" t="s">
        <v>22</v>
      </c>
      <c r="BK193" s="54" t="s">
        <v>22</v>
      </c>
      <c r="BL193" s="54">
        <v>0</v>
      </c>
      <c r="BM193" s="54" t="s">
        <v>22</v>
      </c>
      <c r="BN193" s="54">
        <v>0</v>
      </c>
      <c r="BO193" s="54" t="s">
        <v>22</v>
      </c>
      <c r="BP193" s="68" t="s">
        <v>22</v>
      </c>
      <c r="BQ193" s="46">
        <f t="shared" si="531"/>
        <v>0</v>
      </c>
      <c r="BR193" s="9">
        <f t="shared" si="532"/>
        <v>0</v>
      </c>
      <c r="BS193" s="9">
        <f t="shared" si="533"/>
        <v>0</v>
      </c>
      <c r="BT193" s="63" t="s">
        <v>22</v>
      </c>
      <c r="BU193" s="68" t="s">
        <v>22</v>
      </c>
      <c r="BV193" s="64" t="s">
        <v>22</v>
      </c>
      <c r="BW193" s="64">
        <v>0</v>
      </c>
      <c r="BX193" s="64" t="s">
        <v>22</v>
      </c>
      <c r="BY193" s="64">
        <v>0</v>
      </c>
      <c r="BZ193" s="64" t="s">
        <v>22</v>
      </c>
      <c r="CA193" s="68" t="s">
        <v>22</v>
      </c>
      <c r="CB193" s="46">
        <f t="shared" si="534"/>
        <v>0</v>
      </c>
      <c r="CC193" s="9">
        <f t="shared" si="535"/>
        <v>0</v>
      </c>
      <c r="CD193" s="9">
        <f t="shared" si="536"/>
        <v>0</v>
      </c>
      <c r="CE193" s="8">
        <v>0</v>
      </c>
      <c r="CF193" s="9">
        <f t="shared" si="490"/>
        <v>0</v>
      </c>
      <c r="CG193" s="9">
        <f t="shared" si="491"/>
        <v>0</v>
      </c>
      <c r="CH193" s="8">
        <v>0</v>
      </c>
      <c r="CI193" s="9">
        <f t="shared" si="492"/>
        <v>0</v>
      </c>
      <c r="CJ193" s="9">
        <f t="shared" si="493"/>
        <v>0</v>
      </c>
      <c r="CK193" s="10">
        <v>1</v>
      </c>
    </row>
    <row r="194" spans="1:89" s="10" customFormat="1" ht="144" customHeight="1">
      <c r="A194" s="36" t="s">
        <v>1367</v>
      </c>
      <c r="B194" s="107"/>
      <c r="C194" s="106" t="str">
        <f t="shared" si="455"/>
        <v>TULIP-Rust</v>
      </c>
      <c r="D194" s="99" t="s">
        <v>1273</v>
      </c>
      <c r="E194" s="19" t="s">
        <v>1206</v>
      </c>
      <c r="F194" s="104" t="s">
        <v>886</v>
      </c>
      <c r="G194" s="19"/>
      <c r="H194" s="78">
        <f t="shared" si="513"/>
        <v>19.440000000000001</v>
      </c>
      <c r="I194" s="79">
        <v>29.9</v>
      </c>
      <c r="J194" s="79">
        <v>74.900000000000006</v>
      </c>
      <c r="K194" s="143" t="str">
        <f>_xlfn.XLOOKUP(C194,наличие!A:A,наличие!J:J,"-",0)</f>
        <v>-</v>
      </c>
      <c r="L194" s="31" t="s">
        <v>1244</v>
      </c>
      <c r="M194" s="31" t="s">
        <v>1244</v>
      </c>
      <c r="N194" s="31" t="s">
        <v>1244</v>
      </c>
      <c r="O194" s="160" t="s">
        <v>1244</v>
      </c>
      <c r="P194" s="31" t="s">
        <v>1244</v>
      </c>
      <c r="Q194" s="160" t="s">
        <v>1245</v>
      </c>
      <c r="R194" s="160" t="s">
        <v>1244</v>
      </c>
      <c r="S194" s="31" t="s">
        <v>1244</v>
      </c>
      <c r="T194" s="31" t="s">
        <v>1244</v>
      </c>
      <c r="U194" s="31" t="s">
        <v>1244</v>
      </c>
      <c r="V194" s="31" t="s">
        <v>1244</v>
      </c>
      <c r="W194" s="31" t="s">
        <v>1244</v>
      </c>
      <c r="X194" s="163">
        <f t="shared" si="453"/>
        <v>0</v>
      </c>
      <c r="Y194" s="81">
        <f t="shared" si="454"/>
        <v>0</v>
      </c>
      <c r="Z194" s="38">
        <f t="shared" si="457"/>
        <v>4.415</v>
      </c>
      <c r="AA194" s="23">
        <f t="shared" si="514"/>
        <v>0</v>
      </c>
      <c r="AB194" s="24">
        <f t="shared" si="515"/>
        <v>23.855</v>
      </c>
      <c r="AC194" s="55">
        <f t="shared" si="516"/>
        <v>83</v>
      </c>
      <c r="AD194" s="29">
        <f t="shared" si="517"/>
        <v>81.099999999999994</v>
      </c>
      <c r="AE194" s="11">
        <f t="shared" si="518"/>
        <v>7470</v>
      </c>
      <c r="AF194" s="6">
        <f t="shared" si="519"/>
        <v>2.4793544330329071</v>
      </c>
      <c r="AG194" s="25">
        <f t="shared" si="520"/>
        <v>45.6</v>
      </c>
      <c r="AH194" s="11" t="e">
        <f>ROUND(AG194*#REF!,-1)</f>
        <v>#REF!</v>
      </c>
      <c r="AI194" s="7">
        <f t="shared" si="521"/>
        <v>0.91154894152169363</v>
      </c>
      <c r="AJ194" s="26">
        <f t="shared" si="522"/>
        <v>34.200000000000003</v>
      </c>
      <c r="AK194" s="11" t="e">
        <f>ROUND(AJ194*#REF!,-1)</f>
        <v>#REF!</v>
      </c>
      <c r="AL194" s="18">
        <f t="shared" si="523"/>
        <v>0.43366170614127025</v>
      </c>
      <c r="AM194" s="42"/>
      <c r="AN194" s="67" t="s">
        <v>22</v>
      </c>
      <c r="AO194" s="68" t="s">
        <v>22</v>
      </c>
      <c r="AP194" s="68" t="s">
        <v>22</v>
      </c>
      <c r="AQ194" s="68" t="e">
        <f t="shared" si="524"/>
        <v>#VALUE!</v>
      </c>
      <c r="AR194" s="68" t="s">
        <v>22</v>
      </c>
      <c r="AS194" s="68" t="e">
        <f t="shared" si="525"/>
        <v>#VALUE!</v>
      </c>
      <c r="AT194" s="68" t="s">
        <v>22</v>
      </c>
      <c r="AU194" s="68" t="s">
        <v>22</v>
      </c>
      <c r="AV194" s="74" t="e">
        <f t="shared" si="526"/>
        <v>#VALUE!</v>
      </c>
      <c r="AW194" s="71" t="e">
        <f t="shared" si="527"/>
        <v>#VALUE!</v>
      </c>
      <c r="AX194" s="49" t="s">
        <v>22</v>
      </c>
      <c r="AY194" s="68" t="s">
        <v>22</v>
      </c>
      <c r="AZ194" s="50" t="s">
        <v>22</v>
      </c>
      <c r="BA194" s="50">
        <v>0</v>
      </c>
      <c r="BB194" s="50" t="s">
        <v>22</v>
      </c>
      <c r="BC194" s="50">
        <v>0</v>
      </c>
      <c r="BD194" s="68" t="s">
        <v>22</v>
      </c>
      <c r="BE194" s="68" t="s">
        <v>22</v>
      </c>
      <c r="BF194" s="46">
        <f t="shared" si="528"/>
        <v>0</v>
      </c>
      <c r="BG194" s="9">
        <f t="shared" si="529"/>
        <v>0</v>
      </c>
      <c r="BH194" s="9">
        <f t="shared" si="530"/>
        <v>0</v>
      </c>
      <c r="BI194" s="53" t="s">
        <v>22</v>
      </c>
      <c r="BJ194" s="68" t="s">
        <v>22</v>
      </c>
      <c r="BK194" s="54" t="s">
        <v>22</v>
      </c>
      <c r="BL194" s="54">
        <v>0</v>
      </c>
      <c r="BM194" s="54" t="s">
        <v>22</v>
      </c>
      <c r="BN194" s="54">
        <v>0</v>
      </c>
      <c r="BO194" s="54" t="s">
        <v>22</v>
      </c>
      <c r="BP194" s="68" t="s">
        <v>22</v>
      </c>
      <c r="BQ194" s="46">
        <f t="shared" si="531"/>
        <v>0</v>
      </c>
      <c r="BR194" s="9">
        <f t="shared" si="532"/>
        <v>0</v>
      </c>
      <c r="BS194" s="9">
        <f t="shared" si="533"/>
        <v>0</v>
      </c>
      <c r="BT194" s="63" t="s">
        <v>22</v>
      </c>
      <c r="BU194" s="68" t="s">
        <v>22</v>
      </c>
      <c r="BV194" s="64" t="s">
        <v>22</v>
      </c>
      <c r="BW194" s="64">
        <v>0</v>
      </c>
      <c r="BX194" s="64" t="s">
        <v>22</v>
      </c>
      <c r="BY194" s="64">
        <v>0</v>
      </c>
      <c r="BZ194" s="64" t="s">
        <v>22</v>
      </c>
      <c r="CA194" s="68" t="s">
        <v>22</v>
      </c>
      <c r="CB194" s="46">
        <f t="shared" si="534"/>
        <v>0</v>
      </c>
      <c r="CC194" s="9">
        <f t="shared" si="535"/>
        <v>0</v>
      </c>
      <c r="CD194" s="9">
        <f t="shared" si="536"/>
        <v>0</v>
      </c>
      <c r="CE194" s="8">
        <v>0</v>
      </c>
      <c r="CF194" s="9">
        <f t="shared" si="490"/>
        <v>0</v>
      </c>
      <c r="CG194" s="9">
        <f t="shared" si="491"/>
        <v>0</v>
      </c>
      <c r="CH194" s="8">
        <v>0</v>
      </c>
      <c r="CI194" s="9">
        <f t="shared" si="492"/>
        <v>0</v>
      </c>
      <c r="CJ194" s="9">
        <f t="shared" si="493"/>
        <v>0</v>
      </c>
      <c r="CK194" s="10">
        <v>1</v>
      </c>
    </row>
    <row r="195" spans="1:89" s="10" customFormat="1" ht="144" customHeight="1">
      <c r="A195" s="36" t="s">
        <v>1367</v>
      </c>
      <c r="B195" s="106"/>
      <c r="C195" s="106" t="str">
        <f t="shared" si="455"/>
        <v>TULIP-Red</v>
      </c>
      <c r="D195" s="99" t="s">
        <v>1273</v>
      </c>
      <c r="E195" s="19" t="s">
        <v>1226</v>
      </c>
      <c r="F195" s="103" t="s">
        <v>886</v>
      </c>
      <c r="G195" s="19"/>
      <c r="H195" s="78">
        <f t="shared" si="513"/>
        <v>19.440000000000001</v>
      </c>
      <c r="I195" s="89">
        <v>29.9</v>
      </c>
      <c r="J195" s="79">
        <v>74.900000000000006</v>
      </c>
      <c r="K195" s="143" t="str">
        <f>_xlfn.XLOOKUP(C195,наличие!A:A,наличие!J:J,"-",0)</f>
        <v>-</v>
      </c>
      <c r="L195" s="31" t="s">
        <v>1244</v>
      </c>
      <c r="M195" s="31" t="s">
        <v>1244</v>
      </c>
      <c r="N195" s="31" t="s">
        <v>1244</v>
      </c>
      <c r="O195" s="160" t="s">
        <v>1244</v>
      </c>
      <c r="P195" s="31" t="s">
        <v>1244</v>
      </c>
      <c r="Q195" s="160" t="s">
        <v>1245</v>
      </c>
      <c r="R195" s="160" t="s">
        <v>1244</v>
      </c>
      <c r="S195" s="31" t="s">
        <v>1244</v>
      </c>
      <c r="T195" s="31" t="s">
        <v>1244</v>
      </c>
      <c r="U195" s="31" t="s">
        <v>1244</v>
      </c>
      <c r="V195" s="31" t="s">
        <v>1244</v>
      </c>
      <c r="W195" s="31" t="s">
        <v>1244</v>
      </c>
      <c r="X195" s="163">
        <f t="shared" ref="X195:X258" si="561">SUM(L195:W195)</f>
        <v>0</v>
      </c>
      <c r="Y195" s="81">
        <f t="shared" ref="Y195:Y258" si="562">H195*X195</f>
        <v>0</v>
      </c>
      <c r="Z195" s="38">
        <f t="shared" si="457"/>
        <v>4.415</v>
      </c>
      <c r="AA195" s="23">
        <f t="shared" si="514"/>
        <v>0</v>
      </c>
      <c r="AB195" s="24">
        <f t="shared" si="515"/>
        <v>23.855</v>
      </c>
      <c r="AC195" s="55">
        <f t="shared" si="516"/>
        <v>83</v>
      </c>
      <c r="AD195" s="29">
        <f t="shared" si="517"/>
        <v>81.099999999999994</v>
      </c>
      <c r="AE195" s="11">
        <f t="shared" si="518"/>
        <v>7470</v>
      </c>
      <c r="AF195" s="6">
        <f t="shared" si="519"/>
        <v>2.4793544330329071</v>
      </c>
      <c r="AG195" s="25">
        <f t="shared" si="520"/>
        <v>45.6</v>
      </c>
      <c r="AH195" s="11" t="e">
        <f>ROUND(AG195*#REF!,-1)</f>
        <v>#REF!</v>
      </c>
      <c r="AI195" s="7">
        <f t="shared" si="521"/>
        <v>0.91154894152169363</v>
      </c>
      <c r="AJ195" s="26">
        <f t="shared" si="522"/>
        <v>34.200000000000003</v>
      </c>
      <c r="AK195" s="11" t="e">
        <f>ROUND(AJ195*#REF!,-1)</f>
        <v>#REF!</v>
      </c>
      <c r="AL195" s="18">
        <f t="shared" si="523"/>
        <v>0.43366170614127025</v>
      </c>
      <c r="AM195" s="42"/>
      <c r="AN195" s="67" t="s">
        <v>22</v>
      </c>
      <c r="AO195" s="68" t="s">
        <v>22</v>
      </c>
      <c r="AP195" s="68" t="s">
        <v>22</v>
      </c>
      <c r="AQ195" s="68" t="e">
        <f t="shared" si="524"/>
        <v>#VALUE!</v>
      </c>
      <c r="AR195" s="68" t="s">
        <v>22</v>
      </c>
      <c r="AS195" s="68" t="e">
        <f t="shared" si="525"/>
        <v>#VALUE!</v>
      </c>
      <c r="AT195" s="68" t="s">
        <v>22</v>
      </c>
      <c r="AU195" s="68" t="s">
        <v>22</v>
      </c>
      <c r="AV195" s="74" t="e">
        <f t="shared" si="526"/>
        <v>#VALUE!</v>
      </c>
      <c r="AW195" s="71" t="e">
        <f t="shared" si="527"/>
        <v>#VALUE!</v>
      </c>
      <c r="AX195" s="49" t="s">
        <v>22</v>
      </c>
      <c r="AY195" s="68" t="s">
        <v>22</v>
      </c>
      <c r="AZ195" s="50" t="s">
        <v>22</v>
      </c>
      <c r="BA195" s="50">
        <v>0</v>
      </c>
      <c r="BB195" s="50" t="s">
        <v>22</v>
      </c>
      <c r="BC195" s="50">
        <v>0</v>
      </c>
      <c r="BD195" s="68" t="s">
        <v>22</v>
      </c>
      <c r="BE195" s="68" t="s">
        <v>22</v>
      </c>
      <c r="BF195" s="46">
        <f t="shared" si="528"/>
        <v>0</v>
      </c>
      <c r="BG195" s="9">
        <f t="shared" si="529"/>
        <v>0</v>
      </c>
      <c r="BH195" s="9">
        <f t="shared" si="530"/>
        <v>0</v>
      </c>
      <c r="BI195" s="53" t="s">
        <v>22</v>
      </c>
      <c r="BJ195" s="68" t="s">
        <v>22</v>
      </c>
      <c r="BK195" s="54" t="s">
        <v>22</v>
      </c>
      <c r="BL195" s="54">
        <v>0</v>
      </c>
      <c r="BM195" s="54" t="s">
        <v>22</v>
      </c>
      <c r="BN195" s="54">
        <v>0</v>
      </c>
      <c r="BO195" s="54" t="s">
        <v>22</v>
      </c>
      <c r="BP195" s="68" t="s">
        <v>22</v>
      </c>
      <c r="BQ195" s="46">
        <f t="shared" si="531"/>
        <v>0</v>
      </c>
      <c r="BR195" s="9">
        <f t="shared" si="532"/>
        <v>0</v>
      </c>
      <c r="BS195" s="9">
        <f t="shared" si="533"/>
        <v>0</v>
      </c>
      <c r="BT195" s="63" t="s">
        <v>22</v>
      </c>
      <c r="BU195" s="68" t="s">
        <v>22</v>
      </c>
      <c r="BV195" s="64" t="s">
        <v>22</v>
      </c>
      <c r="BW195" s="64">
        <v>0</v>
      </c>
      <c r="BX195" s="64" t="s">
        <v>22</v>
      </c>
      <c r="BY195" s="64">
        <v>0</v>
      </c>
      <c r="BZ195" s="64" t="s">
        <v>22</v>
      </c>
      <c r="CA195" s="68" t="s">
        <v>22</v>
      </c>
      <c r="CB195" s="46">
        <f t="shared" si="534"/>
        <v>0</v>
      </c>
      <c r="CC195" s="9">
        <f t="shared" si="535"/>
        <v>0</v>
      </c>
      <c r="CD195" s="9">
        <f t="shared" si="536"/>
        <v>0</v>
      </c>
      <c r="CE195" s="8">
        <v>0</v>
      </c>
      <c r="CF195" s="9">
        <f t="shared" si="490"/>
        <v>0</v>
      </c>
      <c r="CG195" s="9">
        <f t="shared" si="491"/>
        <v>0</v>
      </c>
      <c r="CH195" s="8">
        <v>0</v>
      </c>
      <c r="CI195" s="9">
        <f t="shared" si="492"/>
        <v>0</v>
      </c>
      <c r="CJ195" s="9">
        <f t="shared" si="493"/>
        <v>0</v>
      </c>
      <c r="CK195" s="10">
        <v>1</v>
      </c>
    </row>
    <row r="196" spans="1:89" s="10" customFormat="1" ht="144" customHeight="1">
      <c r="A196" s="36" t="s">
        <v>1367</v>
      </c>
      <c r="B196" s="107"/>
      <c r="C196" s="106" t="str">
        <f t="shared" ref="C196:C256" si="563">D196&amp;"-"&amp;E196</f>
        <v>TULIP-Green</v>
      </c>
      <c r="D196" s="99" t="s">
        <v>1273</v>
      </c>
      <c r="E196" s="19" t="s">
        <v>1209</v>
      </c>
      <c r="F196" s="104" t="s">
        <v>886</v>
      </c>
      <c r="G196" s="19"/>
      <c r="H196" s="78">
        <f t="shared" si="513"/>
        <v>19.440000000000001</v>
      </c>
      <c r="I196" s="79">
        <v>29.9</v>
      </c>
      <c r="J196" s="79">
        <v>74.900000000000006</v>
      </c>
      <c r="K196" s="143" t="str">
        <f>_xlfn.XLOOKUP(C196,наличие!A:A,наличие!J:J,"-",0)</f>
        <v>-</v>
      </c>
      <c r="L196" s="31" t="s">
        <v>1244</v>
      </c>
      <c r="M196" s="160" t="s">
        <v>1244</v>
      </c>
      <c r="N196" s="31" t="s">
        <v>1244</v>
      </c>
      <c r="O196" s="160" t="s">
        <v>1244</v>
      </c>
      <c r="P196" s="31" t="s">
        <v>1244</v>
      </c>
      <c r="Q196" s="160" t="s">
        <v>1245</v>
      </c>
      <c r="R196" s="160" t="s">
        <v>1244</v>
      </c>
      <c r="S196" s="31" t="s">
        <v>1244</v>
      </c>
      <c r="T196" s="31" t="s">
        <v>1244</v>
      </c>
      <c r="U196" s="31" t="s">
        <v>1244</v>
      </c>
      <c r="V196" s="31" t="s">
        <v>1244</v>
      </c>
      <c r="W196" s="160" t="s">
        <v>1244</v>
      </c>
      <c r="X196" s="163">
        <f t="shared" si="561"/>
        <v>0</v>
      </c>
      <c r="Y196" s="81">
        <f t="shared" si="562"/>
        <v>0</v>
      </c>
      <c r="Z196" s="38">
        <f t="shared" ref="Z196:Z256" si="564">1.5+ROUND(H196*0.3,2)/2</f>
        <v>4.415</v>
      </c>
      <c r="AA196" s="23">
        <f t="shared" si="514"/>
        <v>0</v>
      </c>
      <c r="AB196" s="24">
        <f t="shared" si="515"/>
        <v>23.855</v>
      </c>
      <c r="AC196" s="55">
        <f t="shared" si="516"/>
        <v>83</v>
      </c>
      <c r="AD196" s="39">
        <f>ROUND(AB196*4.1,1)</f>
        <v>97.8</v>
      </c>
      <c r="AE196" s="11">
        <f t="shared" si="518"/>
        <v>7470</v>
      </c>
      <c r="AF196" s="6">
        <f t="shared" si="519"/>
        <v>2.4793544330329071</v>
      </c>
      <c r="AG196" s="25">
        <f t="shared" si="520"/>
        <v>45.6</v>
      </c>
      <c r="AH196" s="11" t="e">
        <f>ROUND(AG196*#REF!,-1)</f>
        <v>#REF!</v>
      </c>
      <c r="AI196" s="7">
        <f t="shared" si="521"/>
        <v>0.91154894152169363</v>
      </c>
      <c r="AJ196" s="26">
        <f t="shared" si="522"/>
        <v>34.200000000000003</v>
      </c>
      <c r="AK196" s="11" t="e">
        <f>ROUND(AJ196*#REF!,-1)</f>
        <v>#REF!</v>
      </c>
      <c r="AL196" s="18">
        <f t="shared" si="523"/>
        <v>0.43366170614127025</v>
      </c>
      <c r="AM196" s="42"/>
      <c r="AN196" s="67" t="s">
        <v>22</v>
      </c>
      <c r="AO196" s="68" t="e">
        <f>M196-AY196-BJ196-BU196</f>
        <v>#VALUE!</v>
      </c>
      <c r="AP196" s="68" t="s">
        <v>22</v>
      </c>
      <c r="AQ196" s="68" t="e">
        <f t="shared" si="524"/>
        <v>#VALUE!</v>
      </c>
      <c r="AR196" s="68" t="s">
        <v>22</v>
      </c>
      <c r="AS196" s="68" t="e">
        <f t="shared" si="525"/>
        <v>#VALUE!</v>
      </c>
      <c r="AT196" s="68" t="s">
        <v>22</v>
      </c>
      <c r="AU196" s="68" t="e">
        <f>W196-BE196-BP196-CA196</f>
        <v>#VALUE!</v>
      </c>
      <c r="AV196" s="74" t="e">
        <f t="shared" si="526"/>
        <v>#VALUE!</v>
      </c>
      <c r="AW196" s="71" t="e">
        <f t="shared" si="527"/>
        <v>#VALUE!</v>
      </c>
      <c r="AX196" s="49" t="s">
        <v>22</v>
      </c>
      <c r="AY196" s="50">
        <v>0</v>
      </c>
      <c r="AZ196" s="50" t="s">
        <v>22</v>
      </c>
      <c r="BA196" s="50">
        <v>0</v>
      </c>
      <c r="BB196" s="50" t="s">
        <v>22</v>
      </c>
      <c r="BC196" s="50">
        <v>0</v>
      </c>
      <c r="BD196" s="50" t="s">
        <v>22</v>
      </c>
      <c r="BE196" s="50">
        <v>0</v>
      </c>
      <c r="BF196" s="46">
        <f t="shared" si="528"/>
        <v>0</v>
      </c>
      <c r="BG196" s="9">
        <f t="shared" si="529"/>
        <v>0</v>
      </c>
      <c r="BH196" s="9">
        <f t="shared" si="530"/>
        <v>0</v>
      </c>
      <c r="BI196" s="53" t="s">
        <v>22</v>
      </c>
      <c r="BJ196" s="54">
        <v>0</v>
      </c>
      <c r="BK196" s="54" t="s">
        <v>22</v>
      </c>
      <c r="BL196" s="54">
        <v>0</v>
      </c>
      <c r="BM196" s="54" t="s">
        <v>22</v>
      </c>
      <c r="BN196" s="54">
        <v>0</v>
      </c>
      <c r="BO196" s="54" t="s">
        <v>22</v>
      </c>
      <c r="BP196" s="54">
        <v>0</v>
      </c>
      <c r="BQ196" s="46">
        <f t="shared" si="531"/>
        <v>0</v>
      </c>
      <c r="BR196" s="9">
        <f t="shared" si="532"/>
        <v>0</v>
      </c>
      <c r="BS196" s="9">
        <f t="shared" si="533"/>
        <v>0</v>
      </c>
      <c r="BT196" s="63" t="s">
        <v>22</v>
      </c>
      <c r="BU196" s="64">
        <v>0</v>
      </c>
      <c r="BV196" s="64" t="s">
        <v>22</v>
      </c>
      <c r="BW196" s="64">
        <v>0</v>
      </c>
      <c r="BX196" s="64" t="s">
        <v>22</v>
      </c>
      <c r="BY196" s="64">
        <v>0</v>
      </c>
      <c r="BZ196" s="64" t="s">
        <v>22</v>
      </c>
      <c r="CA196" s="64">
        <v>0</v>
      </c>
      <c r="CB196" s="46">
        <f t="shared" si="534"/>
        <v>0</v>
      </c>
      <c r="CC196" s="9">
        <f t="shared" si="535"/>
        <v>0</v>
      </c>
      <c r="CD196" s="9">
        <f t="shared" si="536"/>
        <v>0</v>
      </c>
      <c r="CE196" s="8">
        <v>0</v>
      </c>
      <c r="CF196" s="9">
        <f t="shared" ref="CF196:CF202" si="565">CE196*AG196*0.9*0.95</f>
        <v>0</v>
      </c>
      <c r="CG196" s="9">
        <f t="shared" ref="CG196:CG202" si="566">CE196*H196</f>
        <v>0</v>
      </c>
      <c r="CH196" s="8">
        <v>0</v>
      </c>
      <c r="CI196" s="9">
        <f t="shared" ref="CI196:CI202" si="567">CH196*AG196*0.9*0.9</f>
        <v>0</v>
      </c>
      <c r="CJ196" s="9">
        <f t="shared" ref="CJ196:CJ202" si="568">CH196*H196</f>
        <v>0</v>
      </c>
      <c r="CK196" s="10">
        <v>1</v>
      </c>
    </row>
    <row r="197" spans="1:89" s="10" customFormat="1" ht="144" customHeight="1">
      <c r="A197" s="36" t="s">
        <v>1367</v>
      </c>
      <c r="B197" s="107"/>
      <c r="C197" s="106" t="str">
        <f t="shared" si="563"/>
        <v>TULIP-Grey</v>
      </c>
      <c r="D197" s="99" t="s">
        <v>1273</v>
      </c>
      <c r="E197" s="19" t="s">
        <v>1217</v>
      </c>
      <c r="F197" s="104" t="s">
        <v>886</v>
      </c>
      <c r="G197" s="19"/>
      <c r="H197" s="78">
        <f t="shared" si="513"/>
        <v>19.440000000000001</v>
      </c>
      <c r="I197" s="79">
        <v>29.9</v>
      </c>
      <c r="J197" s="79">
        <v>74.900000000000006</v>
      </c>
      <c r="K197" s="143" t="str">
        <f>_xlfn.XLOOKUP(C197,наличие!A:A,наличие!J:J,"-",0)</f>
        <v>-</v>
      </c>
      <c r="L197" s="31" t="s">
        <v>1244</v>
      </c>
      <c r="M197" s="160" t="s">
        <v>1244</v>
      </c>
      <c r="N197" s="31" t="s">
        <v>1244</v>
      </c>
      <c r="O197" s="160" t="s">
        <v>1244</v>
      </c>
      <c r="P197" s="31" t="s">
        <v>1244</v>
      </c>
      <c r="Q197" s="160" t="s">
        <v>1245</v>
      </c>
      <c r="R197" s="160" t="s">
        <v>1244</v>
      </c>
      <c r="S197" s="31" t="s">
        <v>1244</v>
      </c>
      <c r="T197" s="31" t="s">
        <v>1244</v>
      </c>
      <c r="U197" s="31" t="s">
        <v>1244</v>
      </c>
      <c r="V197" s="31" t="s">
        <v>1244</v>
      </c>
      <c r="W197" s="160" t="s">
        <v>1244</v>
      </c>
      <c r="X197" s="163">
        <f t="shared" si="561"/>
        <v>0</v>
      </c>
      <c r="Y197" s="81">
        <f t="shared" si="562"/>
        <v>0</v>
      </c>
      <c r="Z197" s="38">
        <f t="shared" si="564"/>
        <v>4.415</v>
      </c>
      <c r="AA197" s="23">
        <f t="shared" si="514"/>
        <v>0</v>
      </c>
      <c r="AB197" s="24">
        <f t="shared" si="515"/>
        <v>23.855</v>
      </c>
      <c r="AC197" s="55">
        <f t="shared" si="516"/>
        <v>83</v>
      </c>
      <c r="AD197" s="39">
        <f>ROUND(AB197*4.1,1)</f>
        <v>97.8</v>
      </c>
      <c r="AE197" s="11">
        <f t="shared" si="518"/>
        <v>7470</v>
      </c>
      <c r="AF197" s="6">
        <f t="shared" si="519"/>
        <v>2.4793544330329071</v>
      </c>
      <c r="AG197" s="25">
        <f t="shared" si="520"/>
        <v>45.6</v>
      </c>
      <c r="AH197" s="11" t="e">
        <f>ROUND(AG197*#REF!,-1)</f>
        <v>#REF!</v>
      </c>
      <c r="AI197" s="7">
        <f t="shared" si="521"/>
        <v>0.91154894152169363</v>
      </c>
      <c r="AJ197" s="26">
        <f t="shared" si="522"/>
        <v>34.200000000000003</v>
      </c>
      <c r="AK197" s="11" t="e">
        <f>ROUND(AJ197*#REF!,-1)</f>
        <v>#REF!</v>
      </c>
      <c r="AL197" s="18">
        <f t="shared" si="523"/>
        <v>0.43366170614127025</v>
      </c>
      <c r="AM197" s="42"/>
      <c r="AN197" s="67" t="s">
        <v>22</v>
      </c>
      <c r="AO197" s="68" t="e">
        <f>M197-AY197-BJ197-BU197</f>
        <v>#VALUE!</v>
      </c>
      <c r="AP197" s="68" t="s">
        <v>22</v>
      </c>
      <c r="AQ197" s="68" t="e">
        <f t="shared" si="524"/>
        <v>#VALUE!</v>
      </c>
      <c r="AR197" s="68" t="s">
        <v>22</v>
      </c>
      <c r="AS197" s="68" t="e">
        <f t="shared" si="525"/>
        <v>#VALUE!</v>
      </c>
      <c r="AT197" s="68" t="s">
        <v>22</v>
      </c>
      <c r="AU197" s="68" t="e">
        <f>W197-BE197-BP197-CA197</f>
        <v>#VALUE!</v>
      </c>
      <c r="AV197" s="74" t="e">
        <f t="shared" si="526"/>
        <v>#VALUE!</v>
      </c>
      <c r="AW197" s="71" t="e">
        <f t="shared" si="527"/>
        <v>#VALUE!</v>
      </c>
      <c r="AX197" s="49" t="s">
        <v>22</v>
      </c>
      <c r="AY197" s="50">
        <v>0</v>
      </c>
      <c r="AZ197" s="50" t="s">
        <v>22</v>
      </c>
      <c r="BA197" s="50">
        <v>0</v>
      </c>
      <c r="BB197" s="50" t="s">
        <v>22</v>
      </c>
      <c r="BC197" s="50">
        <v>0</v>
      </c>
      <c r="BD197" s="50" t="s">
        <v>22</v>
      </c>
      <c r="BE197" s="50">
        <v>0</v>
      </c>
      <c r="BF197" s="46">
        <f t="shared" si="528"/>
        <v>0</v>
      </c>
      <c r="BG197" s="9">
        <f t="shared" si="529"/>
        <v>0</v>
      </c>
      <c r="BH197" s="9">
        <f t="shared" si="530"/>
        <v>0</v>
      </c>
      <c r="BI197" s="53" t="s">
        <v>22</v>
      </c>
      <c r="BJ197" s="54">
        <v>0</v>
      </c>
      <c r="BK197" s="54" t="s">
        <v>22</v>
      </c>
      <c r="BL197" s="54">
        <v>0</v>
      </c>
      <c r="BM197" s="54" t="s">
        <v>22</v>
      </c>
      <c r="BN197" s="54">
        <v>0</v>
      </c>
      <c r="BO197" s="54" t="s">
        <v>22</v>
      </c>
      <c r="BP197" s="54">
        <v>0</v>
      </c>
      <c r="BQ197" s="46">
        <f t="shared" si="531"/>
        <v>0</v>
      </c>
      <c r="BR197" s="9">
        <f t="shared" si="532"/>
        <v>0</v>
      </c>
      <c r="BS197" s="9">
        <f t="shared" si="533"/>
        <v>0</v>
      </c>
      <c r="BT197" s="63" t="s">
        <v>22</v>
      </c>
      <c r="BU197" s="64">
        <v>0</v>
      </c>
      <c r="BV197" s="64" t="s">
        <v>22</v>
      </c>
      <c r="BW197" s="64">
        <v>0</v>
      </c>
      <c r="BX197" s="64" t="s">
        <v>22</v>
      </c>
      <c r="BY197" s="64">
        <v>0</v>
      </c>
      <c r="BZ197" s="64" t="s">
        <v>22</v>
      </c>
      <c r="CA197" s="64">
        <v>0</v>
      </c>
      <c r="CB197" s="46">
        <f t="shared" si="534"/>
        <v>0</v>
      </c>
      <c r="CC197" s="9">
        <f t="shared" si="535"/>
        <v>0</v>
      </c>
      <c r="CD197" s="9">
        <f t="shared" si="536"/>
        <v>0</v>
      </c>
      <c r="CE197" s="8">
        <v>0</v>
      </c>
      <c r="CF197" s="9">
        <f t="shared" si="565"/>
        <v>0</v>
      </c>
      <c r="CG197" s="9">
        <f t="shared" si="566"/>
        <v>0</v>
      </c>
      <c r="CH197" s="8">
        <v>0</v>
      </c>
      <c r="CI197" s="9">
        <f t="shared" si="567"/>
        <v>0</v>
      </c>
      <c r="CJ197" s="9">
        <f t="shared" si="568"/>
        <v>0</v>
      </c>
      <c r="CK197" s="10">
        <v>1</v>
      </c>
    </row>
    <row r="198" spans="1:89" s="10" customFormat="1" ht="144" customHeight="1">
      <c r="A198" s="36" t="s">
        <v>1367</v>
      </c>
      <c r="B198" s="107"/>
      <c r="C198" s="106" t="str">
        <f t="shared" si="563"/>
        <v>TULIP-Beige</v>
      </c>
      <c r="D198" s="99" t="s">
        <v>1273</v>
      </c>
      <c r="E198" s="19" t="s">
        <v>1216</v>
      </c>
      <c r="F198" s="104" t="s">
        <v>886</v>
      </c>
      <c r="G198" s="19"/>
      <c r="H198" s="78">
        <f t="shared" si="513"/>
        <v>19.440000000000001</v>
      </c>
      <c r="I198" s="79">
        <v>29.9</v>
      </c>
      <c r="J198" s="79">
        <v>74.900000000000006</v>
      </c>
      <c r="K198" s="143" t="str">
        <f>_xlfn.XLOOKUP(C198,наличие!A:A,наличие!J:J,"-",0)</f>
        <v>-</v>
      </c>
      <c r="L198" s="31" t="s">
        <v>1244</v>
      </c>
      <c r="M198" s="31" t="s">
        <v>1244</v>
      </c>
      <c r="N198" s="31" t="s">
        <v>1244</v>
      </c>
      <c r="O198" s="160" t="s">
        <v>1244</v>
      </c>
      <c r="P198" s="31" t="s">
        <v>1244</v>
      </c>
      <c r="Q198" s="160" t="s">
        <v>1245</v>
      </c>
      <c r="R198" s="160" t="s">
        <v>1244</v>
      </c>
      <c r="S198" s="31" t="s">
        <v>1244</v>
      </c>
      <c r="T198" s="31" t="s">
        <v>1244</v>
      </c>
      <c r="U198" s="31" t="s">
        <v>1244</v>
      </c>
      <c r="V198" s="31" t="s">
        <v>1244</v>
      </c>
      <c r="W198" s="31" t="s">
        <v>1244</v>
      </c>
      <c r="X198" s="163">
        <f t="shared" si="561"/>
        <v>0</v>
      </c>
      <c r="Y198" s="81">
        <f t="shared" si="562"/>
        <v>0</v>
      </c>
      <c r="Z198" s="38">
        <f t="shared" si="564"/>
        <v>4.415</v>
      </c>
      <c r="AA198" s="23">
        <f>X198*Z198</f>
        <v>0</v>
      </c>
      <c r="AB198" s="24">
        <f>H198+Z198</f>
        <v>23.855</v>
      </c>
      <c r="AC198" s="55">
        <f>ROUND(AB198*3.5,0)</f>
        <v>83</v>
      </c>
      <c r="AD198" s="29">
        <f>ROUND(AB198*3.4,1)</f>
        <v>81.099999999999994</v>
      </c>
      <c r="AE198" s="11">
        <f>ROUND(AC198*$AE$2,-1)</f>
        <v>7470</v>
      </c>
      <c r="AF198" s="6">
        <f>(AC198-AB198)/AB198</f>
        <v>2.4793544330329071</v>
      </c>
      <c r="AG198" s="25">
        <f>ROUND(AC198/1.82,1)</f>
        <v>45.6</v>
      </c>
      <c r="AH198" s="11" t="e">
        <f>ROUND(AG198*#REF!,-1)</f>
        <v>#REF!</v>
      </c>
      <c r="AI198" s="7">
        <f>(AG198-AB198)/AB198</f>
        <v>0.91154894152169363</v>
      </c>
      <c r="AJ198" s="26">
        <f>ROUND(AG198*0.75,1)</f>
        <v>34.200000000000003</v>
      </c>
      <c r="AK198" s="11" t="e">
        <f>ROUND(AJ198*#REF!,-1)</f>
        <v>#REF!</v>
      </c>
      <c r="AL198" s="18">
        <f>(AJ198-AB198)/AB198</f>
        <v>0.43366170614127025</v>
      </c>
      <c r="AM198" s="42"/>
      <c r="AN198" s="67" t="s">
        <v>22</v>
      </c>
      <c r="AO198" s="68" t="s">
        <v>22</v>
      </c>
      <c r="AP198" s="68" t="s">
        <v>22</v>
      </c>
      <c r="AQ198" s="68" t="e">
        <f>O198-BA198-BL198-BW198</f>
        <v>#VALUE!</v>
      </c>
      <c r="AR198" s="68" t="s">
        <v>22</v>
      </c>
      <c r="AS198" s="68" t="e">
        <f>Q198-BC198-BN198-BY198</f>
        <v>#VALUE!</v>
      </c>
      <c r="AT198" s="68" t="s">
        <v>22</v>
      </c>
      <c r="AU198" s="68" t="s">
        <v>22</v>
      </c>
      <c r="AV198" s="74" t="e">
        <f>SUM(AN198:AU198)</f>
        <v>#VALUE!</v>
      </c>
      <c r="AW198" s="71" t="e">
        <f>AV198*H198</f>
        <v>#VALUE!</v>
      </c>
      <c r="AX198" s="49" t="s">
        <v>22</v>
      </c>
      <c r="AY198" s="68" t="s">
        <v>22</v>
      </c>
      <c r="AZ198" s="50" t="s">
        <v>22</v>
      </c>
      <c r="BA198" s="50">
        <v>0</v>
      </c>
      <c r="BB198" s="50" t="s">
        <v>22</v>
      </c>
      <c r="BC198" s="50">
        <v>0</v>
      </c>
      <c r="BD198" s="68" t="s">
        <v>22</v>
      </c>
      <c r="BE198" s="68" t="s">
        <v>22</v>
      </c>
      <c r="BF198" s="46">
        <f>SUM(AX198:BE198)</f>
        <v>0</v>
      </c>
      <c r="BG198" s="9">
        <f>BF198*AG198*0.75*0.95</f>
        <v>0</v>
      </c>
      <c r="BH198" s="9">
        <f>BF198*H198</f>
        <v>0</v>
      </c>
      <c r="BI198" s="53" t="s">
        <v>22</v>
      </c>
      <c r="BJ198" s="68" t="s">
        <v>22</v>
      </c>
      <c r="BK198" s="54" t="s">
        <v>22</v>
      </c>
      <c r="BL198" s="54">
        <v>0</v>
      </c>
      <c r="BM198" s="54" t="s">
        <v>22</v>
      </c>
      <c r="BN198" s="54">
        <v>0</v>
      </c>
      <c r="BO198" s="54" t="s">
        <v>22</v>
      </c>
      <c r="BP198" s="68" t="s">
        <v>22</v>
      </c>
      <c r="BQ198" s="46">
        <f>SUM(BI198:BP198)</f>
        <v>0</v>
      </c>
      <c r="BR198" s="9">
        <f>BQ198*AC198*0.4227</f>
        <v>0</v>
      </c>
      <c r="BS198" s="9">
        <f>BQ198*H198</f>
        <v>0</v>
      </c>
      <c r="BT198" s="63" t="s">
        <v>22</v>
      </c>
      <c r="BU198" s="68" t="s">
        <v>22</v>
      </c>
      <c r="BV198" s="64" t="s">
        <v>22</v>
      </c>
      <c r="BW198" s="64">
        <v>0</v>
      </c>
      <c r="BX198" s="64" t="s">
        <v>22</v>
      </c>
      <c r="BY198" s="64">
        <v>0</v>
      </c>
      <c r="BZ198" s="64" t="s">
        <v>22</v>
      </c>
      <c r="CA198" s="68" t="s">
        <v>22</v>
      </c>
      <c r="CB198" s="46">
        <f>SUM(BT198:CA198)</f>
        <v>0</v>
      </c>
      <c r="CC198" s="9">
        <f>CB198*AC198*0.62</f>
        <v>0</v>
      </c>
      <c r="CD198" s="9">
        <f>CB198*H198</f>
        <v>0</v>
      </c>
      <c r="CE198" s="8">
        <v>0</v>
      </c>
      <c r="CF198" s="9">
        <f t="shared" si="565"/>
        <v>0</v>
      </c>
      <c r="CG198" s="9">
        <f t="shared" si="566"/>
        <v>0</v>
      </c>
      <c r="CH198" s="8">
        <v>0</v>
      </c>
      <c r="CI198" s="9">
        <f t="shared" si="567"/>
        <v>0</v>
      </c>
      <c r="CJ198" s="9">
        <f t="shared" si="568"/>
        <v>0</v>
      </c>
      <c r="CK198" s="10">
        <v>1</v>
      </c>
    </row>
    <row r="199" spans="1:89" s="10" customFormat="1" ht="144" customHeight="1">
      <c r="A199" s="36" t="s">
        <v>1350</v>
      </c>
      <c r="B199" s="107"/>
      <c r="C199" s="106" t="str">
        <f t="shared" si="563"/>
        <v>YOKO-Beige</v>
      </c>
      <c r="D199" s="99" t="s">
        <v>1274</v>
      </c>
      <c r="E199" s="19" t="s">
        <v>1216</v>
      </c>
      <c r="F199" s="104" t="s">
        <v>886</v>
      </c>
      <c r="G199" s="19"/>
      <c r="H199" s="78">
        <f t="shared" si="513"/>
        <v>19.440000000000001</v>
      </c>
      <c r="I199" s="79">
        <v>29.9</v>
      </c>
      <c r="J199" s="79">
        <v>74.900000000000006</v>
      </c>
      <c r="K199" s="143" t="str">
        <f>_xlfn.XLOOKUP(C199,наличие!A:A,наличие!J:J,"-",0)</f>
        <v>-</v>
      </c>
      <c r="L199" s="31" t="s">
        <v>1244</v>
      </c>
      <c r="M199" s="31" t="s">
        <v>1244</v>
      </c>
      <c r="N199" s="31" t="s">
        <v>1244</v>
      </c>
      <c r="O199" s="160" t="s">
        <v>1245</v>
      </c>
      <c r="P199" s="31" t="s">
        <v>1244</v>
      </c>
      <c r="Q199" s="160" t="s">
        <v>1245</v>
      </c>
      <c r="R199" s="160" t="s">
        <v>1244</v>
      </c>
      <c r="S199" s="31" t="s">
        <v>1245</v>
      </c>
      <c r="T199" s="31" t="s">
        <v>1244</v>
      </c>
      <c r="U199" s="31" t="s">
        <v>1244</v>
      </c>
      <c r="V199" s="31" t="s">
        <v>1244</v>
      </c>
      <c r="W199" s="31" t="s">
        <v>1244</v>
      </c>
      <c r="X199" s="163">
        <f t="shared" si="561"/>
        <v>0</v>
      </c>
      <c r="Y199" s="81">
        <f t="shared" si="562"/>
        <v>0</v>
      </c>
      <c r="Z199" s="38">
        <f t="shared" si="564"/>
        <v>4.415</v>
      </c>
      <c r="AA199" s="23">
        <f>X199*Z199</f>
        <v>0</v>
      </c>
      <c r="AB199" s="24">
        <f>H199+Z199</f>
        <v>23.855</v>
      </c>
      <c r="AC199" s="55">
        <f>ROUND(AB199*3.5,0)</f>
        <v>83</v>
      </c>
      <c r="AD199" s="29">
        <f>ROUND(AB199*3.4,1)</f>
        <v>81.099999999999994</v>
      </c>
      <c r="AE199" s="11">
        <f>ROUND(AC199*$AE$2,-1)</f>
        <v>7470</v>
      </c>
      <c r="AF199" s="6">
        <f>(AC199-AB199)/AB199</f>
        <v>2.4793544330329071</v>
      </c>
      <c r="AG199" s="25">
        <f>ROUND(AC199/1.82,1)</f>
        <v>45.6</v>
      </c>
      <c r="AH199" s="11" t="e">
        <f>ROUND(AG199*#REF!,-1)</f>
        <v>#REF!</v>
      </c>
      <c r="AI199" s="7">
        <f>(AG199-AB199)/AB199</f>
        <v>0.91154894152169363</v>
      </c>
      <c r="AJ199" s="26">
        <f>ROUND(AG199*0.75,1)</f>
        <v>34.200000000000003</v>
      </c>
      <c r="AK199" s="11" t="e">
        <f>ROUND(AJ199*#REF!,-1)</f>
        <v>#REF!</v>
      </c>
      <c r="AL199" s="18">
        <f>(AJ199-AB199)/AB199</f>
        <v>0.43366170614127025</v>
      </c>
      <c r="AM199" s="42"/>
      <c r="AN199" s="67" t="s">
        <v>22</v>
      </c>
      <c r="AO199" s="68" t="s">
        <v>22</v>
      </c>
      <c r="AP199" s="68" t="s">
        <v>22</v>
      </c>
      <c r="AQ199" s="68" t="e">
        <f>O199-BA199-BL199-BW199</f>
        <v>#VALUE!</v>
      </c>
      <c r="AR199" s="68" t="s">
        <v>22</v>
      </c>
      <c r="AS199" s="68" t="e">
        <f>Q199-BC199-BN199-BY199</f>
        <v>#VALUE!</v>
      </c>
      <c r="AT199" s="68" t="s">
        <v>22</v>
      </c>
      <c r="AU199" s="68" t="s">
        <v>22</v>
      </c>
      <c r="AV199" s="74" t="e">
        <f>SUM(AN199:AU199)</f>
        <v>#VALUE!</v>
      </c>
      <c r="AW199" s="71" t="e">
        <f>AV199*H199</f>
        <v>#VALUE!</v>
      </c>
      <c r="AX199" s="49" t="s">
        <v>22</v>
      </c>
      <c r="AY199" s="68" t="s">
        <v>22</v>
      </c>
      <c r="AZ199" s="50" t="s">
        <v>22</v>
      </c>
      <c r="BA199" s="50">
        <v>0</v>
      </c>
      <c r="BB199" s="50" t="s">
        <v>22</v>
      </c>
      <c r="BC199" s="50">
        <v>0</v>
      </c>
      <c r="BD199" s="68" t="s">
        <v>22</v>
      </c>
      <c r="BE199" s="68" t="s">
        <v>22</v>
      </c>
      <c r="BF199" s="46">
        <f>SUM(AX199:BE199)</f>
        <v>0</v>
      </c>
      <c r="BG199" s="9">
        <f>BF199*AG199*0.75*0.95</f>
        <v>0</v>
      </c>
      <c r="BH199" s="9">
        <f>BF199*H199</f>
        <v>0</v>
      </c>
      <c r="BI199" s="53" t="s">
        <v>22</v>
      </c>
      <c r="BJ199" s="68" t="s">
        <v>22</v>
      </c>
      <c r="BK199" s="54" t="s">
        <v>22</v>
      </c>
      <c r="BL199" s="54">
        <v>0</v>
      </c>
      <c r="BM199" s="54" t="s">
        <v>22</v>
      </c>
      <c r="BN199" s="54">
        <v>0</v>
      </c>
      <c r="BO199" s="54" t="s">
        <v>22</v>
      </c>
      <c r="BP199" s="68" t="s">
        <v>22</v>
      </c>
      <c r="BQ199" s="46">
        <f>SUM(BI199:BP199)</f>
        <v>0</v>
      </c>
      <c r="BR199" s="9">
        <f>BQ199*AC199*0.4227</f>
        <v>0</v>
      </c>
      <c r="BS199" s="9">
        <f>BQ199*H199</f>
        <v>0</v>
      </c>
      <c r="BT199" s="63" t="s">
        <v>22</v>
      </c>
      <c r="BU199" s="68" t="s">
        <v>22</v>
      </c>
      <c r="BV199" s="64" t="s">
        <v>22</v>
      </c>
      <c r="BW199" s="64">
        <v>0</v>
      </c>
      <c r="BX199" s="64" t="s">
        <v>22</v>
      </c>
      <c r="BY199" s="64">
        <v>0</v>
      </c>
      <c r="BZ199" s="64" t="s">
        <v>22</v>
      </c>
      <c r="CA199" s="68" t="s">
        <v>22</v>
      </c>
      <c r="CB199" s="46">
        <f>SUM(BT199:CA199)</f>
        <v>0</v>
      </c>
      <c r="CC199" s="9">
        <f>CB199*AC199*0.62</f>
        <v>0</v>
      </c>
      <c r="CD199" s="9">
        <f>CB199*H199</f>
        <v>0</v>
      </c>
      <c r="CE199" s="8">
        <v>0</v>
      </c>
      <c r="CF199" s="9">
        <f t="shared" si="565"/>
        <v>0</v>
      </c>
      <c r="CG199" s="9">
        <f t="shared" si="566"/>
        <v>0</v>
      </c>
      <c r="CH199" s="8">
        <v>0</v>
      </c>
      <c r="CI199" s="9">
        <f t="shared" si="567"/>
        <v>0</v>
      </c>
      <c r="CJ199" s="9">
        <f t="shared" si="568"/>
        <v>0</v>
      </c>
      <c r="CK199" s="10">
        <v>1</v>
      </c>
    </row>
    <row r="200" spans="1:89" s="10" customFormat="1" ht="144" customHeight="1">
      <c r="A200" s="36" t="s">
        <v>1350</v>
      </c>
      <c r="B200" s="106"/>
      <c r="C200" s="106" t="str">
        <f t="shared" si="563"/>
        <v>YOKO-Grey</v>
      </c>
      <c r="D200" s="99" t="s">
        <v>1274</v>
      </c>
      <c r="E200" s="19" t="s">
        <v>1217</v>
      </c>
      <c r="F200" s="104" t="s">
        <v>886</v>
      </c>
      <c r="G200" s="19"/>
      <c r="H200" s="78">
        <f t="shared" si="513"/>
        <v>19.440000000000001</v>
      </c>
      <c r="I200" s="89">
        <v>29.9</v>
      </c>
      <c r="J200" s="79">
        <v>74.900000000000006</v>
      </c>
      <c r="K200" s="143" t="str">
        <f>_xlfn.XLOOKUP(C200,наличие!A:A,наличие!J:J,"-",0)</f>
        <v>-</v>
      </c>
      <c r="L200" s="31" t="s">
        <v>1244</v>
      </c>
      <c r="M200" s="31" t="s">
        <v>1244</v>
      </c>
      <c r="N200" s="31" t="s">
        <v>1244</v>
      </c>
      <c r="O200" s="160" t="s">
        <v>1245</v>
      </c>
      <c r="P200" s="31" t="s">
        <v>1244</v>
      </c>
      <c r="Q200" s="160" t="s">
        <v>1245</v>
      </c>
      <c r="R200" s="160" t="s">
        <v>1244</v>
      </c>
      <c r="S200" s="31" t="s">
        <v>1245</v>
      </c>
      <c r="T200" s="31" t="s">
        <v>1244</v>
      </c>
      <c r="U200" s="31" t="s">
        <v>1244</v>
      </c>
      <c r="V200" s="31" t="s">
        <v>1244</v>
      </c>
      <c r="W200" s="31" t="s">
        <v>1244</v>
      </c>
      <c r="X200" s="163">
        <f t="shared" si="561"/>
        <v>0</v>
      </c>
      <c r="Y200" s="81">
        <f t="shared" si="562"/>
        <v>0</v>
      </c>
      <c r="Z200" s="38">
        <f t="shared" si="564"/>
        <v>4.415</v>
      </c>
      <c r="AA200" s="23">
        <f>X200*Z200</f>
        <v>0</v>
      </c>
      <c r="AB200" s="24">
        <f>H200+Z200</f>
        <v>23.855</v>
      </c>
      <c r="AC200" s="55">
        <f>ROUND(AB200*3.5,0)</f>
        <v>83</v>
      </c>
      <c r="AD200" s="29">
        <f>ROUND(AB200*3.4,1)</f>
        <v>81.099999999999994</v>
      </c>
      <c r="AE200" s="11">
        <f>ROUND(AC200*$AE$2,-1)</f>
        <v>7470</v>
      </c>
      <c r="AF200" s="6">
        <f>(AC200-AB200)/AB200</f>
        <v>2.4793544330329071</v>
      </c>
      <c r="AG200" s="25">
        <f>ROUND(AC200/1.82,1)</f>
        <v>45.6</v>
      </c>
      <c r="AH200" s="11" t="e">
        <f>ROUND(AG200*#REF!,-1)</f>
        <v>#REF!</v>
      </c>
      <c r="AI200" s="7">
        <f>(AG200-AB200)/AB200</f>
        <v>0.91154894152169363</v>
      </c>
      <c r="AJ200" s="26">
        <f>ROUND(AG200*0.75,1)</f>
        <v>34.200000000000003</v>
      </c>
      <c r="AK200" s="11" t="e">
        <f>ROUND(AJ200*#REF!,-1)</f>
        <v>#REF!</v>
      </c>
      <c r="AL200" s="18">
        <f>(AJ200-AB200)/AB200</f>
        <v>0.43366170614127025</v>
      </c>
      <c r="AM200" s="42"/>
      <c r="AN200" s="67" t="s">
        <v>22</v>
      </c>
      <c r="AO200" s="68" t="s">
        <v>22</v>
      </c>
      <c r="AP200" s="68" t="s">
        <v>22</v>
      </c>
      <c r="AQ200" s="68" t="e">
        <f>O200-BA200-BL200-BW200</f>
        <v>#VALUE!</v>
      </c>
      <c r="AR200" s="68" t="s">
        <v>22</v>
      </c>
      <c r="AS200" s="68" t="e">
        <f>Q200-BC200-BN200-BY200</f>
        <v>#VALUE!</v>
      </c>
      <c r="AT200" s="68" t="s">
        <v>22</v>
      </c>
      <c r="AU200" s="68" t="s">
        <v>22</v>
      </c>
      <c r="AV200" s="74" t="e">
        <f>SUM(AN200:AU200)</f>
        <v>#VALUE!</v>
      </c>
      <c r="AW200" s="71" t="e">
        <f>AV200*H200</f>
        <v>#VALUE!</v>
      </c>
      <c r="AX200" s="49" t="s">
        <v>22</v>
      </c>
      <c r="AY200" s="68" t="s">
        <v>22</v>
      </c>
      <c r="AZ200" s="50" t="s">
        <v>22</v>
      </c>
      <c r="BA200" s="50">
        <v>0</v>
      </c>
      <c r="BB200" s="50" t="s">
        <v>22</v>
      </c>
      <c r="BC200" s="50">
        <v>0</v>
      </c>
      <c r="BD200" s="68" t="s">
        <v>22</v>
      </c>
      <c r="BE200" s="68" t="s">
        <v>22</v>
      </c>
      <c r="BF200" s="46">
        <f>SUM(AX200:BE200)</f>
        <v>0</v>
      </c>
      <c r="BG200" s="9">
        <f>BF200*AG200*0.75*0.95</f>
        <v>0</v>
      </c>
      <c r="BH200" s="9">
        <f>BF200*H200</f>
        <v>0</v>
      </c>
      <c r="BI200" s="53" t="s">
        <v>22</v>
      </c>
      <c r="BJ200" s="68" t="s">
        <v>22</v>
      </c>
      <c r="BK200" s="54" t="s">
        <v>22</v>
      </c>
      <c r="BL200" s="54">
        <v>0</v>
      </c>
      <c r="BM200" s="54" t="s">
        <v>22</v>
      </c>
      <c r="BN200" s="54">
        <v>0</v>
      </c>
      <c r="BO200" s="54" t="s">
        <v>22</v>
      </c>
      <c r="BP200" s="68" t="s">
        <v>22</v>
      </c>
      <c r="BQ200" s="46">
        <f>SUM(BI200:BP200)</f>
        <v>0</v>
      </c>
      <c r="BR200" s="9">
        <f>BQ200*AC200*0.4227</f>
        <v>0</v>
      </c>
      <c r="BS200" s="9">
        <f>BQ200*H200</f>
        <v>0</v>
      </c>
      <c r="BT200" s="63" t="s">
        <v>22</v>
      </c>
      <c r="BU200" s="68" t="s">
        <v>22</v>
      </c>
      <c r="BV200" s="64" t="s">
        <v>22</v>
      </c>
      <c r="BW200" s="64">
        <v>0</v>
      </c>
      <c r="BX200" s="64" t="s">
        <v>22</v>
      </c>
      <c r="BY200" s="64">
        <v>0</v>
      </c>
      <c r="BZ200" s="64" t="s">
        <v>22</v>
      </c>
      <c r="CA200" s="68" t="s">
        <v>22</v>
      </c>
      <c r="CB200" s="46">
        <f>SUM(BT200:CA200)</f>
        <v>0</v>
      </c>
      <c r="CC200" s="9">
        <f>CB200*AC200*0.62</f>
        <v>0</v>
      </c>
      <c r="CD200" s="9">
        <f>CB200*H200</f>
        <v>0</v>
      </c>
      <c r="CE200" s="8">
        <v>0</v>
      </c>
      <c r="CF200" s="9">
        <f t="shared" si="565"/>
        <v>0</v>
      </c>
      <c r="CG200" s="9">
        <f t="shared" si="566"/>
        <v>0</v>
      </c>
      <c r="CH200" s="8">
        <v>0</v>
      </c>
      <c r="CI200" s="9">
        <f t="shared" si="567"/>
        <v>0</v>
      </c>
      <c r="CJ200" s="9">
        <f t="shared" si="568"/>
        <v>0</v>
      </c>
      <c r="CK200" s="10">
        <v>1</v>
      </c>
    </row>
    <row r="201" spans="1:89" s="10" customFormat="1" ht="144" customHeight="1">
      <c r="A201" s="36" t="s">
        <v>1350</v>
      </c>
      <c r="B201" s="107"/>
      <c r="C201" s="106" t="str">
        <f t="shared" si="563"/>
        <v>YOKO-Rust</v>
      </c>
      <c r="D201" s="99" t="s">
        <v>1274</v>
      </c>
      <c r="E201" s="19" t="s">
        <v>1206</v>
      </c>
      <c r="F201" s="104" t="s">
        <v>886</v>
      </c>
      <c r="G201" s="19"/>
      <c r="H201" s="78">
        <f t="shared" si="513"/>
        <v>19.440000000000001</v>
      </c>
      <c r="I201" s="79">
        <v>29.9</v>
      </c>
      <c r="J201" s="79">
        <v>74.900000000000006</v>
      </c>
      <c r="K201" s="143" t="str">
        <f>_xlfn.XLOOKUP(C201,наличие!A:A,наличие!J:J,"-",0)</f>
        <v>-</v>
      </c>
      <c r="L201" s="160" t="s">
        <v>1244</v>
      </c>
      <c r="M201" s="31" t="s">
        <v>1244</v>
      </c>
      <c r="N201" s="31" t="s">
        <v>1244</v>
      </c>
      <c r="O201" s="31" t="s">
        <v>1245</v>
      </c>
      <c r="P201" s="31" t="s">
        <v>1244</v>
      </c>
      <c r="Q201" s="31" t="s">
        <v>1245</v>
      </c>
      <c r="R201" s="31" t="s">
        <v>1244</v>
      </c>
      <c r="S201" s="31" t="s">
        <v>1245</v>
      </c>
      <c r="T201" s="31" t="s">
        <v>1244</v>
      </c>
      <c r="U201" s="31" t="s">
        <v>1244</v>
      </c>
      <c r="V201" s="31" t="s">
        <v>1244</v>
      </c>
      <c r="W201" s="31" t="s">
        <v>1244</v>
      </c>
      <c r="X201" s="163">
        <f t="shared" si="561"/>
        <v>0</v>
      </c>
      <c r="Y201" s="81">
        <f t="shared" si="562"/>
        <v>0</v>
      </c>
      <c r="Z201" s="38">
        <f t="shared" si="564"/>
        <v>4.415</v>
      </c>
      <c r="AA201" s="23">
        <f>X201*Z201</f>
        <v>0</v>
      </c>
      <c r="AB201" s="24">
        <f>H201+Z201</f>
        <v>23.855</v>
      </c>
      <c r="AC201" s="55">
        <f>ROUND(AB201*3.5,0)</f>
        <v>83</v>
      </c>
      <c r="AD201" s="40">
        <f>ROUND(AB201*3.5,1)</f>
        <v>83.5</v>
      </c>
      <c r="AE201" s="11">
        <f>ROUND(AC201*$AE$2,-1)</f>
        <v>7470</v>
      </c>
      <c r="AF201" s="6">
        <f>(AC201-AB201)/AB201</f>
        <v>2.4793544330329071</v>
      </c>
      <c r="AG201" s="25">
        <f>ROUND(AC201/1.82,1)</f>
        <v>45.6</v>
      </c>
      <c r="AH201" s="11" t="e">
        <f>ROUND(AG201*#REF!,-1)</f>
        <v>#REF!</v>
      </c>
      <c r="AI201" s="7">
        <f>(AG201-AB201)/AB201</f>
        <v>0.91154894152169363</v>
      </c>
      <c r="AJ201" s="26">
        <f>ROUND(AG201*0.75,1)</f>
        <v>34.200000000000003</v>
      </c>
      <c r="AK201" s="11" t="e">
        <f>ROUND(AJ201*#REF!,-1)</f>
        <v>#REF!</v>
      </c>
      <c r="AL201" s="18">
        <f>(AJ201-AB201)/AB201</f>
        <v>0.43366170614127025</v>
      </c>
      <c r="AM201" s="42"/>
      <c r="AN201" s="67" t="e">
        <f>L201-AX201-BI201-BT201-CE201-CH201+K201</f>
        <v>#VALUE!</v>
      </c>
      <c r="AO201" s="68" t="s">
        <v>22</v>
      </c>
      <c r="AP201" s="68" t="s">
        <v>22</v>
      </c>
      <c r="AQ201" s="68" t="s">
        <v>22</v>
      </c>
      <c r="AR201" s="68" t="s">
        <v>22</v>
      </c>
      <c r="AS201" s="68" t="s">
        <v>22</v>
      </c>
      <c r="AT201" s="68" t="s">
        <v>22</v>
      </c>
      <c r="AU201" s="68" t="s">
        <v>22</v>
      </c>
      <c r="AV201" s="74" t="e">
        <f>SUM(AN201:AU201)</f>
        <v>#VALUE!</v>
      </c>
      <c r="AW201" s="71" t="e">
        <f>AV201*H201</f>
        <v>#VALUE!</v>
      </c>
      <c r="AX201" s="49">
        <v>0</v>
      </c>
      <c r="AY201" s="50" t="s">
        <v>22</v>
      </c>
      <c r="AZ201" s="50" t="s">
        <v>22</v>
      </c>
      <c r="BA201" s="50" t="s">
        <v>22</v>
      </c>
      <c r="BB201" s="50" t="s">
        <v>22</v>
      </c>
      <c r="BC201" s="50" t="s">
        <v>22</v>
      </c>
      <c r="BD201" s="50" t="s">
        <v>22</v>
      </c>
      <c r="BE201" s="50" t="s">
        <v>22</v>
      </c>
      <c r="BF201" s="46">
        <f>SUM(AX201:BE201)</f>
        <v>0</v>
      </c>
      <c r="BG201" s="9">
        <f>BF201*AG201*0.75*0.95</f>
        <v>0</v>
      </c>
      <c r="BH201" s="9">
        <f>BF201*H201</f>
        <v>0</v>
      </c>
      <c r="BI201" s="53">
        <v>0</v>
      </c>
      <c r="BJ201" s="54" t="s">
        <v>22</v>
      </c>
      <c r="BK201" s="54" t="s">
        <v>22</v>
      </c>
      <c r="BL201" s="54" t="s">
        <v>22</v>
      </c>
      <c r="BM201" s="54" t="s">
        <v>22</v>
      </c>
      <c r="BN201" s="54" t="s">
        <v>22</v>
      </c>
      <c r="BO201" s="54" t="s">
        <v>22</v>
      </c>
      <c r="BP201" s="54" t="s">
        <v>22</v>
      </c>
      <c r="BQ201" s="46">
        <f>SUM(BI201:BP201)</f>
        <v>0</v>
      </c>
      <c r="BR201" s="9">
        <f>BQ201*AC201*0.4227</f>
        <v>0</v>
      </c>
      <c r="BS201" s="9">
        <f>BQ201*H201</f>
        <v>0</v>
      </c>
      <c r="BT201" s="63">
        <v>0</v>
      </c>
      <c r="BU201" s="64" t="s">
        <v>22</v>
      </c>
      <c r="BV201" s="64" t="s">
        <v>22</v>
      </c>
      <c r="BW201" s="64" t="s">
        <v>22</v>
      </c>
      <c r="BX201" s="64" t="s">
        <v>22</v>
      </c>
      <c r="BY201" s="64" t="s">
        <v>22</v>
      </c>
      <c r="BZ201" s="64" t="s">
        <v>22</v>
      </c>
      <c r="CA201" s="64" t="s">
        <v>22</v>
      </c>
      <c r="CB201" s="46">
        <f>SUM(BT201:CA201)</f>
        <v>0</v>
      </c>
      <c r="CC201" s="9">
        <f>CB201*AC201*0.62</f>
        <v>0</v>
      </c>
      <c r="CD201" s="9">
        <f>CB201*H201</f>
        <v>0</v>
      </c>
      <c r="CE201" s="8">
        <v>0</v>
      </c>
      <c r="CF201" s="9">
        <f t="shared" si="565"/>
        <v>0</v>
      </c>
      <c r="CG201" s="9">
        <f t="shared" si="566"/>
        <v>0</v>
      </c>
      <c r="CH201" s="8">
        <v>0</v>
      </c>
      <c r="CI201" s="9">
        <f t="shared" si="567"/>
        <v>0</v>
      </c>
      <c r="CJ201" s="9">
        <f t="shared" si="568"/>
        <v>0</v>
      </c>
      <c r="CK201" s="10">
        <v>1</v>
      </c>
    </row>
    <row r="202" spans="1:89" s="10" customFormat="1" ht="144" customHeight="1">
      <c r="A202" s="36" t="s">
        <v>1350</v>
      </c>
      <c r="B202" s="107"/>
      <c r="C202" s="106" t="str">
        <f t="shared" si="563"/>
        <v>YOKO-Red</v>
      </c>
      <c r="D202" s="99" t="s">
        <v>1274</v>
      </c>
      <c r="E202" s="19" t="s">
        <v>1226</v>
      </c>
      <c r="F202" s="104" t="s">
        <v>886</v>
      </c>
      <c r="G202" s="19"/>
      <c r="H202" s="78">
        <f t="shared" si="513"/>
        <v>19.440000000000001</v>
      </c>
      <c r="I202" s="79">
        <v>29.9</v>
      </c>
      <c r="J202" s="79">
        <v>74.900000000000006</v>
      </c>
      <c r="K202" s="143" t="str">
        <f>_xlfn.XLOOKUP(C202,наличие!A:A,наличие!J:J,"-",0)</f>
        <v>-</v>
      </c>
      <c r="L202" s="160" t="s">
        <v>1244</v>
      </c>
      <c r="M202" s="31" t="s">
        <v>1244</v>
      </c>
      <c r="N202" s="31" t="s">
        <v>1244</v>
      </c>
      <c r="O202" s="31" t="s">
        <v>1245</v>
      </c>
      <c r="P202" s="31" t="s">
        <v>1244</v>
      </c>
      <c r="Q202" s="31" t="s">
        <v>1245</v>
      </c>
      <c r="R202" s="31" t="s">
        <v>1244</v>
      </c>
      <c r="S202" s="31" t="s">
        <v>1245</v>
      </c>
      <c r="T202" s="31" t="s">
        <v>1244</v>
      </c>
      <c r="U202" s="31" t="s">
        <v>1244</v>
      </c>
      <c r="V202" s="31" t="s">
        <v>1244</v>
      </c>
      <c r="W202" s="31" t="s">
        <v>1244</v>
      </c>
      <c r="X202" s="163">
        <f t="shared" si="561"/>
        <v>0</v>
      </c>
      <c r="Y202" s="81">
        <f t="shared" si="562"/>
        <v>0</v>
      </c>
      <c r="Z202" s="38">
        <f t="shared" si="564"/>
        <v>4.415</v>
      </c>
      <c r="AA202" s="23">
        <f>X202*Z202</f>
        <v>0</v>
      </c>
      <c r="AB202" s="24">
        <f>H202+Z202</f>
        <v>23.855</v>
      </c>
      <c r="AC202" s="55">
        <f>ROUND(AB202*3.5,0)</f>
        <v>83</v>
      </c>
      <c r="AD202" s="40">
        <f>ROUND(AB202*3.5,1)</f>
        <v>83.5</v>
      </c>
      <c r="AE202" s="11">
        <f>ROUND(AC202*$AE$2,-1)</f>
        <v>7470</v>
      </c>
      <c r="AF202" s="6">
        <f>(AC202-AB202)/AB202</f>
        <v>2.4793544330329071</v>
      </c>
      <c r="AG202" s="25">
        <f>ROUND(AC202/1.82,1)</f>
        <v>45.6</v>
      </c>
      <c r="AH202" s="11" t="e">
        <f>ROUND(AG202*#REF!,-1)</f>
        <v>#REF!</v>
      </c>
      <c r="AI202" s="7">
        <f>(AG202-AB202)/AB202</f>
        <v>0.91154894152169363</v>
      </c>
      <c r="AJ202" s="26">
        <f>ROUND(AG202*0.75,1)</f>
        <v>34.200000000000003</v>
      </c>
      <c r="AK202" s="11" t="e">
        <f>ROUND(AJ202*#REF!,-1)</f>
        <v>#REF!</v>
      </c>
      <c r="AL202" s="18">
        <f>(AJ202-AB202)/AB202</f>
        <v>0.43366170614127025</v>
      </c>
      <c r="AM202" s="42"/>
      <c r="AN202" s="67" t="e">
        <f>L202-AX202-BI202-BT202-CE202-CH202+K202</f>
        <v>#VALUE!</v>
      </c>
      <c r="AO202" s="68" t="s">
        <v>22</v>
      </c>
      <c r="AP202" s="68" t="s">
        <v>22</v>
      </c>
      <c r="AQ202" s="68" t="s">
        <v>22</v>
      </c>
      <c r="AR202" s="68" t="s">
        <v>22</v>
      </c>
      <c r="AS202" s="68" t="s">
        <v>22</v>
      </c>
      <c r="AT202" s="68" t="s">
        <v>22</v>
      </c>
      <c r="AU202" s="68" t="s">
        <v>22</v>
      </c>
      <c r="AV202" s="74" t="e">
        <f>SUM(AN202:AU202)</f>
        <v>#VALUE!</v>
      </c>
      <c r="AW202" s="71" t="e">
        <f>AV202*H202</f>
        <v>#VALUE!</v>
      </c>
      <c r="AX202" s="49">
        <v>0</v>
      </c>
      <c r="AY202" s="50" t="s">
        <v>22</v>
      </c>
      <c r="AZ202" s="50" t="s">
        <v>22</v>
      </c>
      <c r="BA202" s="50" t="s">
        <v>22</v>
      </c>
      <c r="BB202" s="50" t="s">
        <v>22</v>
      </c>
      <c r="BC202" s="50" t="s">
        <v>22</v>
      </c>
      <c r="BD202" s="50" t="s">
        <v>22</v>
      </c>
      <c r="BE202" s="50" t="s">
        <v>22</v>
      </c>
      <c r="BF202" s="46">
        <f>SUM(AX202:BE202)</f>
        <v>0</v>
      </c>
      <c r="BG202" s="9">
        <f>BF202*AG202*0.75*0.95</f>
        <v>0</v>
      </c>
      <c r="BH202" s="9">
        <f>BF202*H202</f>
        <v>0</v>
      </c>
      <c r="BI202" s="53">
        <v>0</v>
      </c>
      <c r="BJ202" s="54" t="s">
        <v>22</v>
      </c>
      <c r="BK202" s="54" t="s">
        <v>22</v>
      </c>
      <c r="BL202" s="54" t="s">
        <v>22</v>
      </c>
      <c r="BM202" s="54" t="s">
        <v>22</v>
      </c>
      <c r="BN202" s="54" t="s">
        <v>22</v>
      </c>
      <c r="BO202" s="54" t="s">
        <v>22</v>
      </c>
      <c r="BP202" s="54" t="s">
        <v>22</v>
      </c>
      <c r="BQ202" s="46">
        <f>SUM(BI202:BP202)</f>
        <v>0</v>
      </c>
      <c r="BR202" s="9">
        <f>BQ202*AC202*0.4227</f>
        <v>0</v>
      </c>
      <c r="BS202" s="9">
        <f>BQ202*H202</f>
        <v>0</v>
      </c>
      <c r="BT202" s="63">
        <v>0</v>
      </c>
      <c r="BU202" s="64" t="s">
        <v>22</v>
      </c>
      <c r="BV202" s="64" t="s">
        <v>22</v>
      </c>
      <c r="BW202" s="64" t="s">
        <v>22</v>
      </c>
      <c r="BX202" s="64" t="s">
        <v>22</v>
      </c>
      <c r="BY202" s="64" t="s">
        <v>22</v>
      </c>
      <c r="BZ202" s="64" t="s">
        <v>22</v>
      </c>
      <c r="CA202" s="64" t="s">
        <v>22</v>
      </c>
      <c r="CB202" s="46">
        <f>SUM(BT202:CA202)</f>
        <v>0</v>
      </c>
      <c r="CC202" s="9">
        <f>CB202*AC202*0.62</f>
        <v>0</v>
      </c>
      <c r="CD202" s="9">
        <f>CB202*H202</f>
        <v>0</v>
      </c>
      <c r="CE202" s="8">
        <v>0</v>
      </c>
      <c r="CF202" s="9">
        <f t="shared" si="565"/>
        <v>0</v>
      </c>
      <c r="CG202" s="9">
        <f t="shared" si="566"/>
        <v>0</v>
      </c>
      <c r="CH202" s="8">
        <v>0</v>
      </c>
      <c r="CI202" s="9">
        <f t="shared" si="567"/>
        <v>0</v>
      </c>
      <c r="CJ202" s="9">
        <f t="shared" si="568"/>
        <v>0</v>
      </c>
      <c r="CK202" s="10">
        <v>1</v>
      </c>
    </row>
    <row r="203" spans="1:89" s="10" customFormat="1" ht="144" customHeight="1">
      <c r="A203" s="36" t="s">
        <v>1350</v>
      </c>
      <c r="B203" s="107"/>
      <c r="C203" s="106" t="str">
        <f t="shared" si="563"/>
        <v>YOKO-Navy</v>
      </c>
      <c r="D203" s="99" t="s">
        <v>1274</v>
      </c>
      <c r="E203" s="19" t="s">
        <v>1208</v>
      </c>
      <c r="F203" s="104" t="s">
        <v>886</v>
      </c>
      <c r="G203" s="19"/>
      <c r="H203" s="78">
        <f t="shared" si="513"/>
        <v>19.440000000000001</v>
      </c>
      <c r="I203" s="79">
        <v>29.9</v>
      </c>
      <c r="J203" s="79">
        <v>74.900000000000006</v>
      </c>
      <c r="K203" s="143" t="str">
        <f>_xlfn.XLOOKUP(C203,наличие!A:A,наличие!J:J,"-",0)</f>
        <v>-</v>
      </c>
      <c r="L203" s="31" t="s">
        <v>1244</v>
      </c>
      <c r="M203" s="160" t="s">
        <v>1244</v>
      </c>
      <c r="N203" s="31" t="s">
        <v>1244</v>
      </c>
      <c r="O203" s="160" t="s">
        <v>1245</v>
      </c>
      <c r="P203" s="31" t="s">
        <v>1244</v>
      </c>
      <c r="Q203" s="160" t="s">
        <v>1245</v>
      </c>
      <c r="R203" s="160" t="s">
        <v>1244</v>
      </c>
      <c r="S203" s="31" t="s">
        <v>1245</v>
      </c>
      <c r="T203" s="31" t="s">
        <v>1244</v>
      </c>
      <c r="U203" s="31" t="s">
        <v>1244</v>
      </c>
      <c r="V203" s="31" t="s">
        <v>1244</v>
      </c>
      <c r="W203" s="160" t="s">
        <v>1244</v>
      </c>
      <c r="X203" s="163">
        <f t="shared" si="561"/>
        <v>0</v>
      </c>
      <c r="Y203" s="81">
        <f t="shared" si="562"/>
        <v>0</v>
      </c>
      <c r="Z203" s="38">
        <f t="shared" si="564"/>
        <v>4.415</v>
      </c>
      <c r="AA203" s="23">
        <f t="shared" si="494"/>
        <v>0</v>
      </c>
      <c r="AB203" s="24">
        <f t="shared" si="495"/>
        <v>23.855</v>
      </c>
      <c r="AC203" s="55">
        <f t="shared" ref="AC203:AC261" si="569">ROUND(AB203*3.5,0)</f>
        <v>83</v>
      </c>
      <c r="AD203" s="29">
        <f>ROUND(AB203*4.1,1)</f>
        <v>97.8</v>
      </c>
      <c r="AE203" s="11">
        <f t="shared" si="496"/>
        <v>7470</v>
      </c>
      <c r="AF203" s="6">
        <f t="shared" si="497"/>
        <v>2.4793544330329071</v>
      </c>
      <c r="AG203" s="25">
        <f t="shared" si="498"/>
        <v>45.6</v>
      </c>
      <c r="AH203" s="11" t="e">
        <f>ROUND(AG203*#REF!,-1)</f>
        <v>#REF!</v>
      </c>
      <c r="AI203" s="7">
        <f t="shared" si="499"/>
        <v>0.91154894152169363</v>
      </c>
      <c r="AJ203" s="26">
        <f t="shared" si="500"/>
        <v>34.200000000000003</v>
      </c>
      <c r="AK203" s="11" t="e">
        <f>ROUND(AJ203*#REF!,-1)</f>
        <v>#REF!</v>
      </c>
      <c r="AL203" s="18">
        <f t="shared" si="501"/>
        <v>0.43366170614127025</v>
      </c>
      <c r="AM203" s="42"/>
      <c r="AN203" s="67" t="s">
        <v>22</v>
      </c>
      <c r="AO203" s="68" t="e">
        <f>M203-AY203-BJ203-BU203</f>
        <v>#VALUE!</v>
      </c>
      <c r="AP203" s="68" t="s">
        <v>22</v>
      </c>
      <c r="AQ203" s="68" t="e">
        <f>O203-BA203-BL203-BW203</f>
        <v>#VALUE!</v>
      </c>
      <c r="AR203" s="68" t="s">
        <v>22</v>
      </c>
      <c r="AS203" s="68" t="e">
        <f>Q203-BC203-BN203-BY203</f>
        <v>#VALUE!</v>
      </c>
      <c r="AT203" s="68" t="s">
        <v>22</v>
      </c>
      <c r="AU203" s="68" t="e">
        <f>W203-BE203-BP203-CA203</f>
        <v>#VALUE!</v>
      </c>
      <c r="AV203" s="74" t="e">
        <f t="shared" si="502"/>
        <v>#VALUE!</v>
      </c>
      <c r="AW203" s="71" t="e">
        <f t="shared" si="503"/>
        <v>#VALUE!</v>
      </c>
      <c r="AX203" s="49" t="s">
        <v>22</v>
      </c>
      <c r="AY203" s="50">
        <v>0</v>
      </c>
      <c r="AZ203" s="50" t="s">
        <v>22</v>
      </c>
      <c r="BA203" s="50">
        <v>0</v>
      </c>
      <c r="BB203" s="50" t="s">
        <v>22</v>
      </c>
      <c r="BC203" s="50">
        <v>0</v>
      </c>
      <c r="BD203" s="50" t="s">
        <v>22</v>
      </c>
      <c r="BE203" s="50">
        <v>0</v>
      </c>
      <c r="BF203" s="46">
        <f t="shared" si="504"/>
        <v>0</v>
      </c>
      <c r="BG203" s="9">
        <f t="shared" si="505"/>
        <v>0</v>
      </c>
      <c r="BH203" s="9">
        <f t="shared" si="506"/>
        <v>0</v>
      </c>
      <c r="BI203" s="53" t="s">
        <v>22</v>
      </c>
      <c r="BJ203" s="54">
        <v>0</v>
      </c>
      <c r="BK203" s="54" t="s">
        <v>22</v>
      </c>
      <c r="BL203" s="54">
        <v>0</v>
      </c>
      <c r="BM203" s="54" t="s">
        <v>22</v>
      </c>
      <c r="BN203" s="54">
        <v>0</v>
      </c>
      <c r="BO203" s="54" t="s">
        <v>22</v>
      </c>
      <c r="BP203" s="54">
        <v>0</v>
      </c>
      <c r="BQ203" s="46">
        <f t="shared" si="507"/>
        <v>0</v>
      </c>
      <c r="BR203" s="9">
        <f t="shared" si="508"/>
        <v>0</v>
      </c>
      <c r="BS203" s="9">
        <f t="shared" si="509"/>
        <v>0</v>
      </c>
      <c r="BT203" s="63" t="s">
        <v>22</v>
      </c>
      <c r="BU203" s="64">
        <v>0</v>
      </c>
      <c r="BV203" s="64" t="s">
        <v>22</v>
      </c>
      <c r="BW203" s="64">
        <v>0</v>
      </c>
      <c r="BX203" s="64" t="s">
        <v>22</v>
      </c>
      <c r="BY203" s="64">
        <v>0</v>
      </c>
      <c r="BZ203" s="64" t="s">
        <v>22</v>
      </c>
      <c r="CA203" s="64">
        <v>0</v>
      </c>
      <c r="CB203" s="46">
        <f t="shared" si="510"/>
        <v>0</v>
      </c>
      <c r="CC203" s="9">
        <f t="shared" si="511"/>
        <v>0</v>
      </c>
      <c r="CD203" s="9">
        <f t="shared" si="512"/>
        <v>0</v>
      </c>
      <c r="CE203" s="8">
        <v>0</v>
      </c>
      <c r="CF203" s="9">
        <f t="shared" ref="CF203:CF261" si="570">CE203*AG203*0.9*0.95</f>
        <v>0</v>
      </c>
      <c r="CG203" s="9">
        <f t="shared" ref="CG203:CG261" si="571">CE203*H203</f>
        <v>0</v>
      </c>
      <c r="CH203" s="8">
        <v>0</v>
      </c>
      <c r="CI203" s="9">
        <f t="shared" ref="CI203:CI261" si="572">CH203*AG203*0.9*0.9</f>
        <v>0</v>
      </c>
      <c r="CJ203" s="9">
        <f t="shared" ref="CJ203:CJ261" si="573">CH203*H203</f>
        <v>0</v>
      </c>
      <c r="CK203" s="10">
        <v>1</v>
      </c>
    </row>
    <row r="204" spans="1:89" s="10" customFormat="1" ht="144" customHeight="1">
      <c r="A204" s="36" t="s">
        <v>1350</v>
      </c>
      <c r="B204" s="107"/>
      <c r="C204" s="106" t="str">
        <f t="shared" si="563"/>
        <v>YOKO-Pink</v>
      </c>
      <c r="D204" s="99" t="s">
        <v>1274</v>
      </c>
      <c r="E204" s="19" t="s">
        <v>1234</v>
      </c>
      <c r="F204" s="104" t="s">
        <v>886</v>
      </c>
      <c r="G204" s="19"/>
      <c r="H204" s="78">
        <f t="shared" si="513"/>
        <v>19.440000000000001</v>
      </c>
      <c r="I204" s="79">
        <v>29.9</v>
      </c>
      <c r="J204" s="79">
        <v>74.900000000000006</v>
      </c>
      <c r="K204" s="143" t="str">
        <f>_xlfn.XLOOKUP(C204,наличие!A:A,наличие!J:J,"-",0)</f>
        <v>-</v>
      </c>
      <c r="L204" s="31" t="s">
        <v>1244</v>
      </c>
      <c r="M204" s="160" t="s">
        <v>1244</v>
      </c>
      <c r="N204" s="31" t="s">
        <v>1244</v>
      </c>
      <c r="O204" s="160" t="s">
        <v>1245</v>
      </c>
      <c r="P204" s="31" t="s">
        <v>1244</v>
      </c>
      <c r="Q204" s="160" t="s">
        <v>1245</v>
      </c>
      <c r="R204" s="160" t="s">
        <v>1244</v>
      </c>
      <c r="S204" s="31" t="s">
        <v>1245</v>
      </c>
      <c r="T204" s="31" t="s">
        <v>1244</v>
      </c>
      <c r="U204" s="31" t="s">
        <v>1244</v>
      </c>
      <c r="V204" s="31" t="s">
        <v>1244</v>
      </c>
      <c r="W204" s="160" t="s">
        <v>1244</v>
      </c>
      <c r="X204" s="163">
        <f t="shared" si="561"/>
        <v>0</v>
      </c>
      <c r="Y204" s="81">
        <f t="shared" si="562"/>
        <v>0</v>
      </c>
      <c r="Z204" s="38">
        <f t="shared" si="564"/>
        <v>4.415</v>
      </c>
      <c r="AA204" s="23">
        <f t="shared" si="494"/>
        <v>0</v>
      </c>
      <c r="AB204" s="24">
        <f t="shared" si="495"/>
        <v>23.855</v>
      </c>
      <c r="AC204" s="55">
        <f t="shared" si="569"/>
        <v>83</v>
      </c>
      <c r="AD204" s="29">
        <f>ROUND(AB204*4.1,1)</f>
        <v>97.8</v>
      </c>
      <c r="AE204" s="11">
        <f t="shared" si="496"/>
        <v>7470</v>
      </c>
      <c r="AF204" s="6">
        <f t="shared" si="497"/>
        <v>2.4793544330329071</v>
      </c>
      <c r="AG204" s="25">
        <f t="shared" si="498"/>
        <v>45.6</v>
      </c>
      <c r="AH204" s="11" t="e">
        <f>ROUND(AG204*#REF!,-1)</f>
        <v>#REF!</v>
      </c>
      <c r="AI204" s="7">
        <f t="shared" si="499"/>
        <v>0.91154894152169363</v>
      </c>
      <c r="AJ204" s="26">
        <f t="shared" si="500"/>
        <v>34.200000000000003</v>
      </c>
      <c r="AK204" s="11" t="e">
        <f>ROUND(AJ204*#REF!,-1)</f>
        <v>#REF!</v>
      </c>
      <c r="AL204" s="18">
        <f t="shared" si="501"/>
        <v>0.43366170614127025</v>
      </c>
      <c r="AM204" s="42"/>
      <c r="AN204" s="67" t="s">
        <v>22</v>
      </c>
      <c r="AO204" s="68" t="e">
        <f>M204-AY204-BJ204-BU204</f>
        <v>#VALUE!</v>
      </c>
      <c r="AP204" s="68" t="s">
        <v>22</v>
      </c>
      <c r="AQ204" s="68" t="e">
        <f>O204-BA204-BL204-BW204</f>
        <v>#VALUE!</v>
      </c>
      <c r="AR204" s="68" t="s">
        <v>22</v>
      </c>
      <c r="AS204" s="68" t="e">
        <f>Q204-BC204-BN204-BY204</f>
        <v>#VALUE!</v>
      </c>
      <c r="AT204" s="68" t="s">
        <v>22</v>
      </c>
      <c r="AU204" s="68" t="e">
        <f>W204-BE204-BP204-CA204</f>
        <v>#VALUE!</v>
      </c>
      <c r="AV204" s="74" t="e">
        <f t="shared" si="502"/>
        <v>#VALUE!</v>
      </c>
      <c r="AW204" s="71" t="e">
        <f t="shared" si="503"/>
        <v>#VALUE!</v>
      </c>
      <c r="AX204" s="49" t="s">
        <v>22</v>
      </c>
      <c r="AY204" s="50">
        <v>0</v>
      </c>
      <c r="AZ204" s="50" t="s">
        <v>22</v>
      </c>
      <c r="BA204" s="50">
        <v>0</v>
      </c>
      <c r="BB204" s="50" t="s">
        <v>22</v>
      </c>
      <c r="BC204" s="50">
        <v>0</v>
      </c>
      <c r="BD204" s="50" t="s">
        <v>22</v>
      </c>
      <c r="BE204" s="50">
        <v>0</v>
      </c>
      <c r="BF204" s="46">
        <f t="shared" si="504"/>
        <v>0</v>
      </c>
      <c r="BG204" s="9">
        <f t="shared" si="505"/>
        <v>0</v>
      </c>
      <c r="BH204" s="9">
        <f t="shared" si="506"/>
        <v>0</v>
      </c>
      <c r="BI204" s="53" t="s">
        <v>22</v>
      </c>
      <c r="BJ204" s="54">
        <v>0</v>
      </c>
      <c r="BK204" s="54" t="s">
        <v>22</v>
      </c>
      <c r="BL204" s="54">
        <v>0</v>
      </c>
      <c r="BM204" s="54" t="s">
        <v>22</v>
      </c>
      <c r="BN204" s="54">
        <v>0</v>
      </c>
      <c r="BO204" s="54" t="s">
        <v>22</v>
      </c>
      <c r="BP204" s="54">
        <v>0</v>
      </c>
      <c r="BQ204" s="46">
        <f t="shared" si="507"/>
        <v>0</v>
      </c>
      <c r="BR204" s="9">
        <f t="shared" si="508"/>
        <v>0</v>
      </c>
      <c r="BS204" s="9">
        <f t="shared" si="509"/>
        <v>0</v>
      </c>
      <c r="BT204" s="63" t="s">
        <v>22</v>
      </c>
      <c r="BU204" s="64">
        <v>0</v>
      </c>
      <c r="BV204" s="64" t="s">
        <v>22</v>
      </c>
      <c r="BW204" s="64">
        <v>0</v>
      </c>
      <c r="BX204" s="64" t="s">
        <v>22</v>
      </c>
      <c r="BY204" s="64">
        <v>0</v>
      </c>
      <c r="BZ204" s="64" t="s">
        <v>22</v>
      </c>
      <c r="CA204" s="64">
        <v>0</v>
      </c>
      <c r="CB204" s="46">
        <f t="shared" si="510"/>
        <v>0</v>
      </c>
      <c r="CC204" s="9">
        <f t="shared" si="511"/>
        <v>0</v>
      </c>
      <c r="CD204" s="9">
        <f t="shared" si="512"/>
        <v>0</v>
      </c>
      <c r="CE204" s="8">
        <v>0</v>
      </c>
      <c r="CF204" s="9">
        <f t="shared" si="570"/>
        <v>0</v>
      </c>
      <c r="CG204" s="9">
        <f t="shared" si="571"/>
        <v>0</v>
      </c>
      <c r="CH204" s="8">
        <v>0</v>
      </c>
      <c r="CI204" s="9">
        <f t="shared" si="572"/>
        <v>0</v>
      </c>
      <c r="CJ204" s="9">
        <f t="shared" si="573"/>
        <v>0</v>
      </c>
      <c r="CK204" s="10">
        <v>1</v>
      </c>
    </row>
    <row r="205" spans="1:89" s="10" customFormat="1" ht="144" customHeight="1">
      <c r="A205" s="36" t="s">
        <v>1350</v>
      </c>
      <c r="B205" s="107"/>
      <c r="C205" s="106" t="str">
        <f t="shared" si="563"/>
        <v>YOKO-Green</v>
      </c>
      <c r="D205" s="99" t="s">
        <v>1274</v>
      </c>
      <c r="E205" s="19" t="s">
        <v>1209</v>
      </c>
      <c r="F205" s="104" t="s">
        <v>886</v>
      </c>
      <c r="G205" s="19"/>
      <c r="H205" s="78">
        <f t="shared" si="513"/>
        <v>19.440000000000001</v>
      </c>
      <c r="I205" s="79">
        <v>29.9</v>
      </c>
      <c r="J205" s="79">
        <v>74.900000000000006</v>
      </c>
      <c r="K205" s="143" t="str">
        <f>_xlfn.XLOOKUP(C205,наличие!A:A,наличие!J:J,"-",0)</f>
        <v>-</v>
      </c>
      <c r="L205" s="31" t="s">
        <v>1244</v>
      </c>
      <c r="M205" s="160" t="s">
        <v>1244</v>
      </c>
      <c r="N205" s="31" t="s">
        <v>1244</v>
      </c>
      <c r="O205" s="160" t="s">
        <v>1245</v>
      </c>
      <c r="P205" s="31" t="s">
        <v>1244</v>
      </c>
      <c r="Q205" s="160" t="s">
        <v>1245</v>
      </c>
      <c r="R205" s="160" t="s">
        <v>1244</v>
      </c>
      <c r="S205" s="31" t="s">
        <v>1245</v>
      </c>
      <c r="T205" s="31" t="s">
        <v>1244</v>
      </c>
      <c r="U205" s="31" t="s">
        <v>1244</v>
      </c>
      <c r="V205" s="31" t="s">
        <v>1244</v>
      </c>
      <c r="W205" s="160" t="s">
        <v>1244</v>
      </c>
      <c r="X205" s="163">
        <f t="shared" si="561"/>
        <v>0</v>
      </c>
      <c r="Y205" s="81">
        <f t="shared" si="562"/>
        <v>0</v>
      </c>
      <c r="Z205" s="38">
        <f t="shared" si="564"/>
        <v>4.415</v>
      </c>
      <c r="AA205" s="23">
        <f t="shared" si="494"/>
        <v>0</v>
      </c>
      <c r="AB205" s="24">
        <f t="shared" si="495"/>
        <v>23.855</v>
      </c>
      <c r="AC205" s="55">
        <f t="shared" si="569"/>
        <v>83</v>
      </c>
      <c r="AD205" s="29">
        <f>ROUND(AB205*4.1,1)</f>
        <v>97.8</v>
      </c>
      <c r="AE205" s="11">
        <f t="shared" si="496"/>
        <v>7470</v>
      </c>
      <c r="AF205" s="6">
        <f t="shared" si="497"/>
        <v>2.4793544330329071</v>
      </c>
      <c r="AG205" s="25">
        <f t="shared" si="498"/>
        <v>45.6</v>
      </c>
      <c r="AH205" s="11" t="e">
        <f>ROUND(AG205*#REF!,-1)</f>
        <v>#REF!</v>
      </c>
      <c r="AI205" s="7">
        <f t="shared" si="499"/>
        <v>0.91154894152169363</v>
      </c>
      <c r="AJ205" s="26">
        <f t="shared" si="500"/>
        <v>34.200000000000003</v>
      </c>
      <c r="AK205" s="11" t="e">
        <f>ROUND(AJ205*#REF!,-1)</f>
        <v>#REF!</v>
      </c>
      <c r="AL205" s="18">
        <f t="shared" si="501"/>
        <v>0.43366170614127025</v>
      </c>
      <c r="AM205" s="42"/>
      <c r="AN205" s="67" t="s">
        <v>22</v>
      </c>
      <c r="AO205" s="68" t="e">
        <f>M205-AY205-BJ205-BU205</f>
        <v>#VALUE!</v>
      </c>
      <c r="AP205" s="68" t="s">
        <v>22</v>
      </c>
      <c r="AQ205" s="68" t="e">
        <f>O205-BA205-BL205-BW205</f>
        <v>#VALUE!</v>
      </c>
      <c r="AR205" s="68" t="s">
        <v>22</v>
      </c>
      <c r="AS205" s="68" t="e">
        <f>Q205-BC205-BN205-BY205</f>
        <v>#VALUE!</v>
      </c>
      <c r="AT205" s="68" t="s">
        <v>22</v>
      </c>
      <c r="AU205" s="68" t="e">
        <f>W205-BE205-BP205-CA205</f>
        <v>#VALUE!</v>
      </c>
      <c r="AV205" s="74" t="e">
        <f t="shared" si="502"/>
        <v>#VALUE!</v>
      </c>
      <c r="AW205" s="71" t="e">
        <f t="shared" si="503"/>
        <v>#VALUE!</v>
      </c>
      <c r="AX205" s="49" t="s">
        <v>22</v>
      </c>
      <c r="AY205" s="50">
        <v>0</v>
      </c>
      <c r="AZ205" s="50" t="s">
        <v>22</v>
      </c>
      <c r="BA205" s="50">
        <v>10</v>
      </c>
      <c r="BB205" s="50" t="s">
        <v>22</v>
      </c>
      <c r="BC205" s="50">
        <v>14</v>
      </c>
      <c r="BD205" s="50" t="s">
        <v>22</v>
      </c>
      <c r="BE205" s="50">
        <v>8</v>
      </c>
      <c r="BF205" s="46">
        <f t="shared" si="504"/>
        <v>32</v>
      </c>
      <c r="BG205" s="9">
        <f t="shared" si="505"/>
        <v>1039.68</v>
      </c>
      <c r="BH205" s="9">
        <f t="shared" si="506"/>
        <v>622.08000000000004</v>
      </c>
      <c r="BI205" s="53" t="s">
        <v>22</v>
      </c>
      <c r="BJ205" s="54">
        <v>1</v>
      </c>
      <c r="BK205" s="54" t="s">
        <v>22</v>
      </c>
      <c r="BL205" s="54">
        <v>3</v>
      </c>
      <c r="BM205" s="54" t="s">
        <v>22</v>
      </c>
      <c r="BN205" s="54">
        <v>4</v>
      </c>
      <c r="BO205" s="54" t="s">
        <v>22</v>
      </c>
      <c r="BP205" s="54">
        <v>2</v>
      </c>
      <c r="BQ205" s="46">
        <f t="shared" si="507"/>
        <v>10</v>
      </c>
      <c r="BR205" s="9">
        <f t="shared" si="508"/>
        <v>350.84100000000001</v>
      </c>
      <c r="BS205" s="9">
        <f t="shared" si="509"/>
        <v>194.4</v>
      </c>
      <c r="BT205" s="63" t="s">
        <v>22</v>
      </c>
      <c r="BU205" s="64">
        <v>1</v>
      </c>
      <c r="BV205" s="64" t="s">
        <v>22</v>
      </c>
      <c r="BW205" s="64">
        <v>4</v>
      </c>
      <c r="BX205" s="64" t="s">
        <v>22</v>
      </c>
      <c r="BY205" s="64">
        <v>5</v>
      </c>
      <c r="BZ205" s="64" t="s">
        <v>22</v>
      </c>
      <c r="CA205" s="64">
        <v>3</v>
      </c>
      <c r="CB205" s="46">
        <f t="shared" si="510"/>
        <v>13</v>
      </c>
      <c r="CC205" s="9">
        <f t="shared" si="511"/>
        <v>668.98</v>
      </c>
      <c r="CD205" s="9">
        <f t="shared" si="512"/>
        <v>252.72000000000003</v>
      </c>
      <c r="CE205" s="8">
        <v>0</v>
      </c>
      <c r="CF205" s="9">
        <f t="shared" si="570"/>
        <v>0</v>
      </c>
      <c r="CG205" s="9">
        <f t="shared" si="571"/>
        <v>0</v>
      </c>
      <c r="CH205" s="8">
        <v>0</v>
      </c>
      <c r="CI205" s="9">
        <f t="shared" si="572"/>
        <v>0</v>
      </c>
      <c r="CJ205" s="9">
        <f t="shared" si="573"/>
        <v>0</v>
      </c>
      <c r="CK205" s="10">
        <v>1</v>
      </c>
    </row>
    <row r="206" spans="1:89" s="10" customFormat="1" ht="144" customHeight="1">
      <c r="A206" s="36" t="s">
        <v>1350</v>
      </c>
      <c r="B206" s="107"/>
      <c r="C206" s="106" t="str">
        <f t="shared" si="563"/>
        <v>STARLING-Grey</v>
      </c>
      <c r="D206" s="99" t="s">
        <v>1275</v>
      </c>
      <c r="E206" s="19" t="s">
        <v>1217</v>
      </c>
      <c r="F206" s="104" t="s">
        <v>886</v>
      </c>
      <c r="G206" s="19"/>
      <c r="H206" s="78">
        <f t="shared" si="513"/>
        <v>19.440000000000001</v>
      </c>
      <c r="I206" s="79">
        <v>29.9</v>
      </c>
      <c r="J206" s="79">
        <v>74.900000000000006</v>
      </c>
      <c r="K206" s="143" t="str">
        <f>_xlfn.XLOOKUP(C206,наличие!A:A,наличие!J:J,"-",0)</f>
        <v>-</v>
      </c>
      <c r="L206" s="31" t="s">
        <v>1244</v>
      </c>
      <c r="M206" s="160" t="s">
        <v>1244</v>
      </c>
      <c r="N206" s="31" t="s">
        <v>1244</v>
      </c>
      <c r="O206" s="160" t="s">
        <v>1244</v>
      </c>
      <c r="P206" s="31" t="s">
        <v>1244</v>
      </c>
      <c r="Q206" s="160" t="s">
        <v>1245</v>
      </c>
      <c r="R206" s="160" t="s">
        <v>1244</v>
      </c>
      <c r="S206" s="31" t="s">
        <v>1244</v>
      </c>
      <c r="T206" s="31" t="s">
        <v>1244</v>
      </c>
      <c r="U206" s="31" t="s">
        <v>1244</v>
      </c>
      <c r="V206" s="31" t="s">
        <v>1244</v>
      </c>
      <c r="W206" s="160" t="s">
        <v>1244</v>
      </c>
      <c r="X206" s="163">
        <f t="shared" si="561"/>
        <v>0</v>
      </c>
      <c r="Y206" s="81">
        <f t="shared" si="562"/>
        <v>0</v>
      </c>
      <c r="Z206" s="38">
        <f t="shared" ref="Z206:Z207" si="574">1.5+ROUND(H206*0.3,2)/2</f>
        <v>4.415</v>
      </c>
      <c r="AA206" s="23">
        <f t="shared" ref="AA206:AA207" si="575">X206*Z206</f>
        <v>0</v>
      </c>
      <c r="AB206" s="24">
        <f t="shared" ref="AB206:AB207" si="576">H206+Z206</f>
        <v>23.855</v>
      </c>
      <c r="AC206" s="55">
        <f t="shared" ref="AC206:AC207" si="577">ROUND(AB206*3.5,0)</f>
        <v>83</v>
      </c>
      <c r="AD206" s="29">
        <f t="shared" ref="AD206:AD207" si="578">ROUND(AB206*4.1,1)</f>
        <v>97.8</v>
      </c>
      <c r="AE206" s="11">
        <f t="shared" ref="AE206:AE207" si="579">ROUND(AC206*$AE$2,-1)</f>
        <v>7470</v>
      </c>
      <c r="AF206" s="6">
        <f t="shared" ref="AF206:AF207" si="580">(AC206-AB206)/AB206</f>
        <v>2.4793544330329071</v>
      </c>
      <c r="AG206" s="25">
        <f t="shared" ref="AG206:AG207" si="581">ROUND(AC206/1.82,1)</f>
        <v>45.6</v>
      </c>
      <c r="AH206" s="11" t="e">
        <f>ROUND(AG206*#REF!,-1)</f>
        <v>#REF!</v>
      </c>
      <c r="AI206" s="7">
        <f t="shared" ref="AI206:AI207" si="582">(AG206-AB206)/AB206</f>
        <v>0.91154894152169363</v>
      </c>
      <c r="AJ206" s="26">
        <f t="shared" ref="AJ206:AJ207" si="583">ROUND(AG206*0.75,1)</f>
        <v>34.200000000000003</v>
      </c>
      <c r="AK206" s="11" t="e">
        <f>ROUND(AJ206*#REF!,-1)</f>
        <v>#REF!</v>
      </c>
      <c r="AL206" s="18">
        <f t="shared" ref="AL206:AL207" si="584">(AJ206-AB206)/AB206</f>
        <v>0.43366170614127025</v>
      </c>
      <c r="AM206" s="42"/>
      <c r="AN206" s="67" t="s">
        <v>22</v>
      </c>
      <c r="AO206" s="68" t="e">
        <f t="shared" ref="AO206:AO207" si="585">M206-AY206-BJ206-BU206</f>
        <v>#VALUE!</v>
      </c>
      <c r="AP206" s="68" t="s">
        <v>22</v>
      </c>
      <c r="AQ206" s="68" t="e">
        <f t="shared" ref="AQ206:AQ207" si="586">O206-BA206-BL206-BW206</f>
        <v>#VALUE!</v>
      </c>
      <c r="AR206" s="68" t="s">
        <v>22</v>
      </c>
      <c r="AS206" s="68" t="e">
        <f t="shared" ref="AS206:AS207" si="587">Q206-BC206-BN206-BY206</f>
        <v>#VALUE!</v>
      </c>
      <c r="AT206" s="68" t="s">
        <v>22</v>
      </c>
      <c r="AU206" s="68" t="e">
        <f t="shared" ref="AU206:AU207" si="588">W206-BE206-BP206-CA206</f>
        <v>#VALUE!</v>
      </c>
      <c r="AV206" s="74" t="e">
        <f t="shared" ref="AV206:AV207" si="589">SUM(AN206:AU206)</f>
        <v>#VALUE!</v>
      </c>
      <c r="AW206" s="71" t="e">
        <f t="shared" ref="AW206:AW207" si="590">AV206*H206</f>
        <v>#VALUE!</v>
      </c>
      <c r="AX206" s="49" t="s">
        <v>22</v>
      </c>
      <c r="AY206" s="50">
        <v>0</v>
      </c>
      <c r="AZ206" s="50" t="s">
        <v>22</v>
      </c>
      <c r="BA206" s="50">
        <v>6</v>
      </c>
      <c r="BB206" s="50" t="s">
        <v>22</v>
      </c>
      <c r="BC206" s="50">
        <v>8</v>
      </c>
      <c r="BD206" s="50" t="s">
        <v>22</v>
      </c>
      <c r="BE206" s="50">
        <v>4</v>
      </c>
      <c r="BF206" s="46">
        <f t="shared" ref="BF206:BF207" si="591">SUM(AX206:BE206)</f>
        <v>18</v>
      </c>
      <c r="BG206" s="9">
        <f t="shared" ref="BG206:BG207" si="592">BF206*AG206*0.75*0.95</f>
        <v>584.82000000000005</v>
      </c>
      <c r="BH206" s="9">
        <f t="shared" ref="BH206:BH207" si="593">BF206*H206</f>
        <v>349.92</v>
      </c>
      <c r="BI206" s="53" t="s">
        <v>22</v>
      </c>
      <c r="BJ206" s="54">
        <v>0</v>
      </c>
      <c r="BK206" s="54" t="s">
        <v>22</v>
      </c>
      <c r="BL206" s="54">
        <v>2</v>
      </c>
      <c r="BM206" s="54" t="s">
        <v>22</v>
      </c>
      <c r="BN206" s="54">
        <v>3</v>
      </c>
      <c r="BO206" s="54" t="s">
        <v>22</v>
      </c>
      <c r="BP206" s="54">
        <v>2</v>
      </c>
      <c r="BQ206" s="46">
        <f t="shared" ref="BQ206:BQ207" si="594">SUM(BI206:BP206)</f>
        <v>7</v>
      </c>
      <c r="BR206" s="9">
        <f t="shared" ref="BR206:BR207" si="595">BQ206*AC206*0.4227</f>
        <v>245.58870000000002</v>
      </c>
      <c r="BS206" s="9">
        <f t="shared" ref="BS206:BS207" si="596">BQ206*H206</f>
        <v>136.08000000000001</v>
      </c>
      <c r="BT206" s="63" t="s">
        <v>22</v>
      </c>
      <c r="BU206" s="64">
        <v>0</v>
      </c>
      <c r="BV206" s="64" t="s">
        <v>22</v>
      </c>
      <c r="BW206" s="64">
        <v>3</v>
      </c>
      <c r="BX206" s="64" t="s">
        <v>22</v>
      </c>
      <c r="BY206" s="64">
        <v>4</v>
      </c>
      <c r="BZ206" s="64" t="s">
        <v>22</v>
      </c>
      <c r="CA206" s="64">
        <v>2</v>
      </c>
      <c r="CB206" s="46">
        <f t="shared" si="510"/>
        <v>9</v>
      </c>
      <c r="CC206" s="9">
        <f t="shared" si="511"/>
        <v>463.14</v>
      </c>
      <c r="CD206" s="9">
        <f t="shared" si="512"/>
        <v>174.96</v>
      </c>
      <c r="CE206" s="8">
        <v>0</v>
      </c>
      <c r="CF206" s="9">
        <f t="shared" si="570"/>
        <v>0</v>
      </c>
      <c r="CG206" s="9">
        <f t="shared" si="571"/>
        <v>0</v>
      </c>
      <c r="CH206" s="8">
        <v>0</v>
      </c>
      <c r="CI206" s="9">
        <f t="shared" si="572"/>
        <v>0</v>
      </c>
      <c r="CJ206" s="9">
        <f t="shared" si="573"/>
        <v>0</v>
      </c>
      <c r="CK206" s="10">
        <v>1</v>
      </c>
    </row>
    <row r="207" spans="1:89" s="10" customFormat="1" ht="144" customHeight="1">
      <c r="A207" s="36" t="s">
        <v>1350</v>
      </c>
      <c r="B207" s="107"/>
      <c r="C207" s="106" t="str">
        <f t="shared" si="563"/>
        <v>STARLING-Navy</v>
      </c>
      <c r="D207" s="99" t="s">
        <v>1275</v>
      </c>
      <c r="E207" s="19" t="s">
        <v>1208</v>
      </c>
      <c r="F207" s="104" t="s">
        <v>886</v>
      </c>
      <c r="G207" s="19"/>
      <c r="H207" s="78">
        <f t="shared" si="513"/>
        <v>19.440000000000001</v>
      </c>
      <c r="I207" s="79">
        <v>29.9</v>
      </c>
      <c r="J207" s="79">
        <v>74.900000000000006</v>
      </c>
      <c r="K207" s="143" t="str">
        <f>_xlfn.XLOOKUP(C207,наличие!A:A,наличие!J:J,"-",0)</f>
        <v>-</v>
      </c>
      <c r="L207" s="31" t="s">
        <v>1244</v>
      </c>
      <c r="M207" s="160" t="s">
        <v>1244</v>
      </c>
      <c r="N207" s="31" t="s">
        <v>1244</v>
      </c>
      <c r="O207" s="160" t="s">
        <v>1244</v>
      </c>
      <c r="P207" s="31" t="s">
        <v>1244</v>
      </c>
      <c r="Q207" s="160" t="s">
        <v>1245</v>
      </c>
      <c r="R207" s="160" t="s">
        <v>1244</v>
      </c>
      <c r="S207" s="31" t="s">
        <v>1244</v>
      </c>
      <c r="T207" s="31" t="s">
        <v>1244</v>
      </c>
      <c r="U207" s="31" t="s">
        <v>1244</v>
      </c>
      <c r="V207" s="31" t="s">
        <v>1244</v>
      </c>
      <c r="W207" s="160" t="s">
        <v>1244</v>
      </c>
      <c r="X207" s="163">
        <f t="shared" si="561"/>
        <v>0</v>
      </c>
      <c r="Y207" s="81">
        <f t="shared" si="562"/>
        <v>0</v>
      </c>
      <c r="Z207" s="38">
        <f t="shared" si="574"/>
        <v>4.415</v>
      </c>
      <c r="AA207" s="23">
        <f t="shared" si="575"/>
        <v>0</v>
      </c>
      <c r="AB207" s="24">
        <f t="shared" si="576"/>
        <v>23.855</v>
      </c>
      <c r="AC207" s="55">
        <f t="shared" si="577"/>
        <v>83</v>
      </c>
      <c r="AD207" s="29">
        <f t="shared" si="578"/>
        <v>97.8</v>
      </c>
      <c r="AE207" s="11">
        <f t="shared" si="579"/>
        <v>7470</v>
      </c>
      <c r="AF207" s="6">
        <f t="shared" si="580"/>
        <v>2.4793544330329071</v>
      </c>
      <c r="AG207" s="25">
        <f t="shared" si="581"/>
        <v>45.6</v>
      </c>
      <c r="AH207" s="11" t="e">
        <f>ROUND(AG207*#REF!,-1)</f>
        <v>#REF!</v>
      </c>
      <c r="AI207" s="7">
        <f t="shared" si="582"/>
        <v>0.91154894152169363</v>
      </c>
      <c r="AJ207" s="26">
        <f t="shared" si="583"/>
        <v>34.200000000000003</v>
      </c>
      <c r="AK207" s="11" t="e">
        <f>ROUND(AJ207*#REF!,-1)</f>
        <v>#REF!</v>
      </c>
      <c r="AL207" s="18">
        <f t="shared" si="584"/>
        <v>0.43366170614127025</v>
      </c>
      <c r="AM207" s="42"/>
      <c r="AN207" s="67" t="s">
        <v>22</v>
      </c>
      <c r="AO207" s="68" t="e">
        <f t="shared" si="585"/>
        <v>#VALUE!</v>
      </c>
      <c r="AP207" s="68" t="s">
        <v>22</v>
      </c>
      <c r="AQ207" s="68" t="e">
        <f t="shared" si="586"/>
        <v>#VALUE!</v>
      </c>
      <c r="AR207" s="68" t="s">
        <v>22</v>
      </c>
      <c r="AS207" s="68" t="e">
        <f t="shared" si="587"/>
        <v>#VALUE!</v>
      </c>
      <c r="AT207" s="68" t="s">
        <v>22</v>
      </c>
      <c r="AU207" s="68" t="e">
        <f t="shared" si="588"/>
        <v>#VALUE!</v>
      </c>
      <c r="AV207" s="74" t="e">
        <f t="shared" si="589"/>
        <v>#VALUE!</v>
      </c>
      <c r="AW207" s="71" t="e">
        <f t="shared" si="590"/>
        <v>#VALUE!</v>
      </c>
      <c r="AX207" s="49" t="s">
        <v>22</v>
      </c>
      <c r="AY207" s="50">
        <v>0</v>
      </c>
      <c r="AZ207" s="50" t="s">
        <v>22</v>
      </c>
      <c r="BA207" s="50">
        <v>6</v>
      </c>
      <c r="BB207" s="50" t="s">
        <v>22</v>
      </c>
      <c r="BC207" s="50">
        <v>8</v>
      </c>
      <c r="BD207" s="50" t="s">
        <v>22</v>
      </c>
      <c r="BE207" s="50">
        <v>4</v>
      </c>
      <c r="BF207" s="46">
        <f t="shared" si="591"/>
        <v>18</v>
      </c>
      <c r="BG207" s="9">
        <f t="shared" si="592"/>
        <v>584.82000000000005</v>
      </c>
      <c r="BH207" s="9">
        <f t="shared" si="593"/>
        <v>349.92</v>
      </c>
      <c r="BI207" s="53" t="s">
        <v>22</v>
      </c>
      <c r="BJ207" s="54">
        <v>0</v>
      </c>
      <c r="BK207" s="54" t="s">
        <v>22</v>
      </c>
      <c r="BL207" s="54">
        <v>2</v>
      </c>
      <c r="BM207" s="54" t="s">
        <v>22</v>
      </c>
      <c r="BN207" s="54">
        <v>3</v>
      </c>
      <c r="BO207" s="54" t="s">
        <v>22</v>
      </c>
      <c r="BP207" s="54">
        <v>2</v>
      </c>
      <c r="BQ207" s="46">
        <f t="shared" si="594"/>
        <v>7</v>
      </c>
      <c r="BR207" s="9">
        <f t="shared" si="595"/>
        <v>245.58870000000002</v>
      </c>
      <c r="BS207" s="9">
        <f t="shared" si="596"/>
        <v>136.08000000000001</v>
      </c>
      <c r="BT207" s="63" t="s">
        <v>22</v>
      </c>
      <c r="BU207" s="64">
        <v>0</v>
      </c>
      <c r="BV207" s="64" t="s">
        <v>22</v>
      </c>
      <c r="BW207" s="64">
        <v>3</v>
      </c>
      <c r="BX207" s="64" t="s">
        <v>22</v>
      </c>
      <c r="BY207" s="64">
        <v>4</v>
      </c>
      <c r="BZ207" s="64" t="s">
        <v>22</v>
      </c>
      <c r="CA207" s="64">
        <v>2</v>
      </c>
      <c r="CB207" s="46">
        <f t="shared" si="510"/>
        <v>9</v>
      </c>
      <c r="CC207" s="9">
        <f t="shared" si="511"/>
        <v>463.14</v>
      </c>
      <c r="CD207" s="9">
        <f t="shared" si="512"/>
        <v>174.96</v>
      </c>
      <c r="CE207" s="8">
        <v>0</v>
      </c>
      <c r="CF207" s="9">
        <f t="shared" si="570"/>
        <v>0</v>
      </c>
      <c r="CG207" s="9">
        <f t="shared" si="571"/>
        <v>0</v>
      </c>
      <c r="CH207" s="8">
        <v>0</v>
      </c>
      <c r="CI207" s="9">
        <f t="shared" si="572"/>
        <v>0</v>
      </c>
      <c r="CJ207" s="9">
        <f t="shared" si="573"/>
        <v>0</v>
      </c>
      <c r="CK207" s="10">
        <v>1</v>
      </c>
    </row>
    <row r="208" spans="1:89" s="10" customFormat="1" ht="144" customHeight="1">
      <c r="A208" s="36" t="s">
        <v>1350</v>
      </c>
      <c r="B208" s="107"/>
      <c r="C208" s="106" t="str">
        <f t="shared" si="563"/>
        <v>STARLING-Green</v>
      </c>
      <c r="D208" s="99" t="s">
        <v>1275</v>
      </c>
      <c r="E208" s="19" t="s">
        <v>1209</v>
      </c>
      <c r="F208" s="104" t="s">
        <v>886</v>
      </c>
      <c r="G208" s="19"/>
      <c r="H208" s="78">
        <f t="shared" si="513"/>
        <v>19.440000000000001</v>
      </c>
      <c r="I208" s="97">
        <v>29.9</v>
      </c>
      <c r="J208" s="97">
        <v>74.900000000000006</v>
      </c>
      <c r="K208" s="143" t="str">
        <f>_xlfn.XLOOKUP(C208,наличие!A:A,наличие!J:J,"-",0)</f>
        <v>-</v>
      </c>
      <c r="L208" s="160" t="s">
        <v>1244</v>
      </c>
      <c r="M208" s="31" t="s">
        <v>1244</v>
      </c>
      <c r="N208" s="31" t="s">
        <v>1244</v>
      </c>
      <c r="O208" s="31" t="s">
        <v>1244</v>
      </c>
      <c r="P208" s="31" t="s">
        <v>1244</v>
      </c>
      <c r="Q208" s="31" t="s">
        <v>1245</v>
      </c>
      <c r="R208" s="31" t="s">
        <v>1244</v>
      </c>
      <c r="S208" s="31" t="s">
        <v>1244</v>
      </c>
      <c r="T208" s="31" t="s">
        <v>1244</v>
      </c>
      <c r="U208" s="31" t="s">
        <v>1244</v>
      </c>
      <c r="V208" s="31" t="s">
        <v>1244</v>
      </c>
      <c r="W208" s="31" t="s">
        <v>1244</v>
      </c>
      <c r="X208" s="163">
        <f t="shared" si="561"/>
        <v>0</v>
      </c>
      <c r="Y208" s="81">
        <f t="shared" si="562"/>
        <v>0</v>
      </c>
      <c r="Z208" s="38">
        <f t="shared" si="564"/>
        <v>4.415</v>
      </c>
      <c r="AA208" s="23">
        <f t="shared" si="494"/>
        <v>0</v>
      </c>
      <c r="AB208" s="24">
        <f t="shared" si="495"/>
        <v>23.855</v>
      </c>
      <c r="AC208" s="55">
        <f t="shared" si="569"/>
        <v>83</v>
      </c>
      <c r="AD208" s="40">
        <f t="shared" ref="AD208:AD268" si="597">ROUND(AB208*3.5,1)</f>
        <v>83.5</v>
      </c>
      <c r="AE208" s="11">
        <f t="shared" si="496"/>
        <v>7470</v>
      </c>
      <c r="AF208" s="6">
        <f t="shared" si="497"/>
        <v>2.4793544330329071</v>
      </c>
      <c r="AG208" s="25">
        <f t="shared" si="498"/>
        <v>45.6</v>
      </c>
      <c r="AH208" s="11" t="e">
        <f>ROUND(AG208*#REF!,-1)</f>
        <v>#REF!</v>
      </c>
      <c r="AI208" s="7">
        <f t="shared" si="499"/>
        <v>0.91154894152169363</v>
      </c>
      <c r="AJ208" s="26">
        <f t="shared" si="500"/>
        <v>34.200000000000003</v>
      </c>
      <c r="AK208" s="11" t="e">
        <f>ROUND(AJ208*#REF!,-1)</f>
        <v>#REF!</v>
      </c>
      <c r="AL208" s="18">
        <f t="shared" si="501"/>
        <v>0.43366170614127025</v>
      </c>
      <c r="AM208" s="42"/>
      <c r="AN208" s="67" t="e">
        <f t="shared" ref="AN208:AN268" si="598">L208-AX208-BI208-BT208-CE208-CH208+K208</f>
        <v>#VALUE!</v>
      </c>
      <c r="AO208" s="68" t="s">
        <v>22</v>
      </c>
      <c r="AP208" s="68" t="s">
        <v>22</v>
      </c>
      <c r="AQ208" s="68" t="s">
        <v>22</v>
      </c>
      <c r="AR208" s="68" t="s">
        <v>22</v>
      </c>
      <c r="AS208" s="68" t="s">
        <v>22</v>
      </c>
      <c r="AT208" s="68" t="s">
        <v>22</v>
      </c>
      <c r="AU208" s="68" t="s">
        <v>22</v>
      </c>
      <c r="AV208" s="74" t="e">
        <f t="shared" si="502"/>
        <v>#VALUE!</v>
      </c>
      <c r="AW208" s="71" t="e">
        <f t="shared" si="503"/>
        <v>#VALUE!</v>
      </c>
      <c r="AX208" s="49">
        <v>0</v>
      </c>
      <c r="AY208" s="50" t="s">
        <v>22</v>
      </c>
      <c r="AZ208" s="50" t="s">
        <v>22</v>
      </c>
      <c r="BA208" s="50" t="s">
        <v>22</v>
      </c>
      <c r="BB208" s="50" t="s">
        <v>22</v>
      </c>
      <c r="BC208" s="50" t="s">
        <v>22</v>
      </c>
      <c r="BD208" s="50" t="s">
        <v>22</v>
      </c>
      <c r="BE208" s="50" t="s">
        <v>22</v>
      </c>
      <c r="BF208" s="46">
        <f t="shared" si="504"/>
        <v>0</v>
      </c>
      <c r="BG208" s="9">
        <f t="shared" si="505"/>
        <v>0</v>
      </c>
      <c r="BH208" s="9">
        <f t="shared" si="506"/>
        <v>0</v>
      </c>
      <c r="BI208" s="53">
        <v>0</v>
      </c>
      <c r="BJ208" s="54" t="s">
        <v>22</v>
      </c>
      <c r="BK208" s="54" t="s">
        <v>22</v>
      </c>
      <c r="BL208" s="54" t="s">
        <v>22</v>
      </c>
      <c r="BM208" s="54" t="s">
        <v>22</v>
      </c>
      <c r="BN208" s="54" t="s">
        <v>22</v>
      </c>
      <c r="BO208" s="54" t="s">
        <v>22</v>
      </c>
      <c r="BP208" s="54" t="s">
        <v>22</v>
      </c>
      <c r="BQ208" s="46">
        <f t="shared" si="507"/>
        <v>0</v>
      </c>
      <c r="BR208" s="9">
        <f t="shared" si="508"/>
        <v>0</v>
      </c>
      <c r="BS208" s="9">
        <f t="shared" si="509"/>
        <v>0</v>
      </c>
      <c r="BT208" s="63">
        <v>0</v>
      </c>
      <c r="BU208" s="64" t="s">
        <v>22</v>
      </c>
      <c r="BV208" s="64" t="s">
        <v>22</v>
      </c>
      <c r="BW208" s="64" t="s">
        <v>22</v>
      </c>
      <c r="BX208" s="64" t="s">
        <v>22</v>
      </c>
      <c r="BY208" s="64" t="s">
        <v>22</v>
      </c>
      <c r="BZ208" s="64" t="s">
        <v>22</v>
      </c>
      <c r="CA208" s="64" t="s">
        <v>22</v>
      </c>
      <c r="CB208" s="46">
        <f t="shared" si="510"/>
        <v>0</v>
      </c>
      <c r="CC208" s="9">
        <f t="shared" si="511"/>
        <v>0</v>
      </c>
      <c r="CD208" s="9">
        <f t="shared" si="512"/>
        <v>0</v>
      </c>
      <c r="CE208" s="8">
        <v>0</v>
      </c>
      <c r="CF208" s="9">
        <f t="shared" si="570"/>
        <v>0</v>
      </c>
      <c r="CG208" s="9">
        <f t="shared" si="571"/>
        <v>0</v>
      </c>
      <c r="CH208" s="8">
        <v>0</v>
      </c>
      <c r="CI208" s="9">
        <f t="shared" si="572"/>
        <v>0</v>
      </c>
      <c r="CJ208" s="9">
        <f t="shared" si="573"/>
        <v>0</v>
      </c>
      <c r="CK208" s="10">
        <v>1</v>
      </c>
    </row>
    <row r="209" spans="1:89" s="10" customFormat="1" ht="144" customHeight="1">
      <c r="A209" s="36" t="s">
        <v>1350</v>
      </c>
      <c r="B209" s="107"/>
      <c r="C209" s="106" t="str">
        <f t="shared" si="563"/>
        <v>STARLING-Rust</v>
      </c>
      <c r="D209" s="99" t="s">
        <v>1275</v>
      </c>
      <c r="E209" s="19" t="s">
        <v>1206</v>
      </c>
      <c r="F209" s="104" t="s">
        <v>886</v>
      </c>
      <c r="G209" s="19"/>
      <c r="H209" s="78">
        <f>ROUND(I209*0.65,2)</f>
        <v>19.440000000000001</v>
      </c>
      <c r="I209" s="97">
        <v>29.9</v>
      </c>
      <c r="J209" s="97">
        <v>74.900000000000006</v>
      </c>
      <c r="K209" s="143" t="str">
        <f>_xlfn.XLOOKUP(C209,наличие!A:A,наличие!J:J,"-",0)</f>
        <v>-</v>
      </c>
      <c r="L209" s="160" t="s">
        <v>1244</v>
      </c>
      <c r="M209" s="31" t="s">
        <v>1244</v>
      </c>
      <c r="N209" s="31" t="s">
        <v>1244</v>
      </c>
      <c r="O209" s="31" t="s">
        <v>1244</v>
      </c>
      <c r="P209" s="31" t="s">
        <v>1244</v>
      </c>
      <c r="Q209" s="31" t="s">
        <v>1245</v>
      </c>
      <c r="R209" s="31" t="s">
        <v>1244</v>
      </c>
      <c r="S209" s="31" t="s">
        <v>1244</v>
      </c>
      <c r="T209" s="31" t="s">
        <v>1244</v>
      </c>
      <c r="U209" s="31" t="s">
        <v>1244</v>
      </c>
      <c r="V209" s="31" t="s">
        <v>1244</v>
      </c>
      <c r="W209" s="31" t="s">
        <v>1244</v>
      </c>
      <c r="X209" s="163">
        <f t="shared" si="561"/>
        <v>0</v>
      </c>
      <c r="Y209" s="81">
        <f t="shared" si="562"/>
        <v>0</v>
      </c>
      <c r="Z209" s="38">
        <f t="shared" si="564"/>
        <v>4.415</v>
      </c>
      <c r="AA209" s="23">
        <f t="shared" si="494"/>
        <v>0</v>
      </c>
      <c r="AB209" s="24">
        <f t="shared" si="495"/>
        <v>23.855</v>
      </c>
      <c r="AC209" s="55">
        <f t="shared" si="569"/>
        <v>83</v>
      </c>
      <c r="AD209" s="40">
        <f t="shared" si="597"/>
        <v>83.5</v>
      </c>
      <c r="AE209" s="11">
        <f t="shared" si="496"/>
        <v>7470</v>
      </c>
      <c r="AF209" s="6">
        <f t="shared" si="497"/>
        <v>2.4793544330329071</v>
      </c>
      <c r="AG209" s="25">
        <f t="shared" si="498"/>
        <v>45.6</v>
      </c>
      <c r="AH209" s="11" t="e">
        <f>ROUND(AG209*#REF!,-1)</f>
        <v>#REF!</v>
      </c>
      <c r="AI209" s="7">
        <f t="shared" si="499"/>
        <v>0.91154894152169363</v>
      </c>
      <c r="AJ209" s="26">
        <f t="shared" si="500"/>
        <v>34.200000000000003</v>
      </c>
      <c r="AK209" s="11" t="e">
        <f>ROUND(AJ209*#REF!,-1)</f>
        <v>#REF!</v>
      </c>
      <c r="AL209" s="18">
        <f t="shared" si="501"/>
        <v>0.43366170614127025</v>
      </c>
      <c r="AM209" s="42"/>
      <c r="AN209" s="67" t="e">
        <f t="shared" si="598"/>
        <v>#VALUE!</v>
      </c>
      <c r="AO209" s="68" t="s">
        <v>22</v>
      </c>
      <c r="AP209" s="68" t="s">
        <v>22</v>
      </c>
      <c r="AQ209" s="68" t="s">
        <v>22</v>
      </c>
      <c r="AR209" s="68" t="s">
        <v>22</v>
      </c>
      <c r="AS209" s="68" t="s">
        <v>22</v>
      </c>
      <c r="AT209" s="68" t="s">
        <v>22</v>
      </c>
      <c r="AU209" s="68" t="s">
        <v>22</v>
      </c>
      <c r="AV209" s="74" t="e">
        <f t="shared" si="502"/>
        <v>#VALUE!</v>
      </c>
      <c r="AW209" s="71" t="e">
        <f t="shared" si="503"/>
        <v>#VALUE!</v>
      </c>
      <c r="AX209" s="49">
        <v>0</v>
      </c>
      <c r="AY209" s="50" t="s">
        <v>22</v>
      </c>
      <c r="AZ209" s="50" t="s">
        <v>22</v>
      </c>
      <c r="BA209" s="50" t="s">
        <v>22</v>
      </c>
      <c r="BB209" s="50" t="s">
        <v>22</v>
      </c>
      <c r="BC209" s="50" t="s">
        <v>22</v>
      </c>
      <c r="BD209" s="50" t="s">
        <v>22</v>
      </c>
      <c r="BE209" s="50" t="s">
        <v>22</v>
      </c>
      <c r="BF209" s="46">
        <f t="shared" si="504"/>
        <v>0</v>
      </c>
      <c r="BG209" s="9">
        <f t="shared" si="505"/>
        <v>0</v>
      </c>
      <c r="BH209" s="9">
        <f t="shared" si="506"/>
        <v>0</v>
      </c>
      <c r="BI209" s="53">
        <v>0</v>
      </c>
      <c r="BJ209" s="54" t="s">
        <v>22</v>
      </c>
      <c r="BK209" s="54" t="s">
        <v>22</v>
      </c>
      <c r="BL209" s="54" t="s">
        <v>22</v>
      </c>
      <c r="BM209" s="54" t="s">
        <v>22</v>
      </c>
      <c r="BN209" s="54" t="s">
        <v>22</v>
      </c>
      <c r="BO209" s="54" t="s">
        <v>22</v>
      </c>
      <c r="BP209" s="54" t="s">
        <v>22</v>
      </c>
      <c r="BQ209" s="46">
        <f t="shared" si="507"/>
        <v>0</v>
      </c>
      <c r="BR209" s="9">
        <f t="shared" si="508"/>
        <v>0</v>
      </c>
      <c r="BS209" s="9">
        <f t="shared" si="509"/>
        <v>0</v>
      </c>
      <c r="BT209" s="63">
        <v>0</v>
      </c>
      <c r="BU209" s="64" t="s">
        <v>22</v>
      </c>
      <c r="BV209" s="64" t="s">
        <v>22</v>
      </c>
      <c r="BW209" s="64" t="s">
        <v>22</v>
      </c>
      <c r="BX209" s="64" t="s">
        <v>22</v>
      </c>
      <c r="BY209" s="64" t="s">
        <v>22</v>
      </c>
      <c r="BZ209" s="64" t="s">
        <v>22</v>
      </c>
      <c r="CA209" s="64" t="s">
        <v>22</v>
      </c>
      <c r="CB209" s="46">
        <f t="shared" si="510"/>
        <v>0</v>
      </c>
      <c r="CC209" s="9">
        <f t="shared" si="511"/>
        <v>0</v>
      </c>
      <c r="CD209" s="9">
        <f t="shared" si="512"/>
        <v>0</v>
      </c>
      <c r="CE209" s="8">
        <v>0</v>
      </c>
      <c r="CF209" s="9">
        <f t="shared" si="570"/>
        <v>0</v>
      </c>
      <c r="CG209" s="9">
        <f t="shared" si="571"/>
        <v>0</v>
      </c>
      <c r="CH209" s="8">
        <v>0</v>
      </c>
      <c r="CI209" s="9">
        <f t="shared" si="572"/>
        <v>0</v>
      </c>
      <c r="CJ209" s="9">
        <f t="shared" si="573"/>
        <v>0</v>
      </c>
      <c r="CK209" s="10">
        <v>1</v>
      </c>
    </row>
    <row r="210" spans="1:89" s="10" customFormat="1" ht="144" customHeight="1">
      <c r="A210" s="36" t="s">
        <v>1350</v>
      </c>
      <c r="B210" s="107"/>
      <c r="C210" s="106" t="str">
        <f t="shared" si="563"/>
        <v>STARLING-Red</v>
      </c>
      <c r="D210" s="99" t="s">
        <v>1275</v>
      </c>
      <c r="E210" s="19" t="s">
        <v>1226</v>
      </c>
      <c r="F210" s="104" t="s">
        <v>886</v>
      </c>
      <c r="G210" s="19"/>
      <c r="H210" s="78">
        <f>ROUND(I210*0.65,2)</f>
        <v>19.440000000000001</v>
      </c>
      <c r="I210" s="97">
        <v>29.9</v>
      </c>
      <c r="J210" s="97">
        <v>74.900000000000006</v>
      </c>
      <c r="K210" s="143" t="str">
        <f>_xlfn.XLOOKUP(C210,наличие!A:A,наличие!J:J,"-",0)</f>
        <v>-</v>
      </c>
      <c r="L210" s="160" t="s">
        <v>1244</v>
      </c>
      <c r="M210" s="31" t="s">
        <v>1244</v>
      </c>
      <c r="N210" s="31" t="s">
        <v>1244</v>
      </c>
      <c r="O210" s="31" t="s">
        <v>1244</v>
      </c>
      <c r="P210" s="31" t="s">
        <v>1244</v>
      </c>
      <c r="Q210" s="31" t="s">
        <v>1245</v>
      </c>
      <c r="R210" s="31" t="s">
        <v>1244</v>
      </c>
      <c r="S210" s="31" t="s">
        <v>1244</v>
      </c>
      <c r="T210" s="31" t="s">
        <v>1244</v>
      </c>
      <c r="U210" s="31" t="s">
        <v>1244</v>
      </c>
      <c r="V210" s="31" t="s">
        <v>1244</v>
      </c>
      <c r="W210" s="31" t="s">
        <v>1244</v>
      </c>
      <c r="X210" s="163">
        <f t="shared" si="561"/>
        <v>0</v>
      </c>
      <c r="Y210" s="81">
        <f t="shared" si="562"/>
        <v>0</v>
      </c>
      <c r="Z210" s="38">
        <f t="shared" si="564"/>
        <v>4.415</v>
      </c>
      <c r="AA210" s="23">
        <f t="shared" si="494"/>
        <v>0</v>
      </c>
      <c r="AB210" s="24">
        <f t="shared" si="495"/>
        <v>23.855</v>
      </c>
      <c r="AC210" s="55">
        <f t="shared" si="569"/>
        <v>83</v>
      </c>
      <c r="AD210" s="40">
        <f t="shared" si="597"/>
        <v>83.5</v>
      </c>
      <c r="AE210" s="11">
        <f t="shared" si="496"/>
        <v>7470</v>
      </c>
      <c r="AF210" s="6">
        <f t="shared" si="497"/>
        <v>2.4793544330329071</v>
      </c>
      <c r="AG210" s="25">
        <f t="shared" si="498"/>
        <v>45.6</v>
      </c>
      <c r="AH210" s="11" t="e">
        <f>ROUND(AG210*#REF!,-1)</f>
        <v>#REF!</v>
      </c>
      <c r="AI210" s="7">
        <f t="shared" si="499"/>
        <v>0.91154894152169363</v>
      </c>
      <c r="AJ210" s="26">
        <f t="shared" si="500"/>
        <v>34.200000000000003</v>
      </c>
      <c r="AK210" s="11" t="e">
        <f>ROUND(AJ210*#REF!,-1)</f>
        <v>#REF!</v>
      </c>
      <c r="AL210" s="18">
        <f t="shared" si="501"/>
        <v>0.43366170614127025</v>
      </c>
      <c r="AM210" s="42"/>
      <c r="AN210" s="67" t="e">
        <f t="shared" si="598"/>
        <v>#VALUE!</v>
      </c>
      <c r="AO210" s="68" t="s">
        <v>22</v>
      </c>
      <c r="AP210" s="68" t="s">
        <v>22</v>
      </c>
      <c r="AQ210" s="68" t="s">
        <v>22</v>
      </c>
      <c r="AR210" s="68" t="s">
        <v>22</v>
      </c>
      <c r="AS210" s="68" t="s">
        <v>22</v>
      </c>
      <c r="AT210" s="68" t="s">
        <v>22</v>
      </c>
      <c r="AU210" s="68" t="s">
        <v>22</v>
      </c>
      <c r="AV210" s="74" t="e">
        <f t="shared" si="502"/>
        <v>#VALUE!</v>
      </c>
      <c r="AW210" s="71" t="e">
        <f t="shared" si="503"/>
        <v>#VALUE!</v>
      </c>
      <c r="AX210" s="49">
        <v>0</v>
      </c>
      <c r="AY210" s="50" t="s">
        <v>22</v>
      </c>
      <c r="AZ210" s="50" t="s">
        <v>22</v>
      </c>
      <c r="BA210" s="50" t="s">
        <v>22</v>
      </c>
      <c r="BB210" s="50" t="s">
        <v>22</v>
      </c>
      <c r="BC210" s="50" t="s">
        <v>22</v>
      </c>
      <c r="BD210" s="50" t="s">
        <v>22</v>
      </c>
      <c r="BE210" s="50" t="s">
        <v>22</v>
      </c>
      <c r="BF210" s="46">
        <f t="shared" si="504"/>
        <v>0</v>
      </c>
      <c r="BG210" s="9">
        <f t="shared" si="505"/>
        <v>0</v>
      </c>
      <c r="BH210" s="9">
        <f t="shared" si="506"/>
        <v>0</v>
      </c>
      <c r="BI210" s="53">
        <v>0</v>
      </c>
      <c r="BJ210" s="54" t="s">
        <v>22</v>
      </c>
      <c r="BK210" s="54" t="s">
        <v>22</v>
      </c>
      <c r="BL210" s="54" t="s">
        <v>22</v>
      </c>
      <c r="BM210" s="54" t="s">
        <v>22</v>
      </c>
      <c r="BN210" s="54" t="s">
        <v>22</v>
      </c>
      <c r="BO210" s="54" t="s">
        <v>22</v>
      </c>
      <c r="BP210" s="54" t="s">
        <v>22</v>
      </c>
      <c r="BQ210" s="46">
        <f t="shared" si="507"/>
        <v>0</v>
      </c>
      <c r="BR210" s="9">
        <f t="shared" si="508"/>
        <v>0</v>
      </c>
      <c r="BS210" s="9">
        <f t="shared" si="509"/>
        <v>0</v>
      </c>
      <c r="BT210" s="63">
        <v>0</v>
      </c>
      <c r="BU210" s="64" t="s">
        <v>22</v>
      </c>
      <c r="BV210" s="64" t="s">
        <v>22</v>
      </c>
      <c r="BW210" s="64" t="s">
        <v>22</v>
      </c>
      <c r="BX210" s="64" t="s">
        <v>22</v>
      </c>
      <c r="BY210" s="64" t="s">
        <v>22</v>
      </c>
      <c r="BZ210" s="64" t="s">
        <v>22</v>
      </c>
      <c r="CA210" s="64" t="s">
        <v>22</v>
      </c>
      <c r="CB210" s="46">
        <f t="shared" si="510"/>
        <v>0</v>
      </c>
      <c r="CC210" s="9">
        <f t="shared" si="511"/>
        <v>0</v>
      </c>
      <c r="CD210" s="9">
        <f t="shared" si="512"/>
        <v>0</v>
      </c>
      <c r="CE210" s="8">
        <v>0</v>
      </c>
      <c r="CF210" s="9">
        <f t="shared" si="570"/>
        <v>0</v>
      </c>
      <c r="CG210" s="9">
        <f t="shared" si="571"/>
        <v>0</v>
      </c>
      <c r="CH210" s="8">
        <v>0</v>
      </c>
      <c r="CI210" s="9">
        <f t="shared" si="572"/>
        <v>0</v>
      </c>
      <c r="CJ210" s="9">
        <f t="shared" si="573"/>
        <v>0</v>
      </c>
      <c r="CK210" s="10">
        <v>1</v>
      </c>
    </row>
    <row r="211" spans="1:89" s="10" customFormat="1" ht="144" customHeight="1">
      <c r="A211" s="36" t="s">
        <v>1350</v>
      </c>
      <c r="B211" s="107"/>
      <c r="C211" s="106" t="str">
        <f t="shared" si="563"/>
        <v>STARLING-Beige</v>
      </c>
      <c r="D211" s="99" t="s">
        <v>1275</v>
      </c>
      <c r="E211" s="19" t="s">
        <v>1216</v>
      </c>
      <c r="F211" s="104" t="s">
        <v>886</v>
      </c>
      <c r="G211" s="19"/>
      <c r="H211" s="78">
        <f>ROUND(I211*0.65,2)</f>
        <v>19.440000000000001</v>
      </c>
      <c r="I211" s="97">
        <v>29.9</v>
      </c>
      <c r="J211" s="97">
        <v>74.900000000000006</v>
      </c>
      <c r="K211" s="143" t="str">
        <f>_xlfn.XLOOKUP(C211,наличие!A:A,наличие!J:J,"-",0)</f>
        <v>-</v>
      </c>
      <c r="L211" s="160" t="s">
        <v>1244</v>
      </c>
      <c r="M211" s="31" t="s">
        <v>1244</v>
      </c>
      <c r="N211" s="31" t="s">
        <v>1244</v>
      </c>
      <c r="O211" s="31" t="s">
        <v>1244</v>
      </c>
      <c r="P211" s="31" t="s">
        <v>1244</v>
      </c>
      <c r="Q211" s="31" t="s">
        <v>1245</v>
      </c>
      <c r="R211" s="31" t="s">
        <v>1244</v>
      </c>
      <c r="S211" s="31" t="s">
        <v>1244</v>
      </c>
      <c r="T211" s="31" t="s">
        <v>1244</v>
      </c>
      <c r="U211" s="31" t="s">
        <v>1244</v>
      </c>
      <c r="V211" s="31" t="s">
        <v>1244</v>
      </c>
      <c r="W211" s="31" t="s">
        <v>1244</v>
      </c>
      <c r="X211" s="163">
        <f t="shared" si="561"/>
        <v>0</v>
      </c>
      <c r="Y211" s="81">
        <f t="shared" si="562"/>
        <v>0</v>
      </c>
      <c r="Z211" s="38">
        <f t="shared" si="564"/>
        <v>4.415</v>
      </c>
      <c r="AA211" s="23">
        <f t="shared" si="494"/>
        <v>0</v>
      </c>
      <c r="AB211" s="24">
        <f t="shared" si="495"/>
        <v>23.855</v>
      </c>
      <c r="AC211" s="55">
        <f t="shared" si="569"/>
        <v>83</v>
      </c>
      <c r="AD211" s="40">
        <f t="shared" si="597"/>
        <v>83.5</v>
      </c>
      <c r="AE211" s="11">
        <f t="shared" si="496"/>
        <v>7470</v>
      </c>
      <c r="AF211" s="6">
        <f t="shared" si="497"/>
        <v>2.4793544330329071</v>
      </c>
      <c r="AG211" s="25">
        <f t="shared" si="498"/>
        <v>45.6</v>
      </c>
      <c r="AH211" s="11" t="e">
        <f>ROUND(AG211*#REF!,-1)</f>
        <v>#REF!</v>
      </c>
      <c r="AI211" s="7">
        <f t="shared" si="499"/>
        <v>0.91154894152169363</v>
      </c>
      <c r="AJ211" s="26">
        <f t="shared" si="500"/>
        <v>34.200000000000003</v>
      </c>
      <c r="AK211" s="11" t="e">
        <f>ROUND(AJ211*#REF!,-1)</f>
        <v>#REF!</v>
      </c>
      <c r="AL211" s="18">
        <f t="shared" si="501"/>
        <v>0.43366170614127025</v>
      </c>
      <c r="AM211" s="42"/>
      <c r="AN211" s="67" t="e">
        <f t="shared" si="598"/>
        <v>#VALUE!</v>
      </c>
      <c r="AO211" s="68" t="s">
        <v>22</v>
      </c>
      <c r="AP211" s="68" t="s">
        <v>22</v>
      </c>
      <c r="AQ211" s="68" t="s">
        <v>22</v>
      </c>
      <c r="AR211" s="68" t="s">
        <v>22</v>
      </c>
      <c r="AS211" s="68" t="s">
        <v>22</v>
      </c>
      <c r="AT211" s="68" t="s">
        <v>22</v>
      </c>
      <c r="AU211" s="68" t="s">
        <v>22</v>
      </c>
      <c r="AV211" s="74" t="e">
        <f t="shared" si="502"/>
        <v>#VALUE!</v>
      </c>
      <c r="AW211" s="71" t="e">
        <f t="shared" si="503"/>
        <v>#VALUE!</v>
      </c>
      <c r="AX211" s="49">
        <v>0</v>
      </c>
      <c r="AY211" s="50" t="s">
        <v>22</v>
      </c>
      <c r="AZ211" s="50" t="s">
        <v>22</v>
      </c>
      <c r="BA211" s="50" t="s">
        <v>22</v>
      </c>
      <c r="BB211" s="50" t="s">
        <v>22</v>
      </c>
      <c r="BC211" s="50" t="s">
        <v>22</v>
      </c>
      <c r="BD211" s="50" t="s">
        <v>22</v>
      </c>
      <c r="BE211" s="50" t="s">
        <v>22</v>
      </c>
      <c r="BF211" s="46">
        <f t="shared" si="504"/>
        <v>0</v>
      </c>
      <c r="BG211" s="9">
        <f t="shared" si="505"/>
        <v>0</v>
      </c>
      <c r="BH211" s="9">
        <f t="shared" si="506"/>
        <v>0</v>
      </c>
      <c r="BI211" s="53">
        <v>0</v>
      </c>
      <c r="BJ211" s="54" t="s">
        <v>22</v>
      </c>
      <c r="BK211" s="54" t="s">
        <v>22</v>
      </c>
      <c r="BL211" s="54" t="s">
        <v>22</v>
      </c>
      <c r="BM211" s="54" t="s">
        <v>22</v>
      </c>
      <c r="BN211" s="54" t="s">
        <v>22</v>
      </c>
      <c r="BO211" s="54" t="s">
        <v>22</v>
      </c>
      <c r="BP211" s="54" t="s">
        <v>22</v>
      </c>
      <c r="BQ211" s="46">
        <f t="shared" si="507"/>
        <v>0</v>
      </c>
      <c r="BR211" s="9">
        <f t="shared" si="508"/>
        <v>0</v>
      </c>
      <c r="BS211" s="9">
        <f t="shared" si="509"/>
        <v>0</v>
      </c>
      <c r="BT211" s="63">
        <v>0</v>
      </c>
      <c r="BU211" s="64" t="s">
        <v>22</v>
      </c>
      <c r="BV211" s="64" t="s">
        <v>22</v>
      </c>
      <c r="BW211" s="64" t="s">
        <v>22</v>
      </c>
      <c r="BX211" s="64" t="s">
        <v>22</v>
      </c>
      <c r="BY211" s="64" t="s">
        <v>22</v>
      </c>
      <c r="BZ211" s="64" t="s">
        <v>22</v>
      </c>
      <c r="CA211" s="64" t="s">
        <v>22</v>
      </c>
      <c r="CB211" s="46">
        <f t="shared" si="510"/>
        <v>0</v>
      </c>
      <c r="CC211" s="9">
        <f t="shared" si="511"/>
        <v>0</v>
      </c>
      <c r="CD211" s="9">
        <f t="shared" si="512"/>
        <v>0</v>
      </c>
      <c r="CE211" s="8">
        <v>0</v>
      </c>
      <c r="CF211" s="9">
        <f t="shared" si="570"/>
        <v>0</v>
      </c>
      <c r="CG211" s="9">
        <f t="shared" si="571"/>
        <v>0</v>
      </c>
      <c r="CH211" s="8">
        <v>0</v>
      </c>
      <c r="CI211" s="9">
        <f t="shared" si="572"/>
        <v>0</v>
      </c>
      <c r="CJ211" s="9">
        <f t="shared" si="573"/>
        <v>0</v>
      </c>
      <c r="CK211" s="10">
        <v>1</v>
      </c>
    </row>
    <row r="212" spans="1:89" s="10" customFormat="1" ht="144" customHeight="1">
      <c r="A212" s="36" t="s">
        <v>1350</v>
      </c>
      <c r="B212" s="107"/>
      <c r="C212" s="106" t="str">
        <f t="shared" si="563"/>
        <v>STARLING-Pink</v>
      </c>
      <c r="D212" s="99" t="s">
        <v>1275</v>
      </c>
      <c r="E212" s="19" t="s">
        <v>1234</v>
      </c>
      <c r="F212" s="104" t="s">
        <v>886</v>
      </c>
      <c r="G212" s="19"/>
      <c r="H212" s="78">
        <f>ROUND(I212*0.65,2)</f>
        <v>19.440000000000001</v>
      </c>
      <c r="I212" s="97">
        <v>29.9</v>
      </c>
      <c r="J212" s="97">
        <v>74.900000000000006</v>
      </c>
      <c r="K212" s="143" t="str">
        <f>_xlfn.XLOOKUP(C212,наличие!A:A,наличие!J:J,"-",0)</f>
        <v>-</v>
      </c>
      <c r="L212" s="160" t="s">
        <v>1244</v>
      </c>
      <c r="M212" s="31" t="s">
        <v>1244</v>
      </c>
      <c r="N212" s="31" t="s">
        <v>1244</v>
      </c>
      <c r="O212" s="31" t="s">
        <v>1244</v>
      </c>
      <c r="P212" s="31" t="s">
        <v>1244</v>
      </c>
      <c r="Q212" s="31" t="s">
        <v>1245</v>
      </c>
      <c r="R212" s="31" t="s">
        <v>1244</v>
      </c>
      <c r="S212" s="31" t="s">
        <v>1244</v>
      </c>
      <c r="T212" s="31" t="s">
        <v>1244</v>
      </c>
      <c r="U212" s="31" t="s">
        <v>1244</v>
      </c>
      <c r="V212" s="31" t="s">
        <v>1244</v>
      </c>
      <c r="W212" s="31" t="s">
        <v>1244</v>
      </c>
      <c r="X212" s="163">
        <f t="shared" si="561"/>
        <v>0</v>
      </c>
      <c r="Y212" s="81">
        <f t="shared" si="562"/>
        <v>0</v>
      </c>
      <c r="Z212" s="38">
        <f t="shared" si="564"/>
        <v>4.415</v>
      </c>
      <c r="AA212" s="23">
        <f t="shared" si="494"/>
        <v>0</v>
      </c>
      <c r="AB212" s="24">
        <f t="shared" si="495"/>
        <v>23.855</v>
      </c>
      <c r="AC212" s="55">
        <f t="shared" si="569"/>
        <v>83</v>
      </c>
      <c r="AD212" s="40">
        <f t="shared" si="597"/>
        <v>83.5</v>
      </c>
      <c r="AE212" s="11">
        <f t="shared" si="496"/>
        <v>7470</v>
      </c>
      <c r="AF212" s="6">
        <f t="shared" si="497"/>
        <v>2.4793544330329071</v>
      </c>
      <c r="AG212" s="25">
        <f t="shared" si="498"/>
        <v>45.6</v>
      </c>
      <c r="AH212" s="11" t="e">
        <f>ROUND(AG212*#REF!,-1)</f>
        <v>#REF!</v>
      </c>
      <c r="AI212" s="7">
        <f t="shared" si="499"/>
        <v>0.91154894152169363</v>
      </c>
      <c r="AJ212" s="26">
        <f t="shared" si="500"/>
        <v>34.200000000000003</v>
      </c>
      <c r="AK212" s="11" t="e">
        <f>ROUND(AJ212*#REF!,-1)</f>
        <v>#REF!</v>
      </c>
      <c r="AL212" s="18">
        <f t="shared" si="501"/>
        <v>0.43366170614127025</v>
      </c>
      <c r="AM212" s="42"/>
      <c r="AN212" s="67" t="e">
        <f t="shared" si="598"/>
        <v>#VALUE!</v>
      </c>
      <c r="AO212" s="68" t="s">
        <v>22</v>
      </c>
      <c r="AP212" s="68" t="s">
        <v>22</v>
      </c>
      <c r="AQ212" s="68" t="s">
        <v>22</v>
      </c>
      <c r="AR212" s="68" t="s">
        <v>22</v>
      </c>
      <c r="AS212" s="68" t="s">
        <v>22</v>
      </c>
      <c r="AT212" s="68" t="s">
        <v>22</v>
      </c>
      <c r="AU212" s="68" t="s">
        <v>22</v>
      </c>
      <c r="AV212" s="74" t="e">
        <f t="shared" si="502"/>
        <v>#VALUE!</v>
      </c>
      <c r="AW212" s="71" t="e">
        <f t="shared" si="503"/>
        <v>#VALUE!</v>
      </c>
      <c r="AX212" s="49">
        <v>0</v>
      </c>
      <c r="AY212" s="50" t="s">
        <v>22</v>
      </c>
      <c r="AZ212" s="50" t="s">
        <v>22</v>
      </c>
      <c r="BA212" s="50" t="s">
        <v>22</v>
      </c>
      <c r="BB212" s="50" t="s">
        <v>22</v>
      </c>
      <c r="BC212" s="50" t="s">
        <v>22</v>
      </c>
      <c r="BD212" s="50" t="s">
        <v>22</v>
      </c>
      <c r="BE212" s="50" t="s">
        <v>22</v>
      </c>
      <c r="BF212" s="46">
        <f t="shared" si="504"/>
        <v>0</v>
      </c>
      <c r="BG212" s="9">
        <f t="shared" si="505"/>
        <v>0</v>
      </c>
      <c r="BH212" s="9">
        <f t="shared" si="506"/>
        <v>0</v>
      </c>
      <c r="BI212" s="53">
        <v>0</v>
      </c>
      <c r="BJ212" s="54" t="s">
        <v>22</v>
      </c>
      <c r="BK212" s="54" t="s">
        <v>22</v>
      </c>
      <c r="BL212" s="54" t="s">
        <v>22</v>
      </c>
      <c r="BM212" s="54" t="s">
        <v>22</v>
      </c>
      <c r="BN212" s="54" t="s">
        <v>22</v>
      </c>
      <c r="BO212" s="54" t="s">
        <v>22</v>
      </c>
      <c r="BP212" s="54" t="s">
        <v>22</v>
      </c>
      <c r="BQ212" s="46">
        <f t="shared" si="507"/>
        <v>0</v>
      </c>
      <c r="BR212" s="9">
        <f t="shared" si="508"/>
        <v>0</v>
      </c>
      <c r="BS212" s="9">
        <f t="shared" si="509"/>
        <v>0</v>
      </c>
      <c r="BT212" s="63">
        <v>0</v>
      </c>
      <c r="BU212" s="64" t="s">
        <v>22</v>
      </c>
      <c r="BV212" s="64" t="s">
        <v>22</v>
      </c>
      <c r="BW212" s="64" t="s">
        <v>22</v>
      </c>
      <c r="BX212" s="64" t="s">
        <v>22</v>
      </c>
      <c r="BY212" s="64" t="s">
        <v>22</v>
      </c>
      <c r="BZ212" s="64" t="s">
        <v>22</v>
      </c>
      <c r="CA212" s="64" t="s">
        <v>22</v>
      </c>
      <c r="CB212" s="46">
        <f t="shared" si="510"/>
        <v>0</v>
      </c>
      <c r="CC212" s="9">
        <f t="shared" si="511"/>
        <v>0</v>
      </c>
      <c r="CD212" s="9">
        <f t="shared" si="512"/>
        <v>0</v>
      </c>
      <c r="CE212" s="8">
        <v>0</v>
      </c>
      <c r="CF212" s="9">
        <f t="shared" si="570"/>
        <v>0</v>
      </c>
      <c r="CG212" s="9">
        <f t="shared" si="571"/>
        <v>0</v>
      </c>
      <c r="CH212" s="8">
        <v>0</v>
      </c>
      <c r="CI212" s="9">
        <f t="shared" si="572"/>
        <v>0</v>
      </c>
      <c r="CJ212" s="9">
        <f t="shared" si="573"/>
        <v>0</v>
      </c>
      <c r="CK212" s="10">
        <v>1</v>
      </c>
    </row>
    <row r="213" spans="1:89" s="10" customFormat="1" ht="144" customHeight="1">
      <c r="A213" s="36" t="str">
        <f>_xlfn.XLOOKUP(D213,наличие!B:B,наличие!E:E,"-",0)</f>
        <v>Шляпы</v>
      </c>
      <c r="B213" s="107"/>
      <c r="C213" s="106" t="str">
        <f t="shared" si="563"/>
        <v>MAC HAWK-Black</v>
      </c>
      <c r="D213" s="99" t="s">
        <v>257</v>
      </c>
      <c r="E213" s="19" t="s">
        <v>1212</v>
      </c>
      <c r="F213" s="104" t="s">
        <v>886</v>
      </c>
      <c r="G213" s="19"/>
      <c r="H213" s="78">
        <f>ROUND(I213*0.65,2)</f>
        <v>12.94</v>
      </c>
      <c r="I213" s="97">
        <v>19.899999999999999</v>
      </c>
      <c r="J213" s="97">
        <v>49.9</v>
      </c>
      <c r="K213" s="143">
        <f>_xlfn.XLOOKUP(C213,наличие!A:A,наличие!J:J,"-",0)</f>
        <v>5</v>
      </c>
      <c r="L213" s="160" t="s">
        <v>1244</v>
      </c>
      <c r="M213" s="31" t="s">
        <v>1244</v>
      </c>
      <c r="N213" s="31" t="s">
        <v>1244</v>
      </c>
      <c r="O213" s="31" t="s">
        <v>1245</v>
      </c>
      <c r="P213" s="31" t="s">
        <v>1244</v>
      </c>
      <c r="Q213" s="31" t="s">
        <v>1245</v>
      </c>
      <c r="R213" s="31" t="s">
        <v>1244</v>
      </c>
      <c r="S213" s="31" t="s">
        <v>1245</v>
      </c>
      <c r="T213" s="31" t="s">
        <v>1244</v>
      </c>
      <c r="U213" s="31" t="s">
        <v>1244</v>
      </c>
      <c r="V213" s="31" t="s">
        <v>1244</v>
      </c>
      <c r="W213" s="31" t="s">
        <v>1244</v>
      </c>
      <c r="X213" s="163">
        <f t="shared" si="561"/>
        <v>0</v>
      </c>
      <c r="Y213" s="81">
        <f t="shared" si="562"/>
        <v>0</v>
      </c>
      <c r="Z213" s="38">
        <f t="shared" si="564"/>
        <v>3.44</v>
      </c>
      <c r="AA213" s="23">
        <f t="shared" si="494"/>
        <v>0</v>
      </c>
      <c r="AB213" s="24">
        <f t="shared" si="495"/>
        <v>16.38</v>
      </c>
      <c r="AC213" s="55">
        <f t="shared" si="569"/>
        <v>57</v>
      </c>
      <c r="AD213" s="40">
        <f t="shared" si="597"/>
        <v>57.3</v>
      </c>
      <c r="AE213" s="11">
        <f t="shared" si="496"/>
        <v>5130</v>
      </c>
      <c r="AF213" s="6">
        <f t="shared" si="497"/>
        <v>2.4798534798534804</v>
      </c>
      <c r="AG213" s="25">
        <f t="shared" si="498"/>
        <v>31.3</v>
      </c>
      <c r="AH213" s="11" t="e">
        <f>ROUND(AG213*#REF!,-1)</f>
        <v>#REF!</v>
      </c>
      <c r="AI213" s="7">
        <f t="shared" si="499"/>
        <v>0.91086691086691107</v>
      </c>
      <c r="AJ213" s="26">
        <f t="shared" si="500"/>
        <v>23.5</v>
      </c>
      <c r="AK213" s="11" t="e">
        <f>ROUND(AJ213*#REF!,-1)</f>
        <v>#REF!</v>
      </c>
      <c r="AL213" s="18">
        <f t="shared" si="501"/>
        <v>0.43467643467643474</v>
      </c>
      <c r="AM213" s="42"/>
      <c r="AN213" s="67" t="e">
        <f t="shared" si="598"/>
        <v>#VALUE!</v>
      </c>
      <c r="AO213" s="68" t="s">
        <v>22</v>
      </c>
      <c r="AP213" s="68" t="s">
        <v>22</v>
      </c>
      <c r="AQ213" s="68" t="s">
        <v>22</v>
      </c>
      <c r="AR213" s="68" t="s">
        <v>22</v>
      </c>
      <c r="AS213" s="68" t="s">
        <v>22</v>
      </c>
      <c r="AT213" s="68" t="s">
        <v>22</v>
      </c>
      <c r="AU213" s="68" t="s">
        <v>22</v>
      </c>
      <c r="AV213" s="74" t="e">
        <f t="shared" si="502"/>
        <v>#VALUE!</v>
      </c>
      <c r="AW213" s="71" t="e">
        <f t="shared" si="503"/>
        <v>#VALUE!</v>
      </c>
      <c r="AX213" s="49">
        <v>0</v>
      </c>
      <c r="AY213" s="50" t="s">
        <v>22</v>
      </c>
      <c r="AZ213" s="50" t="s">
        <v>22</v>
      </c>
      <c r="BA213" s="50" t="s">
        <v>22</v>
      </c>
      <c r="BB213" s="50" t="s">
        <v>22</v>
      </c>
      <c r="BC213" s="50" t="s">
        <v>22</v>
      </c>
      <c r="BD213" s="50" t="s">
        <v>22</v>
      </c>
      <c r="BE213" s="50" t="s">
        <v>22</v>
      </c>
      <c r="BF213" s="46">
        <f t="shared" si="504"/>
        <v>0</v>
      </c>
      <c r="BG213" s="9">
        <f t="shared" si="505"/>
        <v>0</v>
      </c>
      <c r="BH213" s="9">
        <f t="shared" si="506"/>
        <v>0</v>
      </c>
      <c r="BI213" s="53">
        <v>0</v>
      </c>
      <c r="BJ213" s="54" t="s">
        <v>22</v>
      </c>
      <c r="BK213" s="54" t="s">
        <v>22</v>
      </c>
      <c r="BL213" s="54" t="s">
        <v>22</v>
      </c>
      <c r="BM213" s="54" t="s">
        <v>22</v>
      </c>
      <c r="BN213" s="54" t="s">
        <v>22</v>
      </c>
      <c r="BO213" s="54" t="s">
        <v>22</v>
      </c>
      <c r="BP213" s="54" t="s">
        <v>22</v>
      </c>
      <c r="BQ213" s="46">
        <f t="shared" si="507"/>
        <v>0</v>
      </c>
      <c r="BR213" s="9">
        <f t="shared" si="508"/>
        <v>0</v>
      </c>
      <c r="BS213" s="9">
        <f t="shared" si="509"/>
        <v>0</v>
      </c>
      <c r="BT213" s="63">
        <v>0</v>
      </c>
      <c r="BU213" s="64" t="s">
        <v>22</v>
      </c>
      <c r="BV213" s="64" t="s">
        <v>22</v>
      </c>
      <c r="BW213" s="64" t="s">
        <v>22</v>
      </c>
      <c r="BX213" s="64" t="s">
        <v>22</v>
      </c>
      <c r="BY213" s="64" t="s">
        <v>22</v>
      </c>
      <c r="BZ213" s="64" t="s">
        <v>22</v>
      </c>
      <c r="CA213" s="64" t="s">
        <v>22</v>
      </c>
      <c r="CB213" s="46">
        <f t="shared" si="510"/>
        <v>0</v>
      </c>
      <c r="CC213" s="9">
        <f t="shared" si="511"/>
        <v>0</v>
      </c>
      <c r="CD213" s="9">
        <f t="shared" si="512"/>
        <v>0</v>
      </c>
      <c r="CE213" s="8">
        <v>0</v>
      </c>
      <c r="CF213" s="9">
        <f t="shared" si="570"/>
        <v>0</v>
      </c>
      <c r="CG213" s="9">
        <f t="shared" si="571"/>
        <v>0</v>
      </c>
      <c r="CH213" s="8">
        <v>0</v>
      </c>
      <c r="CI213" s="9">
        <f t="shared" si="572"/>
        <v>0</v>
      </c>
      <c r="CJ213" s="9">
        <f t="shared" si="573"/>
        <v>0</v>
      </c>
      <c r="CK213" s="10">
        <v>1</v>
      </c>
    </row>
    <row r="214" spans="1:89" s="10" customFormat="1" ht="144" customHeight="1">
      <c r="A214" s="36" t="s">
        <v>1367</v>
      </c>
      <c r="B214" s="107"/>
      <c r="C214" s="106" t="str">
        <f t="shared" si="563"/>
        <v>DON VEGAS-Black</v>
      </c>
      <c r="D214" s="99" t="s">
        <v>252</v>
      </c>
      <c r="E214" s="19" t="s">
        <v>1212</v>
      </c>
      <c r="F214" s="104" t="s">
        <v>886</v>
      </c>
      <c r="G214" s="19"/>
      <c r="H214" s="78">
        <f t="shared" si="513"/>
        <v>12.94</v>
      </c>
      <c r="I214" s="97">
        <v>19.899999999999999</v>
      </c>
      <c r="J214" s="97">
        <v>49.9</v>
      </c>
      <c r="K214" s="143" t="str">
        <f>_xlfn.XLOOKUP(C214,наличие!A:A,наличие!J:J,"-",0)</f>
        <v>-</v>
      </c>
      <c r="L214" s="160" t="s">
        <v>1244</v>
      </c>
      <c r="M214" s="31" t="s">
        <v>1244</v>
      </c>
      <c r="N214" s="31" t="s">
        <v>1244</v>
      </c>
      <c r="O214" s="31" t="s">
        <v>1244</v>
      </c>
      <c r="P214" s="31" t="s">
        <v>1244</v>
      </c>
      <c r="Q214" s="31" t="s">
        <v>1245</v>
      </c>
      <c r="R214" s="31" t="s">
        <v>1244</v>
      </c>
      <c r="S214" s="31" t="s">
        <v>1245</v>
      </c>
      <c r="T214" s="31" t="s">
        <v>1244</v>
      </c>
      <c r="U214" s="31" t="s">
        <v>1244</v>
      </c>
      <c r="V214" s="31" t="s">
        <v>1244</v>
      </c>
      <c r="W214" s="31" t="s">
        <v>1244</v>
      </c>
      <c r="X214" s="163">
        <f t="shared" si="561"/>
        <v>0</v>
      </c>
      <c r="Y214" s="81">
        <f t="shared" si="562"/>
        <v>0</v>
      </c>
      <c r="Z214" s="38">
        <f t="shared" si="564"/>
        <v>3.44</v>
      </c>
      <c r="AA214" s="23">
        <f t="shared" si="494"/>
        <v>0</v>
      </c>
      <c r="AB214" s="24">
        <f t="shared" si="495"/>
        <v>16.38</v>
      </c>
      <c r="AC214" s="55">
        <f t="shared" si="569"/>
        <v>57</v>
      </c>
      <c r="AD214" s="40">
        <f t="shared" si="597"/>
        <v>57.3</v>
      </c>
      <c r="AE214" s="11">
        <f t="shared" si="496"/>
        <v>5130</v>
      </c>
      <c r="AF214" s="6">
        <f t="shared" si="497"/>
        <v>2.4798534798534804</v>
      </c>
      <c r="AG214" s="25">
        <f t="shared" si="498"/>
        <v>31.3</v>
      </c>
      <c r="AH214" s="11" t="e">
        <f>ROUND(AG214*#REF!,-1)</f>
        <v>#REF!</v>
      </c>
      <c r="AI214" s="7">
        <f t="shared" si="499"/>
        <v>0.91086691086691107</v>
      </c>
      <c r="AJ214" s="26">
        <f t="shared" si="500"/>
        <v>23.5</v>
      </c>
      <c r="AK214" s="11" t="e">
        <f>ROUND(AJ214*#REF!,-1)</f>
        <v>#REF!</v>
      </c>
      <c r="AL214" s="18">
        <f t="shared" si="501"/>
        <v>0.43467643467643474</v>
      </c>
      <c r="AM214" s="42"/>
      <c r="AN214" s="67" t="e">
        <f t="shared" si="598"/>
        <v>#VALUE!</v>
      </c>
      <c r="AO214" s="68" t="s">
        <v>22</v>
      </c>
      <c r="AP214" s="68" t="s">
        <v>22</v>
      </c>
      <c r="AQ214" s="68" t="s">
        <v>22</v>
      </c>
      <c r="AR214" s="68" t="s">
        <v>22</v>
      </c>
      <c r="AS214" s="68" t="s">
        <v>22</v>
      </c>
      <c r="AT214" s="68" t="s">
        <v>22</v>
      </c>
      <c r="AU214" s="68" t="s">
        <v>22</v>
      </c>
      <c r="AV214" s="74" t="e">
        <f t="shared" si="502"/>
        <v>#VALUE!</v>
      </c>
      <c r="AW214" s="71" t="e">
        <f t="shared" si="503"/>
        <v>#VALUE!</v>
      </c>
      <c r="AX214" s="49">
        <v>0</v>
      </c>
      <c r="AY214" s="50" t="s">
        <v>22</v>
      </c>
      <c r="AZ214" s="50" t="s">
        <v>22</v>
      </c>
      <c r="BA214" s="50" t="s">
        <v>22</v>
      </c>
      <c r="BB214" s="50" t="s">
        <v>22</v>
      </c>
      <c r="BC214" s="50" t="s">
        <v>22</v>
      </c>
      <c r="BD214" s="50" t="s">
        <v>22</v>
      </c>
      <c r="BE214" s="50" t="s">
        <v>22</v>
      </c>
      <c r="BF214" s="46">
        <f t="shared" si="504"/>
        <v>0</v>
      </c>
      <c r="BG214" s="9">
        <f t="shared" si="505"/>
        <v>0</v>
      </c>
      <c r="BH214" s="9">
        <f t="shared" si="506"/>
        <v>0</v>
      </c>
      <c r="BI214" s="53">
        <v>0</v>
      </c>
      <c r="BJ214" s="54" t="s">
        <v>22</v>
      </c>
      <c r="BK214" s="54" t="s">
        <v>22</v>
      </c>
      <c r="BL214" s="54" t="s">
        <v>22</v>
      </c>
      <c r="BM214" s="54" t="s">
        <v>22</v>
      </c>
      <c r="BN214" s="54" t="s">
        <v>22</v>
      </c>
      <c r="BO214" s="54" t="s">
        <v>22</v>
      </c>
      <c r="BP214" s="54" t="s">
        <v>22</v>
      </c>
      <c r="BQ214" s="46">
        <f t="shared" si="507"/>
        <v>0</v>
      </c>
      <c r="BR214" s="9">
        <f t="shared" si="508"/>
        <v>0</v>
      </c>
      <c r="BS214" s="9">
        <f t="shared" si="509"/>
        <v>0</v>
      </c>
      <c r="BT214" s="63">
        <v>0</v>
      </c>
      <c r="BU214" s="64" t="s">
        <v>22</v>
      </c>
      <c r="BV214" s="64" t="s">
        <v>22</v>
      </c>
      <c r="BW214" s="64" t="s">
        <v>22</v>
      </c>
      <c r="BX214" s="64" t="s">
        <v>22</v>
      </c>
      <c r="BY214" s="64" t="s">
        <v>22</v>
      </c>
      <c r="BZ214" s="64" t="s">
        <v>22</v>
      </c>
      <c r="CA214" s="64" t="s">
        <v>22</v>
      </c>
      <c r="CB214" s="46">
        <f t="shared" si="510"/>
        <v>0</v>
      </c>
      <c r="CC214" s="9">
        <f t="shared" si="511"/>
        <v>0</v>
      </c>
      <c r="CD214" s="9">
        <f t="shared" si="512"/>
        <v>0</v>
      </c>
      <c r="CE214" s="8">
        <v>0</v>
      </c>
      <c r="CF214" s="9">
        <f t="shared" si="570"/>
        <v>0</v>
      </c>
      <c r="CG214" s="9">
        <f t="shared" si="571"/>
        <v>0</v>
      </c>
      <c r="CH214" s="8">
        <v>0</v>
      </c>
      <c r="CI214" s="9">
        <f t="shared" si="572"/>
        <v>0</v>
      </c>
      <c r="CJ214" s="9">
        <f t="shared" si="573"/>
        <v>0</v>
      </c>
      <c r="CK214" s="10">
        <v>1</v>
      </c>
    </row>
    <row r="215" spans="1:89" s="10" customFormat="1" ht="144" customHeight="1">
      <c r="A215" s="36" t="str">
        <f>_xlfn.XLOOKUP(D215,наличие!B:B,наличие!E:E,"-",0)</f>
        <v>Шляпы</v>
      </c>
      <c r="B215" s="107"/>
      <c r="C215" s="106" t="str">
        <f t="shared" si="563"/>
        <v>DON HAWK-Black</v>
      </c>
      <c r="D215" s="99" t="s">
        <v>251</v>
      </c>
      <c r="E215" s="19" t="s">
        <v>1212</v>
      </c>
      <c r="F215" s="104" t="s">
        <v>886</v>
      </c>
      <c r="G215" s="19"/>
      <c r="H215" s="78">
        <f>ROUND(I215*0.65,2)</f>
        <v>12.94</v>
      </c>
      <c r="I215" s="97">
        <v>19.899999999999999</v>
      </c>
      <c r="J215" s="97">
        <v>49.9</v>
      </c>
      <c r="K215" s="143">
        <f>_xlfn.XLOOKUP(C215,наличие!A:A,наличие!J:J,"-",0)</f>
        <v>9</v>
      </c>
      <c r="L215" s="160" t="s">
        <v>1244</v>
      </c>
      <c r="M215" s="31" t="s">
        <v>1244</v>
      </c>
      <c r="N215" s="31" t="s">
        <v>1244</v>
      </c>
      <c r="O215" s="31" t="s">
        <v>1245</v>
      </c>
      <c r="P215" s="31" t="s">
        <v>1244</v>
      </c>
      <c r="Q215" s="31" t="s">
        <v>1245</v>
      </c>
      <c r="R215" s="31" t="s">
        <v>1244</v>
      </c>
      <c r="S215" s="31" t="s">
        <v>1245</v>
      </c>
      <c r="T215" s="31" t="s">
        <v>1244</v>
      </c>
      <c r="U215" s="31" t="s">
        <v>1244</v>
      </c>
      <c r="V215" s="31" t="s">
        <v>1244</v>
      </c>
      <c r="W215" s="31" t="s">
        <v>1244</v>
      </c>
      <c r="X215" s="163">
        <f t="shared" si="561"/>
        <v>0</v>
      </c>
      <c r="Y215" s="81">
        <f t="shared" si="562"/>
        <v>0</v>
      </c>
      <c r="Z215" s="38">
        <f t="shared" si="564"/>
        <v>3.44</v>
      </c>
      <c r="AA215" s="23">
        <f t="shared" si="494"/>
        <v>0</v>
      </c>
      <c r="AB215" s="24">
        <f t="shared" si="495"/>
        <v>16.38</v>
      </c>
      <c r="AC215" s="55">
        <f t="shared" si="569"/>
        <v>57</v>
      </c>
      <c r="AD215" s="40">
        <f t="shared" si="597"/>
        <v>57.3</v>
      </c>
      <c r="AE215" s="11">
        <f t="shared" si="496"/>
        <v>5130</v>
      </c>
      <c r="AF215" s="6">
        <f t="shared" si="497"/>
        <v>2.4798534798534804</v>
      </c>
      <c r="AG215" s="25">
        <f t="shared" si="498"/>
        <v>31.3</v>
      </c>
      <c r="AH215" s="11" t="e">
        <f>ROUND(AG215*#REF!,-1)</f>
        <v>#REF!</v>
      </c>
      <c r="AI215" s="7">
        <f t="shared" si="499"/>
        <v>0.91086691086691107</v>
      </c>
      <c r="AJ215" s="26">
        <f t="shared" si="500"/>
        <v>23.5</v>
      </c>
      <c r="AK215" s="11" t="e">
        <f>ROUND(AJ215*#REF!,-1)</f>
        <v>#REF!</v>
      </c>
      <c r="AL215" s="18">
        <f t="shared" si="501"/>
        <v>0.43467643467643474</v>
      </c>
      <c r="AM215" s="42"/>
      <c r="AN215" s="67" t="e">
        <f t="shared" si="598"/>
        <v>#VALUE!</v>
      </c>
      <c r="AO215" s="68" t="s">
        <v>22</v>
      </c>
      <c r="AP215" s="68" t="s">
        <v>22</v>
      </c>
      <c r="AQ215" s="68" t="s">
        <v>22</v>
      </c>
      <c r="AR215" s="68" t="s">
        <v>22</v>
      </c>
      <c r="AS215" s="68" t="s">
        <v>22</v>
      </c>
      <c r="AT215" s="68" t="s">
        <v>22</v>
      </c>
      <c r="AU215" s="68" t="s">
        <v>22</v>
      </c>
      <c r="AV215" s="74" t="e">
        <f t="shared" si="502"/>
        <v>#VALUE!</v>
      </c>
      <c r="AW215" s="71" t="e">
        <f t="shared" si="503"/>
        <v>#VALUE!</v>
      </c>
      <c r="AX215" s="49">
        <v>0</v>
      </c>
      <c r="AY215" s="50" t="s">
        <v>22</v>
      </c>
      <c r="AZ215" s="50" t="s">
        <v>22</v>
      </c>
      <c r="BA215" s="50" t="s">
        <v>22</v>
      </c>
      <c r="BB215" s="50" t="s">
        <v>22</v>
      </c>
      <c r="BC215" s="50" t="s">
        <v>22</v>
      </c>
      <c r="BD215" s="50" t="s">
        <v>22</v>
      </c>
      <c r="BE215" s="50" t="s">
        <v>22</v>
      </c>
      <c r="BF215" s="46">
        <f t="shared" si="504"/>
        <v>0</v>
      </c>
      <c r="BG215" s="9">
        <f t="shared" si="505"/>
        <v>0</v>
      </c>
      <c r="BH215" s="9">
        <f t="shared" si="506"/>
        <v>0</v>
      </c>
      <c r="BI215" s="53">
        <v>0</v>
      </c>
      <c r="BJ215" s="54" t="s">
        <v>22</v>
      </c>
      <c r="BK215" s="54" t="s">
        <v>22</v>
      </c>
      <c r="BL215" s="54" t="s">
        <v>22</v>
      </c>
      <c r="BM215" s="54" t="s">
        <v>22</v>
      </c>
      <c r="BN215" s="54" t="s">
        <v>22</v>
      </c>
      <c r="BO215" s="54" t="s">
        <v>22</v>
      </c>
      <c r="BP215" s="54" t="s">
        <v>22</v>
      </c>
      <c r="BQ215" s="46">
        <f t="shared" si="507"/>
        <v>0</v>
      </c>
      <c r="BR215" s="9">
        <f t="shared" si="508"/>
        <v>0</v>
      </c>
      <c r="BS215" s="9">
        <f t="shared" si="509"/>
        <v>0</v>
      </c>
      <c r="BT215" s="63">
        <v>0</v>
      </c>
      <c r="BU215" s="64" t="s">
        <v>22</v>
      </c>
      <c r="BV215" s="64" t="s">
        <v>22</v>
      </c>
      <c r="BW215" s="64" t="s">
        <v>22</v>
      </c>
      <c r="BX215" s="64" t="s">
        <v>22</v>
      </c>
      <c r="BY215" s="64" t="s">
        <v>22</v>
      </c>
      <c r="BZ215" s="64" t="s">
        <v>22</v>
      </c>
      <c r="CA215" s="64" t="s">
        <v>22</v>
      </c>
      <c r="CB215" s="46">
        <f t="shared" si="510"/>
        <v>0</v>
      </c>
      <c r="CC215" s="9">
        <f t="shared" si="511"/>
        <v>0</v>
      </c>
      <c r="CD215" s="9">
        <f t="shared" si="512"/>
        <v>0</v>
      </c>
      <c r="CE215" s="8">
        <v>0</v>
      </c>
      <c r="CF215" s="9">
        <f t="shared" si="570"/>
        <v>0</v>
      </c>
      <c r="CG215" s="9">
        <f t="shared" si="571"/>
        <v>0</v>
      </c>
      <c r="CH215" s="8">
        <v>0</v>
      </c>
      <c r="CI215" s="9">
        <f t="shared" si="572"/>
        <v>0</v>
      </c>
      <c r="CJ215" s="9">
        <f t="shared" si="573"/>
        <v>0</v>
      </c>
      <c r="CK215" s="10">
        <v>1</v>
      </c>
    </row>
    <row r="216" spans="1:89" s="10" customFormat="1" ht="144" customHeight="1">
      <c r="A216" s="36" t="s">
        <v>1367</v>
      </c>
      <c r="B216" s="107"/>
      <c r="C216" s="106" t="str">
        <f t="shared" si="563"/>
        <v>FALCON-Black</v>
      </c>
      <c r="D216" s="99" t="s">
        <v>1276</v>
      </c>
      <c r="E216" s="19" t="s">
        <v>1212</v>
      </c>
      <c r="F216" s="104" t="s">
        <v>886</v>
      </c>
      <c r="G216" s="19"/>
      <c r="H216" s="78">
        <f>ROUND(I216*0.65,2)</f>
        <v>23.34</v>
      </c>
      <c r="I216" s="97">
        <v>35.9</v>
      </c>
      <c r="J216" s="97">
        <v>89.9</v>
      </c>
      <c r="K216" s="143" t="str">
        <f>_xlfn.XLOOKUP(C216,наличие!A:A,наличие!J:J,"-",0)</f>
        <v>-</v>
      </c>
      <c r="L216" s="160" t="s">
        <v>1244</v>
      </c>
      <c r="M216" s="31" t="s">
        <v>1244</v>
      </c>
      <c r="N216" s="31" t="s">
        <v>1244</v>
      </c>
      <c r="O216" s="31" t="s">
        <v>1245</v>
      </c>
      <c r="P216" s="31" t="s">
        <v>1244</v>
      </c>
      <c r="Q216" s="31" t="s">
        <v>1245</v>
      </c>
      <c r="R216" s="31" t="s">
        <v>1244</v>
      </c>
      <c r="S216" s="31" t="s">
        <v>1245</v>
      </c>
      <c r="T216" s="31" t="s">
        <v>1244</v>
      </c>
      <c r="U216" s="31" t="s">
        <v>1244</v>
      </c>
      <c r="V216" s="31" t="s">
        <v>1244</v>
      </c>
      <c r="W216" s="31" t="s">
        <v>1244</v>
      </c>
      <c r="X216" s="163">
        <f t="shared" si="561"/>
        <v>0</v>
      </c>
      <c r="Y216" s="81">
        <f t="shared" si="562"/>
        <v>0</v>
      </c>
      <c r="Z216" s="38">
        <f t="shared" si="564"/>
        <v>5</v>
      </c>
      <c r="AA216" s="23">
        <f t="shared" si="494"/>
        <v>0</v>
      </c>
      <c r="AB216" s="24">
        <f t="shared" si="495"/>
        <v>28.34</v>
      </c>
      <c r="AC216" s="55">
        <f t="shared" si="569"/>
        <v>99</v>
      </c>
      <c r="AD216" s="40">
        <f t="shared" si="597"/>
        <v>99.2</v>
      </c>
      <c r="AE216" s="11">
        <f t="shared" si="496"/>
        <v>8910</v>
      </c>
      <c r="AF216" s="6">
        <f t="shared" si="497"/>
        <v>2.4932956951305574</v>
      </c>
      <c r="AG216" s="25">
        <f t="shared" si="498"/>
        <v>54.4</v>
      </c>
      <c r="AH216" s="11" t="e">
        <f>ROUND(AG216*#REF!,-1)</f>
        <v>#REF!</v>
      </c>
      <c r="AI216" s="7">
        <f t="shared" si="499"/>
        <v>0.91954834156669019</v>
      </c>
      <c r="AJ216" s="26">
        <f t="shared" si="500"/>
        <v>40.799999999999997</v>
      </c>
      <c r="AK216" s="11" t="e">
        <f>ROUND(AJ216*#REF!,-1)</f>
        <v>#REF!</v>
      </c>
      <c r="AL216" s="18">
        <f t="shared" si="501"/>
        <v>0.43966125617501756</v>
      </c>
      <c r="AM216" s="42"/>
      <c r="AN216" s="67" t="e">
        <f t="shared" si="598"/>
        <v>#VALUE!</v>
      </c>
      <c r="AO216" s="68" t="s">
        <v>22</v>
      </c>
      <c r="AP216" s="68" t="s">
        <v>22</v>
      </c>
      <c r="AQ216" s="68" t="s">
        <v>22</v>
      </c>
      <c r="AR216" s="68" t="s">
        <v>22</v>
      </c>
      <c r="AS216" s="68" t="s">
        <v>22</v>
      </c>
      <c r="AT216" s="68" t="s">
        <v>22</v>
      </c>
      <c r="AU216" s="68" t="s">
        <v>22</v>
      </c>
      <c r="AV216" s="74" t="e">
        <f t="shared" si="502"/>
        <v>#VALUE!</v>
      </c>
      <c r="AW216" s="71" t="e">
        <f t="shared" si="503"/>
        <v>#VALUE!</v>
      </c>
      <c r="AX216" s="49">
        <v>0</v>
      </c>
      <c r="AY216" s="50" t="s">
        <v>22</v>
      </c>
      <c r="AZ216" s="50" t="s">
        <v>22</v>
      </c>
      <c r="BA216" s="50" t="s">
        <v>22</v>
      </c>
      <c r="BB216" s="50" t="s">
        <v>22</v>
      </c>
      <c r="BC216" s="50" t="s">
        <v>22</v>
      </c>
      <c r="BD216" s="50" t="s">
        <v>22</v>
      </c>
      <c r="BE216" s="50" t="s">
        <v>22</v>
      </c>
      <c r="BF216" s="46">
        <f t="shared" si="504"/>
        <v>0</v>
      </c>
      <c r="BG216" s="9">
        <f t="shared" si="505"/>
        <v>0</v>
      </c>
      <c r="BH216" s="9">
        <f t="shared" si="506"/>
        <v>0</v>
      </c>
      <c r="BI216" s="53">
        <v>0</v>
      </c>
      <c r="BJ216" s="54" t="s">
        <v>22</v>
      </c>
      <c r="BK216" s="54" t="s">
        <v>22</v>
      </c>
      <c r="BL216" s="54" t="s">
        <v>22</v>
      </c>
      <c r="BM216" s="54" t="s">
        <v>22</v>
      </c>
      <c r="BN216" s="54" t="s">
        <v>22</v>
      </c>
      <c r="BO216" s="54" t="s">
        <v>22</v>
      </c>
      <c r="BP216" s="54" t="s">
        <v>22</v>
      </c>
      <c r="BQ216" s="46">
        <f t="shared" si="507"/>
        <v>0</v>
      </c>
      <c r="BR216" s="9">
        <f t="shared" si="508"/>
        <v>0</v>
      </c>
      <c r="BS216" s="9">
        <f t="shared" si="509"/>
        <v>0</v>
      </c>
      <c r="BT216" s="63">
        <v>0</v>
      </c>
      <c r="BU216" s="64" t="s">
        <v>22</v>
      </c>
      <c r="BV216" s="64" t="s">
        <v>22</v>
      </c>
      <c r="BW216" s="64" t="s">
        <v>22</v>
      </c>
      <c r="BX216" s="64" t="s">
        <v>22</v>
      </c>
      <c r="BY216" s="64" t="s">
        <v>22</v>
      </c>
      <c r="BZ216" s="64" t="s">
        <v>22</v>
      </c>
      <c r="CA216" s="64" t="s">
        <v>22</v>
      </c>
      <c r="CB216" s="46">
        <f t="shared" si="510"/>
        <v>0</v>
      </c>
      <c r="CC216" s="9">
        <f t="shared" si="511"/>
        <v>0</v>
      </c>
      <c r="CD216" s="9">
        <f t="shared" si="512"/>
        <v>0</v>
      </c>
      <c r="CE216" s="8">
        <v>0</v>
      </c>
      <c r="CF216" s="9">
        <f t="shared" si="570"/>
        <v>0</v>
      </c>
      <c r="CG216" s="9">
        <f t="shared" si="571"/>
        <v>0</v>
      </c>
      <c r="CH216" s="8">
        <v>0</v>
      </c>
      <c r="CI216" s="9">
        <f t="shared" si="572"/>
        <v>0</v>
      </c>
      <c r="CJ216" s="9">
        <f t="shared" si="573"/>
        <v>0</v>
      </c>
      <c r="CK216" s="10">
        <v>1</v>
      </c>
    </row>
    <row r="217" spans="1:89" s="10" customFormat="1" ht="144" customHeight="1">
      <c r="A217" s="36" t="s">
        <v>1367</v>
      </c>
      <c r="B217" s="107"/>
      <c r="C217" s="106" t="str">
        <f t="shared" si="563"/>
        <v>FALCON-Navy</v>
      </c>
      <c r="D217" s="99" t="s">
        <v>1276</v>
      </c>
      <c r="E217" s="19" t="s">
        <v>1208</v>
      </c>
      <c r="F217" s="104" t="s">
        <v>886</v>
      </c>
      <c r="G217" s="19"/>
      <c r="H217" s="78">
        <f>ROUND(I217*0.65,2)</f>
        <v>23.34</v>
      </c>
      <c r="I217" s="97">
        <v>35.9</v>
      </c>
      <c r="J217" s="97">
        <v>89.9</v>
      </c>
      <c r="K217" s="143" t="str">
        <f>_xlfn.XLOOKUP(C217,наличие!A:A,наличие!J:J,"-",0)</f>
        <v>-</v>
      </c>
      <c r="L217" s="160" t="s">
        <v>1244</v>
      </c>
      <c r="M217" s="31" t="s">
        <v>1244</v>
      </c>
      <c r="N217" s="31" t="s">
        <v>1244</v>
      </c>
      <c r="O217" s="31" t="s">
        <v>1245</v>
      </c>
      <c r="P217" s="31" t="s">
        <v>1244</v>
      </c>
      <c r="Q217" s="31" t="s">
        <v>1245</v>
      </c>
      <c r="R217" s="31" t="s">
        <v>1244</v>
      </c>
      <c r="S217" s="31" t="s">
        <v>1245</v>
      </c>
      <c r="T217" s="31" t="s">
        <v>1244</v>
      </c>
      <c r="U217" s="31" t="s">
        <v>1244</v>
      </c>
      <c r="V217" s="31" t="s">
        <v>1244</v>
      </c>
      <c r="W217" s="31" t="s">
        <v>1244</v>
      </c>
      <c r="X217" s="163">
        <f t="shared" si="561"/>
        <v>0</v>
      </c>
      <c r="Y217" s="81">
        <f t="shared" si="562"/>
        <v>0</v>
      </c>
      <c r="Z217" s="38">
        <f t="shared" si="564"/>
        <v>5</v>
      </c>
      <c r="AA217" s="23">
        <f t="shared" si="494"/>
        <v>0</v>
      </c>
      <c r="AB217" s="24">
        <f t="shared" si="495"/>
        <v>28.34</v>
      </c>
      <c r="AC217" s="55">
        <f t="shared" si="569"/>
        <v>99</v>
      </c>
      <c r="AD217" s="40">
        <f t="shared" si="597"/>
        <v>99.2</v>
      </c>
      <c r="AE217" s="11">
        <f t="shared" si="496"/>
        <v>8910</v>
      </c>
      <c r="AF217" s="6">
        <f t="shared" si="497"/>
        <v>2.4932956951305574</v>
      </c>
      <c r="AG217" s="25">
        <f t="shared" si="498"/>
        <v>54.4</v>
      </c>
      <c r="AH217" s="11" t="e">
        <f>ROUND(AG217*#REF!,-1)</f>
        <v>#REF!</v>
      </c>
      <c r="AI217" s="7">
        <f t="shared" si="499"/>
        <v>0.91954834156669019</v>
      </c>
      <c r="AJ217" s="26">
        <f t="shared" si="500"/>
        <v>40.799999999999997</v>
      </c>
      <c r="AK217" s="11" t="e">
        <f>ROUND(AJ217*#REF!,-1)</f>
        <v>#REF!</v>
      </c>
      <c r="AL217" s="18">
        <f t="shared" si="501"/>
        <v>0.43966125617501756</v>
      </c>
      <c r="AM217" s="42"/>
      <c r="AN217" s="67" t="e">
        <f t="shared" si="598"/>
        <v>#VALUE!</v>
      </c>
      <c r="AO217" s="68" t="s">
        <v>22</v>
      </c>
      <c r="AP217" s="68" t="s">
        <v>22</v>
      </c>
      <c r="AQ217" s="68" t="s">
        <v>22</v>
      </c>
      <c r="AR217" s="68" t="s">
        <v>22</v>
      </c>
      <c r="AS217" s="68" t="s">
        <v>22</v>
      </c>
      <c r="AT217" s="68" t="s">
        <v>22</v>
      </c>
      <c r="AU217" s="68" t="s">
        <v>22</v>
      </c>
      <c r="AV217" s="74" t="e">
        <f t="shared" si="502"/>
        <v>#VALUE!</v>
      </c>
      <c r="AW217" s="71" t="e">
        <f t="shared" si="503"/>
        <v>#VALUE!</v>
      </c>
      <c r="AX217" s="49">
        <v>0</v>
      </c>
      <c r="AY217" s="50" t="s">
        <v>22</v>
      </c>
      <c r="AZ217" s="50" t="s">
        <v>22</v>
      </c>
      <c r="BA217" s="50" t="s">
        <v>22</v>
      </c>
      <c r="BB217" s="50" t="s">
        <v>22</v>
      </c>
      <c r="BC217" s="50" t="s">
        <v>22</v>
      </c>
      <c r="BD217" s="50" t="s">
        <v>22</v>
      </c>
      <c r="BE217" s="50" t="s">
        <v>22</v>
      </c>
      <c r="BF217" s="46">
        <f t="shared" si="504"/>
        <v>0</v>
      </c>
      <c r="BG217" s="9">
        <f t="shared" si="505"/>
        <v>0</v>
      </c>
      <c r="BH217" s="9">
        <f t="shared" si="506"/>
        <v>0</v>
      </c>
      <c r="BI217" s="53">
        <v>0</v>
      </c>
      <c r="BJ217" s="54" t="s">
        <v>22</v>
      </c>
      <c r="BK217" s="54" t="s">
        <v>22</v>
      </c>
      <c r="BL217" s="54" t="s">
        <v>22</v>
      </c>
      <c r="BM217" s="54" t="s">
        <v>22</v>
      </c>
      <c r="BN217" s="54" t="s">
        <v>22</v>
      </c>
      <c r="BO217" s="54" t="s">
        <v>22</v>
      </c>
      <c r="BP217" s="54" t="s">
        <v>22</v>
      </c>
      <c r="BQ217" s="46">
        <f t="shared" si="507"/>
        <v>0</v>
      </c>
      <c r="BR217" s="9">
        <f t="shared" si="508"/>
        <v>0</v>
      </c>
      <c r="BS217" s="9">
        <f t="shared" si="509"/>
        <v>0</v>
      </c>
      <c r="BT217" s="63">
        <v>0</v>
      </c>
      <c r="BU217" s="64" t="s">
        <v>22</v>
      </c>
      <c r="BV217" s="64" t="s">
        <v>22</v>
      </c>
      <c r="BW217" s="64" t="s">
        <v>22</v>
      </c>
      <c r="BX217" s="64" t="s">
        <v>22</v>
      </c>
      <c r="BY217" s="64" t="s">
        <v>22</v>
      </c>
      <c r="BZ217" s="64" t="s">
        <v>22</v>
      </c>
      <c r="CA217" s="64" t="s">
        <v>22</v>
      </c>
      <c r="CB217" s="46">
        <f t="shared" si="510"/>
        <v>0</v>
      </c>
      <c r="CC217" s="9">
        <f t="shared" si="511"/>
        <v>0</v>
      </c>
      <c r="CD217" s="9">
        <f t="shared" si="512"/>
        <v>0</v>
      </c>
      <c r="CE217" s="8">
        <v>0</v>
      </c>
      <c r="CF217" s="9">
        <f t="shared" si="570"/>
        <v>0</v>
      </c>
      <c r="CG217" s="9">
        <f t="shared" si="571"/>
        <v>0</v>
      </c>
      <c r="CH217" s="8">
        <v>0</v>
      </c>
      <c r="CI217" s="9">
        <f t="shared" si="572"/>
        <v>0</v>
      </c>
      <c r="CJ217" s="9">
        <f t="shared" si="573"/>
        <v>0</v>
      </c>
      <c r="CK217" s="10">
        <v>1</v>
      </c>
    </row>
    <row r="218" spans="1:89" s="10" customFormat="1" ht="144" customHeight="1">
      <c r="A218" s="36" t="s">
        <v>1367</v>
      </c>
      <c r="B218" s="107"/>
      <c r="C218" s="106" t="str">
        <f t="shared" si="563"/>
        <v>FALCON-Burgundy</v>
      </c>
      <c r="D218" s="99" t="s">
        <v>1276</v>
      </c>
      <c r="E218" s="19" t="s">
        <v>1205</v>
      </c>
      <c r="F218" s="104" t="s">
        <v>886</v>
      </c>
      <c r="G218" s="19"/>
      <c r="H218" s="78">
        <f>ROUND(I218*0.65,2)</f>
        <v>23.34</v>
      </c>
      <c r="I218" s="97">
        <v>35.9</v>
      </c>
      <c r="J218" s="97">
        <v>89.9</v>
      </c>
      <c r="K218" s="143" t="str">
        <f>_xlfn.XLOOKUP(C218,наличие!A:A,наличие!J:J,"-",0)</f>
        <v>-</v>
      </c>
      <c r="L218" s="160" t="s">
        <v>1244</v>
      </c>
      <c r="M218" s="31" t="s">
        <v>1244</v>
      </c>
      <c r="N218" s="31" t="s">
        <v>1244</v>
      </c>
      <c r="O218" s="31" t="s">
        <v>1245</v>
      </c>
      <c r="P218" s="31" t="s">
        <v>1244</v>
      </c>
      <c r="Q218" s="31" t="s">
        <v>1245</v>
      </c>
      <c r="R218" s="31" t="s">
        <v>1244</v>
      </c>
      <c r="S218" s="31" t="s">
        <v>1245</v>
      </c>
      <c r="T218" s="31" t="s">
        <v>1244</v>
      </c>
      <c r="U218" s="31" t="s">
        <v>1244</v>
      </c>
      <c r="V218" s="31" t="s">
        <v>1244</v>
      </c>
      <c r="W218" s="31" t="s">
        <v>1244</v>
      </c>
      <c r="X218" s="163">
        <f t="shared" si="561"/>
        <v>0</v>
      </c>
      <c r="Y218" s="81">
        <f t="shared" si="562"/>
        <v>0</v>
      </c>
      <c r="Z218" s="38">
        <f t="shared" si="564"/>
        <v>5</v>
      </c>
      <c r="AA218" s="23">
        <f t="shared" si="494"/>
        <v>0</v>
      </c>
      <c r="AB218" s="24">
        <f t="shared" si="495"/>
        <v>28.34</v>
      </c>
      <c r="AC218" s="55">
        <f t="shared" si="569"/>
        <v>99</v>
      </c>
      <c r="AD218" s="40">
        <f t="shared" si="597"/>
        <v>99.2</v>
      </c>
      <c r="AE218" s="11">
        <f t="shared" si="496"/>
        <v>8910</v>
      </c>
      <c r="AF218" s="6">
        <f t="shared" si="497"/>
        <v>2.4932956951305574</v>
      </c>
      <c r="AG218" s="25">
        <f t="shared" si="498"/>
        <v>54.4</v>
      </c>
      <c r="AH218" s="11" t="e">
        <f>ROUND(AG218*#REF!,-1)</f>
        <v>#REF!</v>
      </c>
      <c r="AI218" s="7">
        <f t="shared" si="499"/>
        <v>0.91954834156669019</v>
      </c>
      <c r="AJ218" s="26">
        <f t="shared" si="500"/>
        <v>40.799999999999997</v>
      </c>
      <c r="AK218" s="11" t="e">
        <f>ROUND(AJ218*#REF!,-1)</f>
        <v>#REF!</v>
      </c>
      <c r="AL218" s="18">
        <f t="shared" si="501"/>
        <v>0.43966125617501756</v>
      </c>
      <c r="AM218" s="42"/>
      <c r="AN218" s="67" t="e">
        <f t="shared" si="598"/>
        <v>#VALUE!</v>
      </c>
      <c r="AO218" s="68" t="s">
        <v>22</v>
      </c>
      <c r="AP218" s="68" t="s">
        <v>22</v>
      </c>
      <c r="AQ218" s="68" t="s">
        <v>22</v>
      </c>
      <c r="AR218" s="68" t="s">
        <v>22</v>
      </c>
      <c r="AS218" s="68" t="s">
        <v>22</v>
      </c>
      <c r="AT218" s="68" t="s">
        <v>22</v>
      </c>
      <c r="AU218" s="68" t="s">
        <v>22</v>
      </c>
      <c r="AV218" s="74" t="e">
        <f t="shared" si="502"/>
        <v>#VALUE!</v>
      </c>
      <c r="AW218" s="71" t="e">
        <f t="shared" si="503"/>
        <v>#VALUE!</v>
      </c>
      <c r="AX218" s="49">
        <v>0</v>
      </c>
      <c r="AY218" s="50" t="s">
        <v>22</v>
      </c>
      <c r="AZ218" s="50" t="s">
        <v>22</v>
      </c>
      <c r="BA218" s="50" t="s">
        <v>22</v>
      </c>
      <c r="BB218" s="50" t="s">
        <v>22</v>
      </c>
      <c r="BC218" s="50" t="s">
        <v>22</v>
      </c>
      <c r="BD218" s="50" t="s">
        <v>22</v>
      </c>
      <c r="BE218" s="50" t="s">
        <v>22</v>
      </c>
      <c r="BF218" s="46">
        <f t="shared" si="504"/>
        <v>0</v>
      </c>
      <c r="BG218" s="9">
        <f t="shared" si="505"/>
        <v>0</v>
      </c>
      <c r="BH218" s="9">
        <f t="shared" si="506"/>
        <v>0</v>
      </c>
      <c r="BI218" s="53">
        <v>0</v>
      </c>
      <c r="BJ218" s="54" t="s">
        <v>22</v>
      </c>
      <c r="BK218" s="54" t="s">
        <v>22</v>
      </c>
      <c r="BL218" s="54" t="s">
        <v>22</v>
      </c>
      <c r="BM218" s="54" t="s">
        <v>22</v>
      </c>
      <c r="BN218" s="54" t="s">
        <v>22</v>
      </c>
      <c r="BO218" s="54" t="s">
        <v>22</v>
      </c>
      <c r="BP218" s="54" t="s">
        <v>22</v>
      </c>
      <c r="BQ218" s="46">
        <f t="shared" si="507"/>
        <v>0</v>
      </c>
      <c r="BR218" s="9">
        <f t="shared" si="508"/>
        <v>0</v>
      </c>
      <c r="BS218" s="9">
        <f t="shared" si="509"/>
        <v>0</v>
      </c>
      <c r="BT218" s="63">
        <v>0</v>
      </c>
      <c r="BU218" s="64" t="s">
        <v>22</v>
      </c>
      <c r="BV218" s="64" t="s">
        <v>22</v>
      </c>
      <c r="BW218" s="64" t="s">
        <v>22</v>
      </c>
      <c r="BX218" s="64" t="s">
        <v>22</v>
      </c>
      <c r="BY218" s="64" t="s">
        <v>22</v>
      </c>
      <c r="BZ218" s="64" t="s">
        <v>22</v>
      </c>
      <c r="CA218" s="64" t="s">
        <v>22</v>
      </c>
      <c r="CB218" s="46">
        <f t="shared" si="510"/>
        <v>0</v>
      </c>
      <c r="CC218" s="9">
        <f t="shared" si="511"/>
        <v>0</v>
      </c>
      <c r="CD218" s="9">
        <f t="shared" si="512"/>
        <v>0</v>
      </c>
      <c r="CE218" s="8">
        <v>0</v>
      </c>
      <c r="CF218" s="9">
        <f t="shared" si="570"/>
        <v>0</v>
      </c>
      <c r="CG218" s="9">
        <f t="shared" si="571"/>
        <v>0</v>
      </c>
      <c r="CH218" s="8">
        <v>0</v>
      </c>
      <c r="CI218" s="9">
        <f t="shared" si="572"/>
        <v>0</v>
      </c>
      <c r="CJ218" s="9">
        <f t="shared" si="573"/>
        <v>0</v>
      </c>
      <c r="CK218" s="10">
        <v>1</v>
      </c>
    </row>
    <row r="219" spans="1:89" s="10" customFormat="1" ht="144" customHeight="1">
      <c r="A219" s="36" t="s">
        <v>1367</v>
      </c>
      <c r="B219" s="107"/>
      <c r="C219" s="106" t="str">
        <f t="shared" si="563"/>
        <v>FALCON-Green</v>
      </c>
      <c r="D219" s="99" t="s">
        <v>1276</v>
      </c>
      <c r="E219" s="19" t="s">
        <v>1209</v>
      </c>
      <c r="F219" s="104" t="s">
        <v>886</v>
      </c>
      <c r="G219" s="19"/>
      <c r="H219" s="78">
        <f>ROUND(I219*0.65,2)</f>
        <v>23.34</v>
      </c>
      <c r="I219" s="97">
        <v>35.9</v>
      </c>
      <c r="J219" s="97">
        <v>89.9</v>
      </c>
      <c r="K219" s="143" t="str">
        <f>_xlfn.XLOOKUP(C219,наличие!A:A,наличие!J:J,"-",0)</f>
        <v>-</v>
      </c>
      <c r="L219" s="160" t="s">
        <v>1244</v>
      </c>
      <c r="M219" s="31" t="s">
        <v>1244</v>
      </c>
      <c r="N219" s="31" t="s">
        <v>1244</v>
      </c>
      <c r="O219" s="31" t="s">
        <v>1245</v>
      </c>
      <c r="P219" s="31" t="s">
        <v>1244</v>
      </c>
      <c r="Q219" s="31" t="s">
        <v>1245</v>
      </c>
      <c r="R219" s="31" t="s">
        <v>1244</v>
      </c>
      <c r="S219" s="31" t="s">
        <v>1245</v>
      </c>
      <c r="T219" s="31" t="s">
        <v>1244</v>
      </c>
      <c r="U219" s="31" t="s">
        <v>1244</v>
      </c>
      <c r="V219" s="31" t="s">
        <v>1244</v>
      </c>
      <c r="W219" s="31" t="s">
        <v>1244</v>
      </c>
      <c r="X219" s="163">
        <f t="shared" si="561"/>
        <v>0</v>
      </c>
      <c r="Y219" s="81">
        <f t="shared" si="562"/>
        <v>0</v>
      </c>
      <c r="Z219" s="38">
        <f t="shared" si="564"/>
        <v>5</v>
      </c>
      <c r="AA219" s="23">
        <f t="shared" si="494"/>
        <v>0</v>
      </c>
      <c r="AB219" s="24">
        <f t="shared" si="495"/>
        <v>28.34</v>
      </c>
      <c r="AC219" s="55">
        <f t="shared" si="569"/>
        <v>99</v>
      </c>
      <c r="AD219" s="40">
        <f t="shared" si="597"/>
        <v>99.2</v>
      </c>
      <c r="AE219" s="11">
        <f t="shared" si="496"/>
        <v>8910</v>
      </c>
      <c r="AF219" s="6">
        <f t="shared" si="497"/>
        <v>2.4932956951305574</v>
      </c>
      <c r="AG219" s="25">
        <f t="shared" si="498"/>
        <v>54.4</v>
      </c>
      <c r="AH219" s="11" t="e">
        <f>ROUND(AG219*#REF!,-1)</f>
        <v>#REF!</v>
      </c>
      <c r="AI219" s="7">
        <f t="shared" si="499"/>
        <v>0.91954834156669019</v>
      </c>
      <c r="AJ219" s="26">
        <f t="shared" si="500"/>
        <v>40.799999999999997</v>
      </c>
      <c r="AK219" s="11" t="e">
        <f>ROUND(AJ219*#REF!,-1)</f>
        <v>#REF!</v>
      </c>
      <c r="AL219" s="18">
        <f t="shared" si="501"/>
        <v>0.43966125617501756</v>
      </c>
      <c r="AM219" s="42"/>
      <c r="AN219" s="67" t="e">
        <f t="shared" si="598"/>
        <v>#VALUE!</v>
      </c>
      <c r="AO219" s="68" t="s">
        <v>22</v>
      </c>
      <c r="AP219" s="68" t="s">
        <v>22</v>
      </c>
      <c r="AQ219" s="68" t="s">
        <v>22</v>
      </c>
      <c r="AR219" s="68" t="s">
        <v>22</v>
      </c>
      <c r="AS219" s="68" t="s">
        <v>22</v>
      </c>
      <c r="AT219" s="68" t="s">
        <v>22</v>
      </c>
      <c r="AU219" s="68" t="s">
        <v>22</v>
      </c>
      <c r="AV219" s="74" t="e">
        <f t="shared" si="502"/>
        <v>#VALUE!</v>
      </c>
      <c r="AW219" s="71" t="e">
        <f t="shared" si="503"/>
        <v>#VALUE!</v>
      </c>
      <c r="AX219" s="49">
        <v>0</v>
      </c>
      <c r="AY219" s="50" t="s">
        <v>22</v>
      </c>
      <c r="AZ219" s="50" t="s">
        <v>22</v>
      </c>
      <c r="BA219" s="50" t="s">
        <v>22</v>
      </c>
      <c r="BB219" s="50" t="s">
        <v>22</v>
      </c>
      <c r="BC219" s="50" t="s">
        <v>22</v>
      </c>
      <c r="BD219" s="50" t="s">
        <v>22</v>
      </c>
      <c r="BE219" s="50" t="s">
        <v>22</v>
      </c>
      <c r="BF219" s="46">
        <f t="shared" si="504"/>
        <v>0</v>
      </c>
      <c r="BG219" s="9">
        <f t="shared" si="505"/>
        <v>0</v>
      </c>
      <c r="BH219" s="9">
        <f t="shared" si="506"/>
        <v>0</v>
      </c>
      <c r="BI219" s="53">
        <v>0</v>
      </c>
      <c r="BJ219" s="54" t="s">
        <v>22</v>
      </c>
      <c r="BK219" s="54" t="s">
        <v>22</v>
      </c>
      <c r="BL219" s="54" t="s">
        <v>22</v>
      </c>
      <c r="BM219" s="54" t="s">
        <v>22</v>
      </c>
      <c r="BN219" s="54" t="s">
        <v>22</v>
      </c>
      <c r="BO219" s="54" t="s">
        <v>22</v>
      </c>
      <c r="BP219" s="54" t="s">
        <v>22</v>
      </c>
      <c r="BQ219" s="46">
        <f t="shared" si="507"/>
        <v>0</v>
      </c>
      <c r="BR219" s="9">
        <f t="shared" si="508"/>
        <v>0</v>
      </c>
      <c r="BS219" s="9">
        <f t="shared" si="509"/>
        <v>0</v>
      </c>
      <c r="BT219" s="63">
        <v>0</v>
      </c>
      <c r="BU219" s="64" t="s">
        <v>22</v>
      </c>
      <c r="BV219" s="64" t="s">
        <v>22</v>
      </c>
      <c r="BW219" s="64" t="s">
        <v>22</v>
      </c>
      <c r="BX219" s="64" t="s">
        <v>22</v>
      </c>
      <c r="BY219" s="64" t="s">
        <v>22</v>
      </c>
      <c r="BZ219" s="64" t="s">
        <v>22</v>
      </c>
      <c r="CA219" s="64" t="s">
        <v>22</v>
      </c>
      <c r="CB219" s="46">
        <f t="shared" si="510"/>
        <v>0</v>
      </c>
      <c r="CC219" s="9">
        <f t="shared" si="511"/>
        <v>0</v>
      </c>
      <c r="CD219" s="9">
        <f t="shared" si="512"/>
        <v>0</v>
      </c>
      <c r="CE219" s="8">
        <v>0</v>
      </c>
      <c r="CF219" s="9">
        <f t="shared" si="570"/>
        <v>0</v>
      </c>
      <c r="CG219" s="9">
        <f t="shared" si="571"/>
        <v>0</v>
      </c>
      <c r="CH219" s="8">
        <v>0</v>
      </c>
      <c r="CI219" s="9">
        <f t="shared" si="572"/>
        <v>0</v>
      </c>
      <c r="CJ219" s="9">
        <f t="shared" si="573"/>
        <v>0</v>
      </c>
      <c r="CK219" s="10">
        <v>1</v>
      </c>
    </row>
    <row r="220" spans="1:89" s="10" customFormat="1" ht="144" customHeight="1">
      <c r="A220" s="36" t="str">
        <f>_xlfn.XLOOKUP(D220,наличие!B:B,наличие!E:E,"-",0)</f>
        <v>Шляпы</v>
      </c>
      <c r="B220" s="107"/>
      <c r="C220" s="106" t="str">
        <f t="shared" si="563"/>
        <v>DON CHURCH-Black</v>
      </c>
      <c r="D220" s="99" t="s">
        <v>36</v>
      </c>
      <c r="E220" s="19" t="s">
        <v>1212</v>
      </c>
      <c r="F220" s="104" t="s">
        <v>886</v>
      </c>
      <c r="G220" s="19"/>
      <c r="H220" s="78">
        <f t="shared" si="513"/>
        <v>14.24</v>
      </c>
      <c r="I220" s="97">
        <v>21.9</v>
      </c>
      <c r="J220" s="97">
        <v>54.9</v>
      </c>
      <c r="K220" s="143">
        <f>_xlfn.XLOOKUP(C220,наличие!A:A,наличие!J:J,"-",0)</f>
        <v>3</v>
      </c>
      <c r="L220" s="160" t="s">
        <v>1244</v>
      </c>
      <c r="M220" s="31" t="s">
        <v>1244</v>
      </c>
      <c r="N220" s="31" t="s">
        <v>1244</v>
      </c>
      <c r="O220" s="31" t="s">
        <v>1245</v>
      </c>
      <c r="P220" s="31" t="s">
        <v>1244</v>
      </c>
      <c r="Q220" s="31" t="s">
        <v>1245</v>
      </c>
      <c r="R220" s="31" t="s">
        <v>1244</v>
      </c>
      <c r="S220" s="31" t="s">
        <v>1245</v>
      </c>
      <c r="T220" s="31" t="s">
        <v>1244</v>
      </c>
      <c r="U220" s="31" t="s">
        <v>1244</v>
      </c>
      <c r="V220" s="31" t="s">
        <v>1244</v>
      </c>
      <c r="W220" s="31" t="s">
        <v>1244</v>
      </c>
      <c r="X220" s="163">
        <f t="shared" si="561"/>
        <v>0</v>
      </c>
      <c r="Y220" s="81">
        <f t="shared" si="562"/>
        <v>0</v>
      </c>
      <c r="Z220" s="38">
        <f t="shared" si="564"/>
        <v>3.6349999999999998</v>
      </c>
      <c r="AA220" s="23">
        <f t="shared" si="494"/>
        <v>0</v>
      </c>
      <c r="AB220" s="24">
        <f t="shared" si="495"/>
        <v>17.875</v>
      </c>
      <c r="AC220" s="55">
        <f t="shared" si="569"/>
        <v>63</v>
      </c>
      <c r="AD220" s="40">
        <f t="shared" si="597"/>
        <v>62.6</v>
      </c>
      <c r="AE220" s="11">
        <f t="shared" si="496"/>
        <v>5670</v>
      </c>
      <c r="AF220" s="6">
        <f t="shared" si="497"/>
        <v>2.5244755244755246</v>
      </c>
      <c r="AG220" s="25">
        <f t="shared" si="498"/>
        <v>34.6</v>
      </c>
      <c r="AH220" s="11" t="e">
        <f>ROUND(AG220*#REF!,-1)</f>
        <v>#REF!</v>
      </c>
      <c r="AI220" s="7">
        <f t="shared" si="499"/>
        <v>0.93566433566433571</v>
      </c>
      <c r="AJ220" s="26">
        <f t="shared" si="500"/>
        <v>26</v>
      </c>
      <c r="AK220" s="11" t="e">
        <f>ROUND(AJ220*#REF!,-1)</f>
        <v>#REF!</v>
      </c>
      <c r="AL220" s="18">
        <f t="shared" si="501"/>
        <v>0.45454545454545453</v>
      </c>
      <c r="AM220" s="42"/>
      <c r="AN220" s="67" t="e">
        <f t="shared" si="598"/>
        <v>#VALUE!</v>
      </c>
      <c r="AO220" s="68" t="s">
        <v>22</v>
      </c>
      <c r="AP220" s="68" t="s">
        <v>22</v>
      </c>
      <c r="AQ220" s="68" t="s">
        <v>22</v>
      </c>
      <c r="AR220" s="68" t="s">
        <v>22</v>
      </c>
      <c r="AS220" s="68" t="s">
        <v>22</v>
      </c>
      <c r="AT220" s="68" t="s">
        <v>22</v>
      </c>
      <c r="AU220" s="68" t="s">
        <v>22</v>
      </c>
      <c r="AV220" s="74" t="e">
        <f t="shared" si="502"/>
        <v>#VALUE!</v>
      </c>
      <c r="AW220" s="71" t="e">
        <f t="shared" si="503"/>
        <v>#VALUE!</v>
      </c>
      <c r="AX220" s="49">
        <v>0</v>
      </c>
      <c r="AY220" s="50" t="s">
        <v>22</v>
      </c>
      <c r="AZ220" s="50" t="s">
        <v>22</v>
      </c>
      <c r="BA220" s="50" t="s">
        <v>22</v>
      </c>
      <c r="BB220" s="50" t="s">
        <v>22</v>
      </c>
      <c r="BC220" s="50" t="s">
        <v>22</v>
      </c>
      <c r="BD220" s="50" t="s">
        <v>22</v>
      </c>
      <c r="BE220" s="50" t="s">
        <v>22</v>
      </c>
      <c r="BF220" s="46">
        <f t="shared" si="504"/>
        <v>0</v>
      </c>
      <c r="BG220" s="9">
        <f t="shared" si="505"/>
        <v>0</v>
      </c>
      <c r="BH220" s="9">
        <f t="shared" si="506"/>
        <v>0</v>
      </c>
      <c r="BI220" s="53">
        <v>0</v>
      </c>
      <c r="BJ220" s="54" t="s">
        <v>22</v>
      </c>
      <c r="BK220" s="54" t="s">
        <v>22</v>
      </c>
      <c r="BL220" s="54" t="s">
        <v>22</v>
      </c>
      <c r="BM220" s="54" t="s">
        <v>22</v>
      </c>
      <c r="BN220" s="54" t="s">
        <v>22</v>
      </c>
      <c r="BO220" s="54" t="s">
        <v>22</v>
      </c>
      <c r="BP220" s="54" t="s">
        <v>22</v>
      </c>
      <c r="BQ220" s="46">
        <f t="shared" si="507"/>
        <v>0</v>
      </c>
      <c r="BR220" s="9">
        <f t="shared" si="508"/>
        <v>0</v>
      </c>
      <c r="BS220" s="9">
        <f t="shared" si="509"/>
        <v>0</v>
      </c>
      <c r="BT220" s="63">
        <v>0</v>
      </c>
      <c r="BU220" s="64" t="s">
        <v>22</v>
      </c>
      <c r="BV220" s="64" t="s">
        <v>22</v>
      </c>
      <c r="BW220" s="64" t="s">
        <v>22</v>
      </c>
      <c r="BX220" s="64" t="s">
        <v>22</v>
      </c>
      <c r="BY220" s="64" t="s">
        <v>22</v>
      </c>
      <c r="BZ220" s="64" t="s">
        <v>22</v>
      </c>
      <c r="CA220" s="64" t="s">
        <v>22</v>
      </c>
      <c r="CB220" s="46">
        <f t="shared" si="510"/>
        <v>0</v>
      </c>
      <c r="CC220" s="9">
        <f t="shared" si="511"/>
        <v>0</v>
      </c>
      <c r="CD220" s="9">
        <f t="shared" si="512"/>
        <v>0</v>
      </c>
      <c r="CE220" s="8">
        <v>0</v>
      </c>
      <c r="CF220" s="9">
        <f t="shared" si="570"/>
        <v>0</v>
      </c>
      <c r="CG220" s="9">
        <f t="shared" si="571"/>
        <v>0</v>
      </c>
      <c r="CH220" s="8">
        <v>0</v>
      </c>
      <c r="CI220" s="9">
        <f t="shared" si="572"/>
        <v>0</v>
      </c>
      <c r="CJ220" s="9">
        <f t="shared" si="573"/>
        <v>0</v>
      </c>
      <c r="CK220" s="10">
        <v>1</v>
      </c>
    </row>
    <row r="221" spans="1:89" s="10" customFormat="1" ht="144" customHeight="1">
      <c r="A221" s="36" t="str">
        <f>_xlfn.XLOOKUP(D221,наличие!B:B,наличие!E:E,"-",0)</f>
        <v>Шляпы</v>
      </c>
      <c r="B221" s="107"/>
      <c r="C221" s="106" t="str">
        <f t="shared" si="563"/>
        <v>DON CASH 003-Black</v>
      </c>
      <c r="D221" s="99" t="s">
        <v>53</v>
      </c>
      <c r="E221" s="19" t="s">
        <v>1212</v>
      </c>
      <c r="F221" s="104" t="s">
        <v>886</v>
      </c>
      <c r="G221" s="19"/>
      <c r="H221" s="78">
        <f>ROUND(I221*0.65,2)</f>
        <v>11.64</v>
      </c>
      <c r="I221" s="97">
        <v>17.899999999999999</v>
      </c>
      <c r="J221" s="97">
        <v>44.9</v>
      </c>
      <c r="K221" s="143">
        <f>_xlfn.XLOOKUP(C221,наличие!A:A,наличие!J:J,"-",0)</f>
        <v>12</v>
      </c>
      <c r="L221" s="160" t="s">
        <v>1244</v>
      </c>
      <c r="M221" s="31" t="s">
        <v>1244</v>
      </c>
      <c r="N221" s="31" t="s">
        <v>1244</v>
      </c>
      <c r="O221" s="31" t="s">
        <v>1245</v>
      </c>
      <c r="P221" s="31" t="s">
        <v>1244</v>
      </c>
      <c r="Q221" s="31" t="s">
        <v>1245</v>
      </c>
      <c r="R221" s="31" t="s">
        <v>1244</v>
      </c>
      <c r="S221" s="31" t="s">
        <v>1245</v>
      </c>
      <c r="T221" s="31" t="s">
        <v>1244</v>
      </c>
      <c r="U221" s="31" t="s">
        <v>1244</v>
      </c>
      <c r="V221" s="31" t="s">
        <v>1244</v>
      </c>
      <c r="W221" s="31" t="s">
        <v>1244</v>
      </c>
      <c r="X221" s="163">
        <f t="shared" si="561"/>
        <v>0</v>
      </c>
      <c r="Y221" s="81">
        <f t="shared" si="562"/>
        <v>0</v>
      </c>
      <c r="Z221" s="38">
        <f t="shared" si="564"/>
        <v>3.2450000000000001</v>
      </c>
      <c r="AA221" s="23">
        <f t="shared" si="494"/>
        <v>0</v>
      </c>
      <c r="AB221" s="24">
        <f t="shared" si="495"/>
        <v>14.885000000000002</v>
      </c>
      <c r="AC221" s="55">
        <f t="shared" si="569"/>
        <v>52</v>
      </c>
      <c r="AD221" s="40">
        <f t="shared" si="597"/>
        <v>52.1</v>
      </c>
      <c r="AE221" s="11">
        <f t="shared" si="496"/>
        <v>4680</v>
      </c>
      <c r="AF221" s="6">
        <f t="shared" si="497"/>
        <v>2.4934497816593879</v>
      </c>
      <c r="AG221" s="25">
        <f t="shared" si="498"/>
        <v>28.6</v>
      </c>
      <c r="AH221" s="11" t="e">
        <f>ROUND(AG221*#REF!,-1)</f>
        <v>#REF!</v>
      </c>
      <c r="AI221" s="7">
        <f t="shared" si="499"/>
        <v>0.92139737991266368</v>
      </c>
      <c r="AJ221" s="26">
        <f t="shared" si="500"/>
        <v>21.5</v>
      </c>
      <c r="AK221" s="11" t="e">
        <f>ROUND(AJ221*#REF!,-1)</f>
        <v>#REF!</v>
      </c>
      <c r="AL221" s="18">
        <f t="shared" si="501"/>
        <v>0.44440712126301629</v>
      </c>
      <c r="AM221" s="42"/>
      <c r="AN221" s="67" t="e">
        <f t="shared" si="598"/>
        <v>#VALUE!</v>
      </c>
      <c r="AO221" s="68" t="s">
        <v>22</v>
      </c>
      <c r="AP221" s="68" t="s">
        <v>22</v>
      </c>
      <c r="AQ221" s="68" t="s">
        <v>22</v>
      </c>
      <c r="AR221" s="68" t="s">
        <v>22</v>
      </c>
      <c r="AS221" s="68" t="s">
        <v>22</v>
      </c>
      <c r="AT221" s="68" t="s">
        <v>22</v>
      </c>
      <c r="AU221" s="68" t="s">
        <v>22</v>
      </c>
      <c r="AV221" s="74" t="e">
        <f t="shared" si="502"/>
        <v>#VALUE!</v>
      </c>
      <c r="AW221" s="71" t="e">
        <f t="shared" si="503"/>
        <v>#VALUE!</v>
      </c>
      <c r="AX221" s="49">
        <v>0</v>
      </c>
      <c r="AY221" s="50" t="s">
        <v>22</v>
      </c>
      <c r="AZ221" s="50" t="s">
        <v>22</v>
      </c>
      <c r="BA221" s="50" t="s">
        <v>22</v>
      </c>
      <c r="BB221" s="50" t="s">
        <v>22</v>
      </c>
      <c r="BC221" s="50" t="s">
        <v>22</v>
      </c>
      <c r="BD221" s="50" t="s">
        <v>22</v>
      </c>
      <c r="BE221" s="50" t="s">
        <v>22</v>
      </c>
      <c r="BF221" s="46">
        <f t="shared" si="504"/>
        <v>0</v>
      </c>
      <c r="BG221" s="9">
        <f t="shared" si="505"/>
        <v>0</v>
      </c>
      <c r="BH221" s="9">
        <f t="shared" si="506"/>
        <v>0</v>
      </c>
      <c r="BI221" s="53">
        <v>0</v>
      </c>
      <c r="BJ221" s="54" t="s">
        <v>22</v>
      </c>
      <c r="BK221" s="54" t="s">
        <v>22</v>
      </c>
      <c r="BL221" s="54" t="s">
        <v>22</v>
      </c>
      <c r="BM221" s="54" t="s">
        <v>22</v>
      </c>
      <c r="BN221" s="54" t="s">
        <v>22</v>
      </c>
      <c r="BO221" s="54" t="s">
        <v>22</v>
      </c>
      <c r="BP221" s="54" t="s">
        <v>22</v>
      </c>
      <c r="BQ221" s="46">
        <f t="shared" si="507"/>
        <v>0</v>
      </c>
      <c r="BR221" s="9">
        <f t="shared" si="508"/>
        <v>0</v>
      </c>
      <c r="BS221" s="9">
        <f t="shared" si="509"/>
        <v>0</v>
      </c>
      <c r="BT221" s="63">
        <v>0</v>
      </c>
      <c r="BU221" s="64" t="s">
        <v>22</v>
      </c>
      <c r="BV221" s="64" t="s">
        <v>22</v>
      </c>
      <c r="BW221" s="64" t="s">
        <v>22</v>
      </c>
      <c r="BX221" s="64" t="s">
        <v>22</v>
      </c>
      <c r="BY221" s="64" t="s">
        <v>22</v>
      </c>
      <c r="BZ221" s="64" t="s">
        <v>22</v>
      </c>
      <c r="CA221" s="64" t="s">
        <v>22</v>
      </c>
      <c r="CB221" s="46">
        <f t="shared" si="510"/>
        <v>0</v>
      </c>
      <c r="CC221" s="9">
        <f t="shared" si="511"/>
        <v>0</v>
      </c>
      <c r="CD221" s="9">
        <f t="shared" si="512"/>
        <v>0</v>
      </c>
      <c r="CE221" s="8">
        <v>0</v>
      </c>
      <c r="CF221" s="9">
        <f t="shared" si="570"/>
        <v>0</v>
      </c>
      <c r="CG221" s="9">
        <f t="shared" si="571"/>
        <v>0</v>
      </c>
      <c r="CH221" s="8">
        <v>0</v>
      </c>
      <c r="CI221" s="9">
        <f t="shared" si="572"/>
        <v>0</v>
      </c>
      <c r="CJ221" s="9">
        <f t="shared" si="573"/>
        <v>0</v>
      </c>
      <c r="CK221" s="10">
        <v>1</v>
      </c>
    </row>
    <row r="222" spans="1:89" s="10" customFormat="1" ht="144" customHeight="1">
      <c r="A222" s="36" t="s">
        <v>1358</v>
      </c>
      <c r="B222" s="107"/>
      <c r="C222" s="106" t="str">
        <f t="shared" si="563"/>
        <v>KATY-Beige</v>
      </c>
      <c r="D222" s="99" t="s">
        <v>1277</v>
      </c>
      <c r="E222" s="19" t="s">
        <v>1216</v>
      </c>
      <c r="F222" s="104" t="s">
        <v>889</v>
      </c>
      <c r="G222" s="19"/>
      <c r="H222" s="78">
        <f>ROUND(I222*0.65,2)</f>
        <v>10.34</v>
      </c>
      <c r="I222" s="97">
        <v>15.9</v>
      </c>
      <c r="J222" s="97">
        <v>39.9</v>
      </c>
      <c r="K222" s="143" t="str">
        <f>_xlfn.XLOOKUP(C222,наличие!A:A,наличие!J:J,"-",0)</f>
        <v>-</v>
      </c>
      <c r="L222" s="160" t="s">
        <v>1244</v>
      </c>
      <c r="M222" s="31" t="s">
        <v>1245</v>
      </c>
      <c r="N222" s="31" t="s">
        <v>1244</v>
      </c>
      <c r="O222" s="31" t="s">
        <v>1245</v>
      </c>
      <c r="P222" s="31" t="s">
        <v>1244</v>
      </c>
      <c r="Q222" s="31" t="s">
        <v>1245</v>
      </c>
      <c r="R222" s="31" t="s">
        <v>1244</v>
      </c>
      <c r="S222" s="31" t="s">
        <v>1245</v>
      </c>
      <c r="T222" s="31" t="s">
        <v>1244</v>
      </c>
      <c r="U222" s="31" t="s">
        <v>1245</v>
      </c>
      <c r="V222" s="31" t="s">
        <v>1244</v>
      </c>
      <c r="W222" s="31" t="s">
        <v>1244</v>
      </c>
      <c r="X222" s="163">
        <f t="shared" si="561"/>
        <v>0</v>
      </c>
      <c r="Y222" s="81">
        <f t="shared" si="562"/>
        <v>0</v>
      </c>
      <c r="Z222" s="38">
        <f t="shared" si="564"/>
        <v>3.05</v>
      </c>
      <c r="AA222" s="23">
        <f t="shared" si="494"/>
        <v>0</v>
      </c>
      <c r="AB222" s="24">
        <f t="shared" si="495"/>
        <v>13.39</v>
      </c>
      <c r="AC222" s="55">
        <f t="shared" si="569"/>
        <v>47</v>
      </c>
      <c r="AD222" s="40">
        <f t="shared" si="597"/>
        <v>46.9</v>
      </c>
      <c r="AE222" s="11">
        <f t="shared" si="496"/>
        <v>4230</v>
      </c>
      <c r="AF222" s="6">
        <f t="shared" si="497"/>
        <v>2.5100821508588496</v>
      </c>
      <c r="AG222" s="25">
        <f t="shared" si="498"/>
        <v>25.8</v>
      </c>
      <c r="AH222" s="11" t="e">
        <f>ROUND(AG222*#REF!,-1)</f>
        <v>#REF!</v>
      </c>
      <c r="AI222" s="7">
        <f t="shared" si="499"/>
        <v>0.92681105302464528</v>
      </c>
      <c r="AJ222" s="26">
        <f t="shared" si="500"/>
        <v>19.399999999999999</v>
      </c>
      <c r="AK222" s="11" t="e">
        <f>ROUND(AJ222*#REF!,-1)</f>
        <v>#REF!</v>
      </c>
      <c r="AL222" s="18">
        <f t="shared" si="501"/>
        <v>0.44884241971620598</v>
      </c>
      <c r="AM222" s="42"/>
      <c r="AN222" s="67" t="e">
        <f t="shared" si="598"/>
        <v>#VALUE!</v>
      </c>
      <c r="AO222" s="68" t="s">
        <v>22</v>
      </c>
      <c r="AP222" s="68" t="s">
        <v>22</v>
      </c>
      <c r="AQ222" s="68" t="s">
        <v>22</v>
      </c>
      <c r="AR222" s="68" t="s">
        <v>22</v>
      </c>
      <c r="AS222" s="68" t="s">
        <v>22</v>
      </c>
      <c r="AT222" s="68" t="s">
        <v>22</v>
      </c>
      <c r="AU222" s="68" t="s">
        <v>22</v>
      </c>
      <c r="AV222" s="74" t="e">
        <f t="shared" si="502"/>
        <v>#VALUE!</v>
      </c>
      <c r="AW222" s="71" t="e">
        <f t="shared" si="503"/>
        <v>#VALUE!</v>
      </c>
      <c r="AX222" s="49">
        <v>0</v>
      </c>
      <c r="AY222" s="50" t="s">
        <v>22</v>
      </c>
      <c r="AZ222" s="50" t="s">
        <v>22</v>
      </c>
      <c r="BA222" s="50" t="s">
        <v>22</v>
      </c>
      <c r="BB222" s="50" t="s">
        <v>22</v>
      </c>
      <c r="BC222" s="50" t="s">
        <v>22</v>
      </c>
      <c r="BD222" s="50" t="s">
        <v>22</v>
      </c>
      <c r="BE222" s="50" t="s">
        <v>22</v>
      </c>
      <c r="BF222" s="46">
        <f t="shared" si="504"/>
        <v>0</v>
      </c>
      <c r="BG222" s="9">
        <f t="shared" si="505"/>
        <v>0</v>
      </c>
      <c r="BH222" s="9">
        <f t="shared" si="506"/>
        <v>0</v>
      </c>
      <c r="BI222" s="53">
        <v>0</v>
      </c>
      <c r="BJ222" s="54" t="s">
        <v>22</v>
      </c>
      <c r="BK222" s="54" t="s">
        <v>22</v>
      </c>
      <c r="BL222" s="54" t="s">
        <v>22</v>
      </c>
      <c r="BM222" s="54" t="s">
        <v>22</v>
      </c>
      <c r="BN222" s="54" t="s">
        <v>22</v>
      </c>
      <c r="BO222" s="54" t="s">
        <v>22</v>
      </c>
      <c r="BP222" s="54" t="s">
        <v>22</v>
      </c>
      <c r="BQ222" s="46">
        <f t="shared" si="507"/>
        <v>0</v>
      </c>
      <c r="BR222" s="9">
        <f t="shared" si="508"/>
        <v>0</v>
      </c>
      <c r="BS222" s="9">
        <f t="shared" si="509"/>
        <v>0</v>
      </c>
      <c r="BT222" s="63">
        <v>0</v>
      </c>
      <c r="BU222" s="64" t="s">
        <v>22</v>
      </c>
      <c r="BV222" s="64" t="s">
        <v>22</v>
      </c>
      <c r="BW222" s="64" t="s">
        <v>22</v>
      </c>
      <c r="BX222" s="64" t="s">
        <v>22</v>
      </c>
      <c r="BY222" s="64" t="s">
        <v>22</v>
      </c>
      <c r="BZ222" s="64" t="s">
        <v>22</v>
      </c>
      <c r="CA222" s="64" t="s">
        <v>22</v>
      </c>
      <c r="CB222" s="46">
        <f t="shared" si="510"/>
        <v>0</v>
      </c>
      <c r="CC222" s="9">
        <f t="shared" si="511"/>
        <v>0</v>
      </c>
      <c r="CD222" s="9">
        <f t="shared" si="512"/>
        <v>0</v>
      </c>
      <c r="CE222" s="8">
        <v>0</v>
      </c>
      <c r="CF222" s="9">
        <f t="shared" si="570"/>
        <v>0</v>
      </c>
      <c r="CG222" s="9">
        <f t="shared" si="571"/>
        <v>0</v>
      </c>
      <c r="CH222" s="8">
        <v>0</v>
      </c>
      <c r="CI222" s="9">
        <f t="shared" si="572"/>
        <v>0</v>
      </c>
      <c r="CJ222" s="9">
        <f t="shared" si="573"/>
        <v>0</v>
      </c>
      <c r="CK222" s="10">
        <v>1</v>
      </c>
    </row>
    <row r="223" spans="1:89" s="10" customFormat="1" ht="144" customHeight="1">
      <c r="A223" s="36" t="s">
        <v>1358</v>
      </c>
      <c r="B223" s="107"/>
      <c r="C223" s="106" t="str">
        <f t="shared" si="563"/>
        <v>KATY-Pink</v>
      </c>
      <c r="D223" s="99" t="s">
        <v>1277</v>
      </c>
      <c r="E223" s="19" t="s">
        <v>1234</v>
      </c>
      <c r="F223" s="104" t="s">
        <v>889</v>
      </c>
      <c r="G223" s="19"/>
      <c r="H223" s="78">
        <f>ROUND(I223*0.65,2)</f>
        <v>10.34</v>
      </c>
      <c r="I223" s="97">
        <v>15.9</v>
      </c>
      <c r="J223" s="97">
        <v>39.9</v>
      </c>
      <c r="K223" s="143" t="str">
        <f>_xlfn.XLOOKUP(C223,наличие!A:A,наличие!J:J,"-",0)</f>
        <v>-</v>
      </c>
      <c r="L223" s="160" t="s">
        <v>1244</v>
      </c>
      <c r="M223" s="31" t="s">
        <v>1245</v>
      </c>
      <c r="N223" s="31" t="s">
        <v>1244</v>
      </c>
      <c r="O223" s="31" t="s">
        <v>1245</v>
      </c>
      <c r="P223" s="31" t="s">
        <v>1244</v>
      </c>
      <c r="Q223" s="31" t="s">
        <v>1245</v>
      </c>
      <c r="R223" s="31" t="s">
        <v>1244</v>
      </c>
      <c r="S223" s="31" t="s">
        <v>1245</v>
      </c>
      <c r="T223" s="31" t="s">
        <v>1244</v>
      </c>
      <c r="U223" s="31" t="s">
        <v>1245</v>
      </c>
      <c r="V223" s="31" t="s">
        <v>1244</v>
      </c>
      <c r="W223" s="31" t="s">
        <v>1244</v>
      </c>
      <c r="X223" s="163">
        <f t="shared" si="561"/>
        <v>0</v>
      </c>
      <c r="Y223" s="81">
        <f t="shared" si="562"/>
        <v>0</v>
      </c>
      <c r="Z223" s="38">
        <f t="shared" si="564"/>
        <v>3.05</v>
      </c>
      <c r="AA223" s="23">
        <f t="shared" si="494"/>
        <v>0</v>
      </c>
      <c r="AB223" s="24">
        <f t="shared" si="495"/>
        <v>13.39</v>
      </c>
      <c r="AC223" s="55">
        <f t="shared" si="569"/>
        <v>47</v>
      </c>
      <c r="AD223" s="40">
        <f t="shared" si="597"/>
        <v>46.9</v>
      </c>
      <c r="AE223" s="11">
        <f t="shared" si="496"/>
        <v>4230</v>
      </c>
      <c r="AF223" s="6">
        <f t="shared" si="497"/>
        <v>2.5100821508588496</v>
      </c>
      <c r="AG223" s="25">
        <f t="shared" si="498"/>
        <v>25.8</v>
      </c>
      <c r="AH223" s="11" t="e">
        <f>ROUND(AG223*#REF!,-1)</f>
        <v>#REF!</v>
      </c>
      <c r="AI223" s="7">
        <f t="shared" si="499"/>
        <v>0.92681105302464528</v>
      </c>
      <c r="AJ223" s="26">
        <f t="shared" si="500"/>
        <v>19.399999999999999</v>
      </c>
      <c r="AK223" s="11" t="e">
        <f>ROUND(AJ223*#REF!,-1)</f>
        <v>#REF!</v>
      </c>
      <c r="AL223" s="18">
        <f t="shared" si="501"/>
        <v>0.44884241971620598</v>
      </c>
      <c r="AM223" s="42"/>
      <c r="AN223" s="67" t="e">
        <f t="shared" si="598"/>
        <v>#VALUE!</v>
      </c>
      <c r="AO223" s="68" t="s">
        <v>22</v>
      </c>
      <c r="AP223" s="68" t="s">
        <v>22</v>
      </c>
      <c r="AQ223" s="68" t="s">
        <v>22</v>
      </c>
      <c r="AR223" s="68" t="s">
        <v>22</v>
      </c>
      <c r="AS223" s="68" t="s">
        <v>22</v>
      </c>
      <c r="AT223" s="68" t="s">
        <v>22</v>
      </c>
      <c r="AU223" s="68" t="s">
        <v>22</v>
      </c>
      <c r="AV223" s="74" t="e">
        <f t="shared" si="502"/>
        <v>#VALUE!</v>
      </c>
      <c r="AW223" s="71" t="e">
        <f t="shared" si="503"/>
        <v>#VALUE!</v>
      </c>
      <c r="AX223" s="49">
        <v>0</v>
      </c>
      <c r="AY223" s="50" t="s">
        <v>22</v>
      </c>
      <c r="AZ223" s="50" t="s">
        <v>22</v>
      </c>
      <c r="BA223" s="50" t="s">
        <v>22</v>
      </c>
      <c r="BB223" s="50" t="s">
        <v>22</v>
      </c>
      <c r="BC223" s="50" t="s">
        <v>22</v>
      </c>
      <c r="BD223" s="50" t="s">
        <v>22</v>
      </c>
      <c r="BE223" s="50" t="s">
        <v>22</v>
      </c>
      <c r="BF223" s="46">
        <f t="shared" si="504"/>
        <v>0</v>
      </c>
      <c r="BG223" s="9">
        <f t="shared" si="505"/>
        <v>0</v>
      </c>
      <c r="BH223" s="9">
        <f t="shared" si="506"/>
        <v>0</v>
      </c>
      <c r="BI223" s="53">
        <v>0</v>
      </c>
      <c r="BJ223" s="54" t="s">
        <v>22</v>
      </c>
      <c r="BK223" s="54" t="s">
        <v>22</v>
      </c>
      <c r="BL223" s="54" t="s">
        <v>22</v>
      </c>
      <c r="BM223" s="54" t="s">
        <v>22</v>
      </c>
      <c r="BN223" s="54" t="s">
        <v>22</v>
      </c>
      <c r="BO223" s="54" t="s">
        <v>22</v>
      </c>
      <c r="BP223" s="54" t="s">
        <v>22</v>
      </c>
      <c r="BQ223" s="46">
        <f t="shared" si="507"/>
        <v>0</v>
      </c>
      <c r="BR223" s="9">
        <f t="shared" si="508"/>
        <v>0</v>
      </c>
      <c r="BS223" s="9">
        <f t="shared" si="509"/>
        <v>0</v>
      </c>
      <c r="BT223" s="63">
        <v>0</v>
      </c>
      <c r="BU223" s="64" t="s">
        <v>22</v>
      </c>
      <c r="BV223" s="64" t="s">
        <v>22</v>
      </c>
      <c r="BW223" s="64" t="s">
        <v>22</v>
      </c>
      <c r="BX223" s="64" t="s">
        <v>22</v>
      </c>
      <c r="BY223" s="64" t="s">
        <v>22</v>
      </c>
      <c r="BZ223" s="64" t="s">
        <v>22</v>
      </c>
      <c r="CA223" s="64" t="s">
        <v>22</v>
      </c>
      <c r="CB223" s="46">
        <f t="shared" si="510"/>
        <v>0</v>
      </c>
      <c r="CC223" s="9">
        <f t="shared" si="511"/>
        <v>0</v>
      </c>
      <c r="CD223" s="9">
        <f t="shared" si="512"/>
        <v>0</v>
      </c>
      <c r="CE223" s="8">
        <v>0</v>
      </c>
      <c r="CF223" s="9">
        <f t="shared" si="570"/>
        <v>0</v>
      </c>
      <c r="CG223" s="9">
        <f t="shared" si="571"/>
        <v>0</v>
      </c>
      <c r="CH223" s="8">
        <v>0</v>
      </c>
      <c r="CI223" s="9">
        <f t="shared" si="572"/>
        <v>0</v>
      </c>
      <c r="CJ223" s="9">
        <f t="shared" si="573"/>
        <v>0</v>
      </c>
      <c r="CK223" s="10">
        <v>1</v>
      </c>
    </row>
    <row r="224" spans="1:89" s="10" customFormat="1" ht="144" customHeight="1">
      <c r="A224" s="36" t="s">
        <v>1358</v>
      </c>
      <c r="B224" s="107"/>
      <c r="C224" s="106" t="str">
        <f t="shared" si="563"/>
        <v>KATY-Black</v>
      </c>
      <c r="D224" s="99" t="s">
        <v>1277</v>
      </c>
      <c r="E224" s="19" t="s">
        <v>1212</v>
      </c>
      <c r="F224" s="104" t="s">
        <v>889</v>
      </c>
      <c r="G224" s="19"/>
      <c r="H224" s="78">
        <f t="shared" si="513"/>
        <v>10.34</v>
      </c>
      <c r="I224" s="79">
        <v>15.9</v>
      </c>
      <c r="J224" s="79">
        <v>39.9</v>
      </c>
      <c r="K224" s="143" t="str">
        <f>_xlfn.XLOOKUP(C224,наличие!A:A,наличие!J:J,"-",0)</f>
        <v>-</v>
      </c>
      <c r="L224" s="160" t="s">
        <v>1244</v>
      </c>
      <c r="M224" s="31" t="s">
        <v>1245</v>
      </c>
      <c r="N224" s="31" t="s">
        <v>1244</v>
      </c>
      <c r="O224" s="31" t="s">
        <v>1245</v>
      </c>
      <c r="P224" s="31" t="s">
        <v>1244</v>
      </c>
      <c r="Q224" s="31" t="s">
        <v>1245</v>
      </c>
      <c r="R224" s="31" t="s">
        <v>1244</v>
      </c>
      <c r="S224" s="31" t="s">
        <v>1245</v>
      </c>
      <c r="T224" s="31" t="s">
        <v>1244</v>
      </c>
      <c r="U224" s="31" t="s">
        <v>1245</v>
      </c>
      <c r="V224" s="31" t="s">
        <v>1244</v>
      </c>
      <c r="W224" s="31" t="s">
        <v>1244</v>
      </c>
      <c r="X224" s="163">
        <f t="shared" si="561"/>
        <v>0</v>
      </c>
      <c r="Y224" s="81">
        <f t="shared" si="562"/>
        <v>0</v>
      </c>
      <c r="Z224" s="38">
        <f t="shared" si="564"/>
        <v>3.05</v>
      </c>
      <c r="AA224" s="23">
        <f t="shared" si="494"/>
        <v>0</v>
      </c>
      <c r="AB224" s="24">
        <f t="shared" si="495"/>
        <v>13.39</v>
      </c>
      <c r="AC224" s="55">
        <f t="shared" si="569"/>
        <v>47</v>
      </c>
      <c r="AD224" s="40">
        <f t="shared" si="597"/>
        <v>46.9</v>
      </c>
      <c r="AE224" s="11">
        <f t="shared" si="496"/>
        <v>4230</v>
      </c>
      <c r="AF224" s="6">
        <f t="shared" si="497"/>
        <v>2.5100821508588496</v>
      </c>
      <c r="AG224" s="25">
        <f t="shared" si="498"/>
        <v>25.8</v>
      </c>
      <c r="AH224" s="11" t="e">
        <f>ROUND(AG224*#REF!,-1)</f>
        <v>#REF!</v>
      </c>
      <c r="AI224" s="7">
        <f t="shared" si="499"/>
        <v>0.92681105302464528</v>
      </c>
      <c r="AJ224" s="26">
        <f t="shared" si="500"/>
        <v>19.399999999999999</v>
      </c>
      <c r="AK224" s="11" t="e">
        <f>ROUND(AJ224*#REF!,-1)</f>
        <v>#REF!</v>
      </c>
      <c r="AL224" s="18">
        <f t="shared" si="501"/>
        <v>0.44884241971620598</v>
      </c>
      <c r="AM224" s="42"/>
      <c r="AN224" s="67" t="e">
        <f t="shared" si="598"/>
        <v>#VALUE!</v>
      </c>
      <c r="AO224" s="68" t="s">
        <v>22</v>
      </c>
      <c r="AP224" s="68" t="s">
        <v>22</v>
      </c>
      <c r="AQ224" s="68" t="s">
        <v>22</v>
      </c>
      <c r="AR224" s="68" t="s">
        <v>22</v>
      </c>
      <c r="AS224" s="68" t="s">
        <v>22</v>
      </c>
      <c r="AT224" s="68" t="s">
        <v>22</v>
      </c>
      <c r="AU224" s="68" t="s">
        <v>22</v>
      </c>
      <c r="AV224" s="74" t="e">
        <f t="shared" si="502"/>
        <v>#VALUE!</v>
      </c>
      <c r="AW224" s="71" t="e">
        <f t="shared" si="503"/>
        <v>#VALUE!</v>
      </c>
      <c r="AX224" s="49">
        <v>0</v>
      </c>
      <c r="AY224" s="50" t="s">
        <v>22</v>
      </c>
      <c r="AZ224" s="50" t="s">
        <v>22</v>
      </c>
      <c r="BA224" s="50" t="s">
        <v>22</v>
      </c>
      <c r="BB224" s="50" t="s">
        <v>22</v>
      </c>
      <c r="BC224" s="50" t="s">
        <v>22</v>
      </c>
      <c r="BD224" s="50" t="s">
        <v>22</v>
      </c>
      <c r="BE224" s="50" t="s">
        <v>22</v>
      </c>
      <c r="BF224" s="46">
        <f t="shared" si="504"/>
        <v>0</v>
      </c>
      <c r="BG224" s="9">
        <f t="shared" si="505"/>
        <v>0</v>
      </c>
      <c r="BH224" s="9">
        <f t="shared" si="506"/>
        <v>0</v>
      </c>
      <c r="BI224" s="53">
        <v>0</v>
      </c>
      <c r="BJ224" s="54" t="s">
        <v>22</v>
      </c>
      <c r="BK224" s="54" t="s">
        <v>22</v>
      </c>
      <c r="BL224" s="54" t="s">
        <v>22</v>
      </c>
      <c r="BM224" s="54" t="s">
        <v>22</v>
      </c>
      <c r="BN224" s="54" t="s">
        <v>22</v>
      </c>
      <c r="BO224" s="54" t="s">
        <v>22</v>
      </c>
      <c r="BP224" s="54" t="s">
        <v>22</v>
      </c>
      <c r="BQ224" s="46">
        <f t="shared" si="507"/>
        <v>0</v>
      </c>
      <c r="BR224" s="9">
        <f t="shared" si="508"/>
        <v>0</v>
      </c>
      <c r="BS224" s="9">
        <f t="shared" si="509"/>
        <v>0</v>
      </c>
      <c r="BT224" s="63">
        <v>0</v>
      </c>
      <c r="BU224" s="64" t="s">
        <v>22</v>
      </c>
      <c r="BV224" s="64" t="s">
        <v>22</v>
      </c>
      <c r="BW224" s="64" t="s">
        <v>22</v>
      </c>
      <c r="BX224" s="64" t="s">
        <v>22</v>
      </c>
      <c r="BY224" s="64" t="s">
        <v>22</v>
      </c>
      <c r="BZ224" s="64" t="s">
        <v>22</v>
      </c>
      <c r="CA224" s="64" t="s">
        <v>22</v>
      </c>
      <c r="CB224" s="46">
        <f t="shared" si="510"/>
        <v>0</v>
      </c>
      <c r="CC224" s="9">
        <f t="shared" si="511"/>
        <v>0</v>
      </c>
      <c r="CD224" s="9">
        <f t="shared" si="512"/>
        <v>0</v>
      </c>
      <c r="CE224" s="8">
        <v>0</v>
      </c>
      <c r="CF224" s="9">
        <f t="shared" si="570"/>
        <v>0</v>
      </c>
      <c r="CG224" s="9">
        <f t="shared" si="571"/>
        <v>0</v>
      </c>
      <c r="CH224" s="8">
        <v>0</v>
      </c>
      <c r="CI224" s="9">
        <f t="shared" si="572"/>
        <v>0</v>
      </c>
      <c r="CJ224" s="9">
        <f t="shared" si="573"/>
        <v>0</v>
      </c>
      <c r="CK224" s="10">
        <v>1</v>
      </c>
    </row>
    <row r="225" spans="1:89" s="10" customFormat="1" ht="144" customHeight="1">
      <c r="A225" s="36" t="s">
        <v>1358</v>
      </c>
      <c r="B225" s="107"/>
      <c r="C225" s="106" t="str">
        <f t="shared" si="563"/>
        <v>KATY-Grey</v>
      </c>
      <c r="D225" s="99" t="s">
        <v>1277</v>
      </c>
      <c r="E225" s="19" t="s">
        <v>1217</v>
      </c>
      <c r="F225" s="104" t="s">
        <v>889</v>
      </c>
      <c r="G225" s="19"/>
      <c r="H225" s="78">
        <f t="shared" si="513"/>
        <v>10.34</v>
      </c>
      <c r="I225" s="79">
        <v>15.9</v>
      </c>
      <c r="J225" s="79">
        <v>39.9</v>
      </c>
      <c r="K225" s="143" t="str">
        <f>_xlfn.XLOOKUP(C225,наличие!A:A,наличие!J:J,"-",0)</f>
        <v>-</v>
      </c>
      <c r="L225" s="160" t="s">
        <v>1244</v>
      </c>
      <c r="M225" s="31" t="s">
        <v>1245</v>
      </c>
      <c r="N225" s="31" t="s">
        <v>1244</v>
      </c>
      <c r="O225" s="31" t="s">
        <v>1245</v>
      </c>
      <c r="P225" s="31" t="s">
        <v>1244</v>
      </c>
      <c r="Q225" s="31" t="s">
        <v>1245</v>
      </c>
      <c r="R225" s="31" t="s">
        <v>1244</v>
      </c>
      <c r="S225" s="31" t="s">
        <v>1245</v>
      </c>
      <c r="T225" s="31" t="s">
        <v>1244</v>
      </c>
      <c r="U225" s="31" t="s">
        <v>1245</v>
      </c>
      <c r="V225" s="31" t="s">
        <v>1244</v>
      </c>
      <c r="W225" s="31" t="s">
        <v>1244</v>
      </c>
      <c r="X225" s="163">
        <f t="shared" si="561"/>
        <v>0</v>
      </c>
      <c r="Y225" s="81">
        <f t="shared" si="562"/>
        <v>0</v>
      </c>
      <c r="Z225" s="38">
        <f t="shared" si="564"/>
        <v>3.05</v>
      </c>
      <c r="AA225" s="23">
        <f t="shared" si="494"/>
        <v>0</v>
      </c>
      <c r="AB225" s="24">
        <f t="shared" si="495"/>
        <v>13.39</v>
      </c>
      <c r="AC225" s="55">
        <f t="shared" si="569"/>
        <v>47</v>
      </c>
      <c r="AD225" s="40">
        <f t="shared" si="597"/>
        <v>46.9</v>
      </c>
      <c r="AE225" s="11">
        <f t="shared" si="496"/>
        <v>4230</v>
      </c>
      <c r="AF225" s="6">
        <f t="shared" si="497"/>
        <v>2.5100821508588496</v>
      </c>
      <c r="AG225" s="25">
        <f t="shared" si="498"/>
        <v>25.8</v>
      </c>
      <c r="AH225" s="11" t="e">
        <f>ROUND(AG225*#REF!,-1)</f>
        <v>#REF!</v>
      </c>
      <c r="AI225" s="7">
        <f t="shared" si="499"/>
        <v>0.92681105302464528</v>
      </c>
      <c r="AJ225" s="26">
        <f t="shared" si="500"/>
        <v>19.399999999999999</v>
      </c>
      <c r="AK225" s="11" t="e">
        <f>ROUND(AJ225*#REF!,-1)</f>
        <v>#REF!</v>
      </c>
      <c r="AL225" s="18">
        <f t="shared" si="501"/>
        <v>0.44884241971620598</v>
      </c>
      <c r="AM225" s="42"/>
      <c r="AN225" s="67" t="e">
        <f t="shared" si="598"/>
        <v>#VALUE!</v>
      </c>
      <c r="AO225" s="68" t="s">
        <v>22</v>
      </c>
      <c r="AP225" s="68" t="s">
        <v>22</v>
      </c>
      <c r="AQ225" s="68" t="s">
        <v>22</v>
      </c>
      <c r="AR225" s="68" t="s">
        <v>22</v>
      </c>
      <c r="AS225" s="68" t="s">
        <v>22</v>
      </c>
      <c r="AT225" s="68" t="s">
        <v>22</v>
      </c>
      <c r="AU225" s="68" t="s">
        <v>22</v>
      </c>
      <c r="AV225" s="74" t="e">
        <f t="shared" si="502"/>
        <v>#VALUE!</v>
      </c>
      <c r="AW225" s="71" t="e">
        <f t="shared" si="503"/>
        <v>#VALUE!</v>
      </c>
      <c r="AX225" s="49">
        <v>0</v>
      </c>
      <c r="AY225" s="50" t="s">
        <v>22</v>
      </c>
      <c r="AZ225" s="50" t="s">
        <v>22</v>
      </c>
      <c r="BA225" s="50" t="s">
        <v>22</v>
      </c>
      <c r="BB225" s="50" t="s">
        <v>22</v>
      </c>
      <c r="BC225" s="50" t="s">
        <v>22</v>
      </c>
      <c r="BD225" s="50" t="s">
        <v>22</v>
      </c>
      <c r="BE225" s="50" t="s">
        <v>22</v>
      </c>
      <c r="BF225" s="46">
        <f t="shared" si="504"/>
        <v>0</v>
      </c>
      <c r="BG225" s="9">
        <f t="shared" si="505"/>
        <v>0</v>
      </c>
      <c r="BH225" s="9">
        <f t="shared" si="506"/>
        <v>0</v>
      </c>
      <c r="BI225" s="53">
        <v>0</v>
      </c>
      <c r="BJ225" s="54" t="s">
        <v>22</v>
      </c>
      <c r="BK225" s="54" t="s">
        <v>22</v>
      </c>
      <c r="BL225" s="54" t="s">
        <v>22</v>
      </c>
      <c r="BM225" s="54" t="s">
        <v>22</v>
      </c>
      <c r="BN225" s="54" t="s">
        <v>22</v>
      </c>
      <c r="BO225" s="54" t="s">
        <v>22</v>
      </c>
      <c r="BP225" s="54" t="s">
        <v>22</v>
      </c>
      <c r="BQ225" s="46">
        <f t="shared" si="507"/>
        <v>0</v>
      </c>
      <c r="BR225" s="9">
        <f t="shared" si="508"/>
        <v>0</v>
      </c>
      <c r="BS225" s="9">
        <f t="shared" si="509"/>
        <v>0</v>
      </c>
      <c r="BT225" s="63">
        <v>0</v>
      </c>
      <c r="BU225" s="64" t="s">
        <v>22</v>
      </c>
      <c r="BV225" s="64" t="s">
        <v>22</v>
      </c>
      <c r="BW225" s="64" t="s">
        <v>22</v>
      </c>
      <c r="BX225" s="64" t="s">
        <v>22</v>
      </c>
      <c r="BY225" s="64" t="s">
        <v>22</v>
      </c>
      <c r="BZ225" s="64" t="s">
        <v>22</v>
      </c>
      <c r="CA225" s="64" t="s">
        <v>22</v>
      </c>
      <c r="CB225" s="46">
        <f t="shared" si="510"/>
        <v>0</v>
      </c>
      <c r="CC225" s="9">
        <f t="shared" si="511"/>
        <v>0</v>
      </c>
      <c r="CD225" s="9">
        <f t="shared" si="512"/>
        <v>0</v>
      </c>
      <c r="CE225" s="8">
        <v>0</v>
      </c>
      <c r="CF225" s="9">
        <f t="shared" si="570"/>
        <v>0</v>
      </c>
      <c r="CG225" s="9">
        <f t="shared" si="571"/>
        <v>0</v>
      </c>
      <c r="CH225" s="8">
        <v>0</v>
      </c>
      <c r="CI225" s="9">
        <f t="shared" si="572"/>
        <v>0</v>
      </c>
      <c r="CJ225" s="9">
        <f t="shared" si="573"/>
        <v>0</v>
      </c>
      <c r="CK225" s="10">
        <v>1</v>
      </c>
    </row>
    <row r="226" spans="1:89" s="10" customFormat="1" ht="144" customHeight="1">
      <c r="A226" s="36" t="s">
        <v>1242</v>
      </c>
      <c r="B226" s="106"/>
      <c r="C226" s="106" t="str">
        <f t="shared" si="563"/>
        <v>PERRY-Beige</v>
      </c>
      <c r="D226" s="100" t="s">
        <v>1278</v>
      </c>
      <c r="E226" s="19" t="s">
        <v>1216</v>
      </c>
      <c r="F226" s="104" t="s">
        <v>889</v>
      </c>
      <c r="G226" s="19"/>
      <c r="H226" s="78">
        <f>ROUND(I226*0.65,2)</f>
        <v>7.74</v>
      </c>
      <c r="I226" s="89">
        <v>11.9</v>
      </c>
      <c r="J226" s="79">
        <v>29.9</v>
      </c>
      <c r="K226" s="143" t="str">
        <f>_xlfn.XLOOKUP(C226,наличие!A:A,наличие!J:J,"-",0)</f>
        <v>-</v>
      </c>
      <c r="L226" s="160" t="s">
        <v>1245</v>
      </c>
      <c r="M226" s="31" t="s">
        <v>1244</v>
      </c>
      <c r="N226" s="31" t="s">
        <v>1244</v>
      </c>
      <c r="O226" s="31" t="s">
        <v>1244</v>
      </c>
      <c r="P226" s="31" t="s">
        <v>1244</v>
      </c>
      <c r="Q226" s="31" t="s">
        <v>1244</v>
      </c>
      <c r="R226" s="31" t="s">
        <v>1244</v>
      </c>
      <c r="S226" s="31" t="s">
        <v>1244</v>
      </c>
      <c r="T226" s="31" t="s">
        <v>1244</v>
      </c>
      <c r="U226" s="31" t="s">
        <v>1244</v>
      </c>
      <c r="V226" s="31" t="s">
        <v>1244</v>
      </c>
      <c r="W226" s="31" t="s">
        <v>1244</v>
      </c>
      <c r="X226" s="163">
        <f t="shared" si="561"/>
        <v>0</v>
      </c>
      <c r="Y226" s="81">
        <f t="shared" si="562"/>
        <v>0</v>
      </c>
      <c r="Z226" s="38">
        <f t="shared" si="564"/>
        <v>2.66</v>
      </c>
      <c r="AA226" s="23">
        <f t="shared" si="494"/>
        <v>0</v>
      </c>
      <c r="AB226" s="24">
        <f t="shared" si="495"/>
        <v>10.4</v>
      </c>
      <c r="AC226" s="55">
        <f t="shared" si="569"/>
        <v>36</v>
      </c>
      <c r="AD226" s="40">
        <f t="shared" si="597"/>
        <v>36.4</v>
      </c>
      <c r="AE226" s="11">
        <f t="shared" si="496"/>
        <v>3240</v>
      </c>
      <c r="AF226" s="6">
        <f t="shared" si="497"/>
        <v>2.4615384615384617</v>
      </c>
      <c r="AG226" s="25">
        <f t="shared" si="498"/>
        <v>19.8</v>
      </c>
      <c r="AH226" s="11" t="e">
        <f>ROUND(AG226*#REF!,-1)</f>
        <v>#REF!</v>
      </c>
      <c r="AI226" s="7">
        <f t="shared" si="499"/>
        <v>0.90384615384615385</v>
      </c>
      <c r="AJ226" s="26">
        <f t="shared" si="500"/>
        <v>14.9</v>
      </c>
      <c r="AK226" s="11" t="e">
        <f>ROUND(AJ226*#REF!,-1)</f>
        <v>#REF!</v>
      </c>
      <c r="AL226" s="18">
        <f t="shared" si="501"/>
        <v>0.43269230769230765</v>
      </c>
      <c r="AM226" s="42"/>
      <c r="AN226" s="67" t="e">
        <f t="shared" si="598"/>
        <v>#VALUE!</v>
      </c>
      <c r="AO226" s="68" t="s">
        <v>22</v>
      </c>
      <c r="AP226" s="68" t="s">
        <v>22</v>
      </c>
      <c r="AQ226" s="68" t="s">
        <v>22</v>
      </c>
      <c r="AR226" s="68" t="s">
        <v>22</v>
      </c>
      <c r="AS226" s="68" t="s">
        <v>22</v>
      </c>
      <c r="AT226" s="68" t="s">
        <v>22</v>
      </c>
      <c r="AU226" s="68" t="s">
        <v>22</v>
      </c>
      <c r="AV226" s="74" t="e">
        <f t="shared" si="502"/>
        <v>#VALUE!</v>
      </c>
      <c r="AW226" s="71" t="e">
        <f t="shared" si="503"/>
        <v>#VALUE!</v>
      </c>
      <c r="AX226" s="49">
        <v>0</v>
      </c>
      <c r="AY226" s="50" t="s">
        <v>22</v>
      </c>
      <c r="AZ226" s="50" t="s">
        <v>22</v>
      </c>
      <c r="BA226" s="50" t="s">
        <v>22</v>
      </c>
      <c r="BB226" s="50" t="s">
        <v>22</v>
      </c>
      <c r="BC226" s="50" t="s">
        <v>22</v>
      </c>
      <c r="BD226" s="50" t="s">
        <v>22</v>
      </c>
      <c r="BE226" s="50" t="s">
        <v>22</v>
      </c>
      <c r="BF226" s="46">
        <f t="shared" si="504"/>
        <v>0</v>
      </c>
      <c r="BG226" s="9">
        <f t="shared" si="505"/>
        <v>0</v>
      </c>
      <c r="BH226" s="9">
        <f t="shared" si="506"/>
        <v>0</v>
      </c>
      <c r="BI226" s="53">
        <v>0</v>
      </c>
      <c r="BJ226" s="54" t="s">
        <v>22</v>
      </c>
      <c r="BK226" s="54" t="s">
        <v>22</v>
      </c>
      <c r="BL226" s="54" t="s">
        <v>22</v>
      </c>
      <c r="BM226" s="54" t="s">
        <v>22</v>
      </c>
      <c r="BN226" s="54" t="s">
        <v>22</v>
      </c>
      <c r="BO226" s="54" t="s">
        <v>22</v>
      </c>
      <c r="BP226" s="54" t="s">
        <v>22</v>
      </c>
      <c r="BQ226" s="46">
        <f t="shared" si="507"/>
        <v>0</v>
      </c>
      <c r="BR226" s="9">
        <f t="shared" si="508"/>
        <v>0</v>
      </c>
      <c r="BS226" s="9">
        <f t="shared" si="509"/>
        <v>0</v>
      </c>
      <c r="BT226" s="63">
        <v>0</v>
      </c>
      <c r="BU226" s="64" t="s">
        <v>22</v>
      </c>
      <c r="BV226" s="64" t="s">
        <v>22</v>
      </c>
      <c r="BW226" s="64" t="s">
        <v>22</v>
      </c>
      <c r="BX226" s="64" t="s">
        <v>22</v>
      </c>
      <c r="BY226" s="64" t="s">
        <v>22</v>
      </c>
      <c r="BZ226" s="64" t="s">
        <v>22</v>
      </c>
      <c r="CA226" s="64" t="s">
        <v>22</v>
      </c>
      <c r="CB226" s="46">
        <f t="shared" si="510"/>
        <v>0</v>
      </c>
      <c r="CC226" s="9">
        <f t="shared" si="511"/>
        <v>0</v>
      </c>
      <c r="CD226" s="9">
        <f t="shared" si="512"/>
        <v>0</v>
      </c>
      <c r="CE226" s="8">
        <v>0</v>
      </c>
      <c r="CF226" s="9">
        <f t="shared" si="570"/>
        <v>0</v>
      </c>
      <c r="CG226" s="9">
        <f t="shared" si="571"/>
        <v>0</v>
      </c>
      <c r="CH226" s="8">
        <v>0</v>
      </c>
      <c r="CI226" s="9">
        <f t="shared" si="572"/>
        <v>0</v>
      </c>
      <c r="CJ226" s="9">
        <f t="shared" si="573"/>
        <v>0</v>
      </c>
      <c r="CK226" s="10">
        <v>1</v>
      </c>
    </row>
    <row r="227" spans="1:89" s="10" customFormat="1" ht="144" customHeight="1">
      <c r="A227" s="36" t="s">
        <v>1242</v>
      </c>
      <c r="B227" s="106"/>
      <c r="C227" s="106" t="str">
        <f t="shared" si="563"/>
        <v>PERRY-Black</v>
      </c>
      <c r="D227" s="100" t="s">
        <v>1278</v>
      </c>
      <c r="E227" s="19" t="s">
        <v>1212</v>
      </c>
      <c r="F227" s="104" t="s">
        <v>889</v>
      </c>
      <c r="G227" s="19"/>
      <c r="H227" s="78">
        <f t="shared" si="513"/>
        <v>7.74</v>
      </c>
      <c r="I227" s="89">
        <v>11.9</v>
      </c>
      <c r="J227" s="79">
        <v>29.9</v>
      </c>
      <c r="K227" s="143" t="str">
        <f>_xlfn.XLOOKUP(C227,наличие!A:A,наличие!J:J,"-",0)</f>
        <v>-</v>
      </c>
      <c r="L227" s="160" t="s">
        <v>1245</v>
      </c>
      <c r="M227" s="31" t="s">
        <v>1244</v>
      </c>
      <c r="N227" s="31" t="s">
        <v>1244</v>
      </c>
      <c r="O227" s="31" t="s">
        <v>1244</v>
      </c>
      <c r="P227" s="31" t="s">
        <v>1244</v>
      </c>
      <c r="Q227" s="31" t="s">
        <v>1244</v>
      </c>
      <c r="R227" s="31" t="s">
        <v>1244</v>
      </c>
      <c r="S227" s="31" t="s">
        <v>1244</v>
      </c>
      <c r="T227" s="31" t="s">
        <v>1244</v>
      </c>
      <c r="U227" s="31" t="s">
        <v>1244</v>
      </c>
      <c r="V227" s="31" t="s">
        <v>1244</v>
      </c>
      <c r="W227" s="31" t="s">
        <v>1244</v>
      </c>
      <c r="X227" s="163">
        <f t="shared" si="561"/>
        <v>0</v>
      </c>
      <c r="Y227" s="81">
        <f t="shared" si="562"/>
        <v>0</v>
      </c>
      <c r="Z227" s="38">
        <f t="shared" si="564"/>
        <v>2.66</v>
      </c>
      <c r="AA227" s="23">
        <f t="shared" si="494"/>
        <v>0</v>
      </c>
      <c r="AB227" s="24">
        <f t="shared" si="495"/>
        <v>10.4</v>
      </c>
      <c r="AC227" s="55">
        <f t="shared" si="569"/>
        <v>36</v>
      </c>
      <c r="AD227" s="40">
        <f t="shared" si="597"/>
        <v>36.4</v>
      </c>
      <c r="AE227" s="11">
        <f t="shared" si="496"/>
        <v>3240</v>
      </c>
      <c r="AF227" s="6">
        <f t="shared" si="497"/>
        <v>2.4615384615384617</v>
      </c>
      <c r="AG227" s="25">
        <f t="shared" si="498"/>
        <v>19.8</v>
      </c>
      <c r="AH227" s="11" t="e">
        <f>ROUND(AG227*#REF!,-1)</f>
        <v>#REF!</v>
      </c>
      <c r="AI227" s="7">
        <f t="shared" si="499"/>
        <v>0.90384615384615385</v>
      </c>
      <c r="AJ227" s="26">
        <f t="shared" si="500"/>
        <v>14.9</v>
      </c>
      <c r="AK227" s="11" t="e">
        <f>ROUND(AJ227*#REF!,-1)</f>
        <v>#REF!</v>
      </c>
      <c r="AL227" s="18">
        <f t="shared" si="501"/>
        <v>0.43269230769230765</v>
      </c>
      <c r="AM227" s="42"/>
      <c r="AN227" s="67" t="e">
        <f t="shared" si="598"/>
        <v>#VALUE!</v>
      </c>
      <c r="AO227" s="68" t="s">
        <v>22</v>
      </c>
      <c r="AP227" s="68" t="s">
        <v>22</v>
      </c>
      <c r="AQ227" s="68" t="s">
        <v>22</v>
      </c>
      <c r="AR227" s="68" t="s">
        <v>22</v>
      </c>
      <c r="AS227" s="68" t="s">
        <v>22</v>
      </c>
      <c r="AT227" s="68" t="s">
        <v>22</v>
      </c>
      <c r="AU227" s="68" t="s">
        <v>22</v>
      </c>
      <c r="AV227" s="74" t="e">
        <f t="shared" si="502"/>
        <v>#VALUE!</v>
      </c>
      <c r="AW227" s="71" t="e">
        <f t="shared" si="503"/>
        <v>#VALUE!</v>
      </c>
      <c r="AX227" s="49">
        <v>0</v>
      </c>
      <c r="AY227" s="50" t="s">
        <v>22</v>
      </c>
      <c r="AZ227" s="50" t="s">
        <v>22</v>
      </c>
      <c r="BA227" s="50" t="s">
        <v>22</v>
      </c>
      <c r="BB227" s="50" t="s">
        <v>22</v>
      </c>
      <c r="BC227" s="50" t="s">
        <v>22</v>
      </c>
      <c r="BD227" s="50" t="s">
        <v>22</v>
      </c>
      <c r="BE227" s="50" t="s">
        <v>22</v>
      </c>
      <c r="BF227" s="46">
        <f t="shared" si="504"/>
        <v>0</v>
      </c>
      <c r="BG227" s="9">
        <f t="shared" si="505"/>
        <v>0</v>
      </c>
      <c r="BH227" s="9">
        <f t="shared" si="506"/>
        <v>0</v>
      </c>
      <c r="BI227" s="53">
        <v>0</v>
      </c>
      <c r="BJ227" s="54" t="s">
        <v>22</v>
      </c>
      <c r="BK227" s="54" t="s">
        <v>22</v>
      </c>
      <c r="BL227" s="54" t="s">
        <v>22</v>
      </c>
      <c r="BM227" s="54" t="s">
        <v>22</v>
      </c>
      <c r="BN227" s="54" t="s">
        <v>22</v>
      </c>
      <c r="BO227" s="54" t="s">
        <v>22</v>
      </c>
      <c r="BP227" s="54" t="s">
        <v>22</v>
      </c>
      <c r="BQ227" s="46">
        <f t="shared" si="507"/>
        <v>0</v>
      </c>
      <c r="BR227" s="9">
        <f t="shared" si="508"/>
        <v>0</v>
      </c>
      <c r="BS227" s="9">
        <f t="shared" si="509"/>
        <v>0</v>
      </c>
      <c r="BT227" s="63">
        <v>0</v>
      </c>
      <c r="BU227" s="64" t="s">
        <v>22</v>
      </c>
      <c r="BV227" s="64" t="s">
        <v>22</v>
      </c>
      <c r="BW227" s="64" t="s">
        <v>22</v>
      </c>
      <c r="BX227" s="64" t="s">
        <v>22</v>
      </c>
      <c r="BY227" s="64" t="s">
        <v>22</v>
      </c>
      <c r="BZ227" s="64" t="s">
        <v>22</v>
      </c>
      <c r="CA227" s="64" t="s">
        <v>22</v>
      </c>
      <c r="CB227" s="46">
        <f t="shared" si="510"/>
        <v>0</v>
      </c>
      <c r="CC227" s="9">
        <f t="shared" si="511"/>
        <v>0</v>
      </c>
      <c r="CD227" s="9">
        <f t="shared" si="512"/>
        <v>0</v>
      </c>
      <c r="CE227" s="8">
        <v>0</v>
      </c>
      <c r="CF227" s="9">
        <f t="shared" si="570"/>
        <v>0</v>
      </c>
      <c r="CG227" s="9">
        <f t="shared" si="571"/>
        <v>0</v>
      </c>
      <c r="CH227" s="8">
        <v>0</v>
      </c>
      <c r="CI227" s="9">
        <f t="shared" si="572"/>
        <v>0</v>
      </c>
      <c r="CJ227" s="9">
        <f t="shared" si="573"/>
        <v>0</v>
      </c>
      <c r="CK227" s="10">
        <v>1</v>
      </c>
    </row>
    <row r="228" spans="1:89" s="10" customFormat="1" ht="144" customHeight="1">
      <c r="A228" s="36" t="s">
        <v>1242</v>
      </c>
      <c r="B228" s="106"/>
      <c r="C228" s="106" t="str">
        <f t="shared" si="563"/>
        <v>PERRY-Pink</v>
      </c>
      <c r="D228" s="100" t="s">
        <v>1278</v>
      </c>
      <c r="E228" s="19" t="s">
        <v>1234</v>
      </c>
      <c r="F228" s="104" t="s">
        <v>889</v>
      </c>
      <c r="G228" s="19"/>
      <c r="H228" s="78">
        <f>ROUND(I228*0.65,2)</f>
        <v>7.74</v>
      </c>
      <c r="I228" s="89">
        <v>11.9</v>
      </c>
      <c r="J228" s="79">
        <v>29.9</v>
      </c>
      <c r="K228" s="143" t="str">
        <f>_xlfn.XLOOKUP(C228,наличие!A:A,наличие!J:J,"-",0)</f>
        <v>-</v>
      </c>
      <c r="L228" s="160" t="s">
        <v>1245</v>
      </c>
      <c r="M228" s="31" t="s">
        <v>1244</v>
      </c>
      <c r="N228" s="31" t="s">
        <v>1244</v>
      </c>
      <c r="O228" s="31" t="s">
        <v>1244</v>
      </c>
      <c r="P228" s="31" t="s">
        <v>1244</v>
      </c>
      <c r="Q228" s="31" t="s">
        <v>1244</v>
      </c>
      <c r="R228" s="31" t="s">
        <v>1244</v>
      </c>
      <c r="S228" s="31" t="s">
        <v>1244</v>
      </c>
      <c r="T228" s="31" t="s">
        <v>1244</v>
      </c>
      <c r="U228" s="31" t="s">
        <v>1244</v>
      </c>
      <c r="V228" s="31" t="s">
        <v>1244</v>
      </c>
      <c r="W228" s="31" t="s">
        <v>1244</v>
      </c>
      <c r="X228" s="163">
        <f t="shared" si="561"/>
        <v>0</v>
      </c>
      <c r="Y228" s="81">
        <f t="shared" si="562"/>
        <v>0</v>
      </c>
      <c r="Z228" s="38">
        <f t="shared" si="564"/>
        <v>2.66</v>
      </c>
      <c r="AA228" s="23">
        <f t="shared" si="494"/>
        <v>0</v>
      </c>
      <c r="AB228" s="24">
        <f t="shared" si="495"/>
        <v>10.4</v>
      </c>
      <c r="AC228" s="55">
        <f t="shared" si="569"/>
        <v>36</v>
      </c>
      <c r="AD228" s="40">
        <f t="shared" si="597"/>
        <v>36.4</v>
      </c>
      <c r="AE228" s="11">
        <f t="shared" si="496"/>
        <v>3240</v>
      </c>
      <c r="AF228" s="6">
        <f t="shared" si="497"/>
        <v>2.4615384615384617</v>
      </c>
      <c r="AG228" s="25">
        <f t="shared" si="498"/>
        <v>19.8</v>
      </c>
      <c r="AH228" s="11" t="e">
        <f>ROUND(AG228*#REF!,-1)</f>
        <v>#REF!</v>
      </c>
      <c r="AI228" s="7">
        <f t="shared" si="499"/>
        <v>0.90384615384615385</v>
      </c>
      <c r="AJ228" s="26">
        <f t="shared" si="500"/>
        <v>14.9</v>
      </c>
      <c r="AK228" s="11" t="e">
        <f>ROUND(AJ228*#REF!,-1)</f>
        <v>#REF!</v>
      </c>
      <c r="AL228" s="18">
        <f t="shared" si="501"/>
        <v>0.43269230769230765</v>
      </c>
      <c r="AM228" s="42"/>
      <c r="AN228" s="67" t="e">
        <f t="shared" si="598"/>
        <v>#VALUE!</v>
      </c>
      <c r="AO228" s="68" t="s">
        <v>22</v>
      </c>
      <c r="AP228" s="68" t="s">
        <v>22</v>
      </c>
      <c r="AQ228" s="68" t="s">
        <v>22</v>
      </c>
      <c r="AR228" s="68" t="s">
        <v>22</v>
      </c>
      <c r="AS228" s="68" t="s">
        <v>22</v>
      </c>
      <c r="AT228" s="68" t="s">
        <v>22</v>
      </c>
      <c r="AU228" s="68" t="s">
        <v>22</v>
      </c>
      <c r="AV228" s="74" t="e">
        <f t="shared" si="502"/>
        <v>#VALUE!</v>
      </c>
      <c r="AW228" s="71" t="e">
        <f t="shared" si="503"/>
        <v>#VALUE!</v>
      </c>
      <c r="AX228" s="49">
        <v>0</v>
      </c>
      <c r="AY228" s="50" t="s">
        <v>22</v>
      </c>
      <c r="AZ228" s="50" t="s">
        <v>22</v>
      </c>
      <c r="BA228" s="50" t="s">
        <v>22</v>
      </c>
      <c r="BB228" s="50" t="s">
        <v>22</v>
      </c>
      <c r="BC228" s="50" t="s">
        <v>22</v>
      </c>
      <c r="BD228" s="50" t="s">
        <v>22</v>
      </c>
      <c r="BE228" s="50" t="s">
        <v>22</v>
      </c>
      <c r="BF228" s="46">
        <f t="shared" si="504"/>
        <v>0</v>
      </c>
      <c r="BG228" s="9">
        <f t="shared" si="505"/>
        <v>0</v>
      </c>
      <c r="BH228" s="9">
        <f t="shared" si="506"/>
        <v>0</v>
      </c>
      <c r="BI228" s="53">
        <v>0</v>
      </c>
      <c r="BJ228" s="54" t="s">
        <v>22</v>
      </c>
      <c r="BK228" s="54" t="s">
        <v>22</v>
      </c>
      <c r="BL228" s="54" t="s">
        <v>22</v>
      </c>
      <c r="BM228" s="54" t="s">
        <v>22</v>
      </c>
      <c r="BN228" s="54" t="s">
        <v>22</v>
      </c>
      <c r="BO228" s="54" t="s">
        <v>22</v>
      </c>
      <c r="BP228" s="54" t="s">
        <v>22</v>
      </c>
      <c r="BQ228" s="46">
        <f t="shared" si="507"/>
        <v>0</v>
      </c>
      <c r="BR228" s="9">
        <f t="shared" si="508"/>
        <v>0</v>
      </c>
      <c r="BS228" s="9">
        <f t="shared" si="509"/>
        <v>0</v>
      </c>
      <c r="BT228" s="63">
        <v>0</v>
      </c>
      <c r="BU228" s="64" t="s">
        <v>22</v>
      </c>
      <c r="BV228" s="64" t="s">
        <v>22</v>
      </c>
      <c r="BW228" s="64" t="s">
        <v>22</v>
      </c>
      <c r="BX228" s="64" t="s">
        <v>22</v>
      </c>
      <c r="BY228" s="64" t="s">
        <v>22</v>
      </c>
      <c r="BZ228" s="64" t="s">
        <v>22</v>
      </c>
      <c r="CA228" s="64" t="s">
        <v>22</v>
      </c>
      <c r="CB228" s="46">
        <f t="shared" si="510"/>
        <v>0</v>
      </c>
      <c r="CC228" s="9">
        <f t="shared" si="511"/>
        <v>0</v>
      </c>
      <c r="CD228" s="9">
        <f t="shared" si="512"/>
        <v>0</v>
      </c>
      <c r="CE228" s="8">
        <v>0</v>
      </c>
      <c r="CF228" s="9">
        <f t="shared" si="570"/>
        <v>0</v>
      </c>
      <c r="CG228" s="9">
        <f t="shared" si="571"/>
        <v>0</v>
      </c>
      <c r="CH228" s="8">
        <v>0</v>
      </c>
      <c r="CI228" s="9">
        <f t="shared" si="572"/>
        <v>0</v>
      </c>
      <c r="CJ228" s="9">
        <f t="shared" si="573"/>
        <v>0</v>
      </c>
      <c r="CK228" s="10">
        <v>1</v>
      </c>
    </row>
    <row r="229" spans="1:89" s="10" customFormat="1" ht="144" customHeight="1">
      <c r="A229" s="36" t="s">
        <v>1242</v>
      </c>
      <c r="B229" s="36"/>
      <c r="C229" s="106" t="str">
        <f t="shared" si="563"/>
        <v>PERRY-Grey</v>
      </c>
      <c r="D229" s="100" t="s">
        <v>1278</v>
      </c>
      <c r="E229" s="19" t="s">
        <v>1217</v>
      </c>
      <c r="F229" s="103" t="s">
        <v>889</v>
      </c>
      <c r="G229" s="19"/>
      <c r="H229" s="78">
        <f t="shared" si="513"/>
        <v>7.74</v>
      </c>
      <c r="I229" s="89">
        <v>11.9</v>
      </c>
      <c r="J229" s="79">
        <v>29.9</v>
      </c>
      <c r="K229" s="143" t="str">
        <f>_xlfn.XLOOKUP(C229,наличие!A:A,наличие!J:J,"-",0)</f>
        <v>-</v>
      </c>
      <c r="L229" s="160" t="s">
        <v>1245</v>
      </c>
      <c r="M229" s="31" t="s">
        <v>1244</v>
      </c>
      <c r="N229" s="31" t="s">
        <v>1244</v>
      </c>
      <c r="O229" s="31" t="s">
        <v>1244</v>
      </c>
      <c r="P229" s="31" t="s">
        <v>1244</v>
      </c>
      <c r="Q229" s="31" t="s">
        <v>1244</v>
      </c>
      <c r="R229" s="31" t="s">
        <v>1244</v>
      </c>
      <c r="S229" s="31" t="s">
        <v>1244</v>
      </c>
      <c r="T229" s="31" t="s">
        <v>1244</v>
      </c>
      <c r="U229" s="31" t="s">
        <v>1244</v>
      </c>
      <c r="V229" s="31" t="s">
        <v>1244</v>
      </c>
      <c r="W229" s="31" t="s">
        <v>1244</v>
      </c>
      <c r="X229" s="163">
        <f t="shared" si="561"/>
        <v>0</v>
      </c>
      <c r="Y229" s="81">
        <f t="shared" si="562"/>
        <v>0</v>
      </c>
      <c r="Z229" s="38">
        <f t="shared" si="564"/>
        <v>2.66</v>
      </c>
      <c r="AA229" s="23">
        <f t="shared" si="494"/>
        <v>0</v>
      </c>
      <c r="AB229" s="24">
        <f t="shared" si="495"/>
        <v>10.4</v>
      </c>
      <c r="AC229" s="55">
        <f t="shared" si="569"/>
        <v>36</v>
      </c>
      <c r="AD229" s="40">
        <f t="shared" si="597"/>
        <v>36.4</v>
      </c>
      <c r="AE229" s="11">
        <f t="shared" si="496"/>
        <v>3240</v>
      </c>
      <c r="AF229" s="6">
        <f t="shared" si="497"/>
        <v>2.4615384615384617</v>
      </c>
      <c r="AG229" s="25">
        <f t="shared" si="498"/>
        <v>19.8</v>
      </c>
      <c r="AH229" s="11" t="e">
        <f>ROUND(AG229*#REF!,-1)</f>
        <v>#REF!</v>
      </c>
      <c r="AI229" s="7">
        <f t="shared" si="499"/>
        <v>0.90384615384615385</v>
      </c>
      <c r="AJ229" s="26">
        <f t="shared" si="500"/>
        <v>14.9</v>
      </c>
      <c r="AK229" s="11" t="e">
        <f>ROUND(AJ229*#REF!,-1)</f>
        <v>#REF!</v>
      </c>
      <c r="AL229" s="18">
        <f t="shared" si="501"/>
        <v>0.43269230769230765</v>
      </c>
      <c r="AM229" s="42"/>
      <c r="AN229" s="67" t="e">
        <f t="shared" si="598"/>
        <v>#VALUE!</v>
      </c>
      <c r="AO229" s="68" t="s">
        <v>22</v>
      </c>
      <c r="AP229" s="68" t="s">
        <v>22</v>
      </c>
      <c r="AQ229" s="68" t="s">
        <v>22</v>
      </c>
      <c r="AR229" s="68" t="s">
        <v>22</v>
      </c>
      <c r="AS229" s="68" t="s">
        <v>22</v>
      </c>
      <c r="AT229" s="68" t="s">
        <v>22</v>
      </c>
      <c r="AU229" s="68" t="s">
        <v>22</v>
      </c>
      <c r="AV229" s="74" t="e">
        <f t="shared" si="502"/>
        <v>#VALUE!</v>
      </c>
      <c r="AW229" s="71" t="e">
        <f t="shared" si="503"/>
        <v>#VALUE!</v>
      </c>
      <c r="AX229" s="49">
        <v>0</v>
      </c>
      <c r="AY229" s="50" t="s">
        <v>22</v>
      </c>
      <c r="AZ229" s="50" t="s">
        <v>22</v>
      </c>
      <c r="BA229" s="50" t="s">
        <v>22</v>
      </c>
      <c r="BB229" s="50" t="s">
        <v>22</v>
      </c>
      <c r="BC229" s="50" t="s">
        <v>22</v>
      </c>
      <c r="BD229" s="50" t="s">
        <v>22</v>
      </c>
      <c r="BE229" s="50" t="s">
        <v>22</v>
      </c>
      <c r="BF229" s="46">
        <f t="shared" si="504"/>
        <v>0</v>
      </c>
      <c r="BG229" s="9">
        <f t="shared" si="505"/>
        <v>0</v>
      </c>
      <c r="BH229" s="9">
        <f t="shared" si="506"/>
        <v>0</v>
      </c>
      <c r="BI229" s="53">
        <v>0</v>
      </c>
      <c r="BJ229" s="54" t="s">
        <v>22</v>
      </c>
      <c r="BK229" s="54" t="s">
        <v>22</v>
      </c>
      <c r="BL229" s="54" t="s">
        <v>22</v>
      </c>
      <c r="BM229" s="54" t="s">
        <v>22</v>
      </c>
      <c r="BN229" s="54" t="s">
        <v>22</v>
      </c>
      <c r="BO229" s="54" t="s">
        <v>22</v>
      </c>
      <c r="BP229" s="54" t="s">
        <v>22</v>
      </c>
      <c r="BQ229" s="46">
        <f t="shared" si="507"/>
        <v>0</v>
      </c>
      <c r="BR229" s="9">
        <f t="shared" si="508"/>
        <v>0</v>
      </c>
      <c r="BS229" s="9">
        <f t="shared" si="509"/>
        <v>0</v>
      </c>
      <c r="BT229" s="63">
        <v>0</v>
      </c>
      <c r="BU229" s="64" t="s">
        <v>22</v>
      </c>
      <c r="BV229" s="64" t="s">
        <v>22</v>
      </c>
      <c r="BW229" s="64" t="s">
        <v>22</v>
      </c>
      <c r="BX229" s="64" t="s">
        <v>22</v>
      </c>
      <c r="BY229" s="64" t="s">
        <v>22</v>
      </c>
      <c r="BZ229" s="64" t="s">
        <v>22</v>
      </c>
      <c r="CA229" s="64" t="s">
        <v>22</v>
      </c>
      <c r="CB229" s="46">
        <f t="shared" si="510"/>
        <v>0</v>
      </c>
      <c r="CC229" s="9">
        <f t="shared" si="511"/>
        <v>0</v>
      </c>
      <c r="CD229" s="9">
        <f t="shared" si="512"/>
        <v>0</v>
      </c>
      <c r="CE229" s="8">
        <v>0</v>
      </c>
      <c r="CF229" s="9">
        <f t="shared" si="570"/>
        <v>0</v>
      </c>
      <c r="CG229" s="9">
        <f t="shared" si="571"/>
        <v>0</v>
      </c>
      <c r="CH229" s="8">
        <v>0</v>
      </c>
      <c r="CI229" s="9">
        <f t="shared" si="572"/>
        <v>0</v>
      </c>
      <c r="CJ229" s="9">
        <f t="shared" si="573"/>
        <v>0</v>
      </c>
      <c r="CK229" s="10">
        <v>1</v>
      </c>
    </row>
    <row r="230" spans="1:89" s="10" customFormat="1" ht="144" customHeight="1">
      <c r="A230" s="36" t="s">
        <v>1358</v>
      </c>
      <c r="B230" s="36"/>
      <c r="C230" s="106" t="str">
        <f t="shared" si="563"/>
        <v>JODIE-White</v>
      </c>
      <c r="D230" s="100" t="s">
        <v>1279</v>
      </c>
      <c r="E230" s="19" t="s">
        <v>1236</v>
      </c>
      <c r="F230" s="103" t="s">
        <v>885</v>
      </c>
      <c r="G230" s="19"/>
      <c r="H230" s="78">
        <f t="shared" si="513"/>
        <v>6.44</v>
      </c>
      <c r="I230" s="89">
        <v>9.9</v>
      </c>
      <c r="J230" s="79">
        <v>24.9</v>
      </c>
      <c r="K230" s="143" t="str">
        <f>_xlfn.XLOOKUP(C230,наличие!A:A,наличие!J:J,"-",0)</f>
        <v>-</v>
      </c>
      <c r="L230" s="160" t="s">
        <v>1245</v>
      </c>
      <c r="M230" s="31" t="s">
        <v>1244</v>
      </c>
      <c r="N230" s="31" t="s">
        <v>1244</v>
      </c>
      <c r="O230" s="31" t="s">
        <v>1244</v>
      </c>
      <c r="P230" s="31" t="s">
        <v>1244</v>
      </c>
      <c r="Q230" s="31" t="s">
        <v>1244</v>
      </c>
      <c r="R230" s="31" t="s">
        <v>1244</v>
      </c>
      <c r="S230" s="31" t="s">
        <v>1244</v>
      </c>
      <c r="T230" s="31" t="s">
        <v>1244</v>
      </c>
      <c r="U230" s="31" t="s">
        <v>1244</v>
      </c>
      <c r="V230" s="31" t="s">
        <v>1244</v>
      </c>
      <c r="W230" s="31" t="s">
        <v>1244</v>
      </c>
      <c r="X230" s="163">
        <f t="shared" si="561"/>
        <v>0</v>
      </c>
      <c r="Y230" s="81">
        <f t="shared" si="562"/>
        <v>0</v>
      </c>
      <c r="Z230" s="38">
        <f t="shared" si="564"/>
        <v>2.4649999999999999</v>
      </c>
      <c r="AA230" s="23">
        <f t="shared" si="494"/>
        <v>0</v>
      </c>
      <c r="AB230" s="24">
        <f t="shared" si="495"/>
        <v>8.9050000000000011</v>
      </c>
      <c r="AC230" s="55">
        <f t="shared" si="569"/>
        <v>31</v>
      </c>
      <c r="AD230" s="40">
        <f t="shared" si="597"/>
        <v>31.2</v>
      </c>
      <c r="AE230" s="11">
        <f t="shared" si="496"/>
        <v>2790</v>
      </c>
      <c r="AF230" s="6">
        <f t="shared" si="497"/>
        <v>2.4811903425042106</v>
      </c>
      <c r="AG230" s="25">
        <f t="shared" si="498"/>
        <v>17</v>
      </c>
      <c r="AH230" s="11" t="e">
        <f>ROUND(AG230*#REF!,-1)</f>
        <v>#REF!</v>
      </c>
      <c r="AI230" s="7">
        <f t="shared" si="499"/>
        <v>0.90903986524424452</v>
      </c>
      <c r="AJ230" s="26">
        <f t="shared" si="500"/>
        <v>12.8</v>
      </c>
      <c r="AK230" s="11" t="e">
        <f>ROUND(AJ230*#REF!,-1)</f>
        <v>#REF!</v>
      </c>
      <c r="AL230" s="18">
        <f t="shared" si="501"/>
        <v>0.43739472206625479</v>
      </c>
      <c r="AM230" s="42"/>
      <c r="AN230" s="67" t="e">
        <f t="shared" si="598"/>
        <v>#VALUE!</v>
      </c>
      <c r="AO230" s="68" t="s">
        <v>22</v>
      </c>
      <c r="AP230" s="68" t="s">
        <v>22</v>
      </c>
      <c r="AQ230" s="68" t="s">
        <v>22</v>
      </c>
      <c r="AR230" s="68" t="s">
        <v>22</v>
      </c>
      <c r="AS230" s="68" t="s">
        <v>22</v>
      </c>
      <c r="AT230" s="68" t="s">
        <v>22</v>
      </c>
      <c r="AU230" s="68" t="s">
        <v>22</v>
      </c>
      <c r="AV230" s="74" t="e">
        <f t="shared" si="502"/>
        <v>#VALUE!</v>
      </c>
      <c r="AW230" s="71" t="e">
        <f t="shared" si="503"/>
        <v>#VALUE!</v>
      </c>
      <c r="AX230" s="49">
        <v>0</v>
      </c>
      <c r="AY230" s="50" t="s">
        <v>22</v>
      </c>
      <c r="AZ230" s="50" t="s">
        <v>22</v>
      </c>
      <c r="BA230" s="50" t="s">
        <v>22</v>
      </c>
      <c r="BB230" s="50" t="s">
        <v>22</v>
      </c>
      <c r="BC230" s="50" t="s">
        <v>22</v>
      </c>
      <c r="BD230" s="50" t="s">
        <v>22</v>
      </c>
      <c r="BE230" s="50" t="s">
        <v>22</v>
      </c>
      <c r="BF230" s="46">
        <f t="shared" si="504"/>
        <v>0</v>
      </c>
      <c r="BG230" s="9">
        <f t="shared" si="505"/>
        <v>0</v>
      </c>
      <c r="BH230" s="9">
        <f t="shared" si="506"/>
        <v>0</v>
      </c>
      <c r="BI230" s="53">
        <v>0</v>
      </c>
      <c r="BJ230" s="54" t="s">
        <v>22</v>
      </c>
      <c r="BK230" s="54" t="s">
        <v>22</v>
      </c>
      <c r="BL230" s="54" t="s">
        <v>22</v>
      </c>
      <c r="BM230" s="54" t="s">
        <v>22</v>
      </c>
      <c r="BN230" s="54" t="s">
        <v>22</v>
      </c>
      <c r="BO230" s="54" t="s">
        <v>22</v>
      </c>
      <c r="BP230" s="54" t="s">
        <v>22</v>
      </c>
      <c r="BQ230" s="46">
        <f t="shared" si="507"/>
        <v>0</v>
      </c>
      <c r="BR230" s="9">
        <f t="shared" si="508"/>
        <v>0</v>
      </c>
      <c r="BS230" s="9">
        <f t="shared" si="509"/>
        <v>0</v>
      </c>
      <c r="BT230" s="63">
        <v>0</v>
      </c>
      <c r="BU230" s="64" t="s">
        <v>22</v>
      </c>
      <c r="BV230" s="64" t="s">
        <v>22</v>
      </c>
      <c r="BW230" s="64" t="s">
        <v>22</v>
      </c>
      <c r="BX230" s="64" t="s">
        <v>22</v>
      </c>
      <c r="BY230" s="64" t="s">
        <v>22</v>
      </c>
      <c r="BZ230" s="64" t="s">
        <v>22</v>
      </c>
      <c r="CA230" s="64" t="s">
        <v>22</v>
      </c>
      <c r="CB230" s="46">
        <f t="shared" si="510"/>
        <v>0</v>
      </c>
      <c r="CC230" s="9">
        <f t="shared" si="511"/>
        <v>0</v>
      </c>
      <c r="CD230" s="9">
        <f t="shared" si="512"/>
        <v>0</v>
      </c>
      <c r="CE230" s="8">
        <v>0</v>
      </c>
      <c r="CF230" s="9">
        <f t="shared" si="570"/>
        <v>0</v>
      </c>
      <c r="CG230" s="9">
        <f t="shared" si="571"/>
        <v>0</v>
      </c>
      <c r="CH230" s="8">
        <v>0</v>
      </c>
      <c r="CI230" s="9">
        <f t="shared" si="572"/>
        <v>0</v>
      </c>
      <c r="CJ230" s="9">
        <f t="shared" si="573"/>
        <v>0</v>
      </c>
      <c r="CK230" s="10">
        <v>1</v>
      </c>
    </row>
    <row r="231" spans="1:89" s="10" customFormat="1" ht="144" customHeight="1">
      <c r="A231" s="36" t="s">
        <v>1358</v>
      </c>
      <c r="B231" s="36"/>
      <c r="C231" s="106" t="str">
        <f t="shared" si="563"/>
        <v>JODIE-Beige</v>
      </c>
      <c r="D231" s="100" t="s">
        <v>1279</v>
      </c>
      <c r="E231" s="19" t="s">
        <v>1216</v>
      </c>
      <c r="F231" s="103" t="s">
        <v>885</v>
      </c>
      <c r="G231" s="19"/>
      <c r="H231" s="78">
        <f t="shared" si="513"/>
        <v>6.44</v>
      </c>
      <c r="I231" s="89">
        <v>9.9</v>
      </c>
      <c r="J231" s="79">
        <v>24.9</v>
      </c>
      <c r="K231" s="143" t="str">
        <f>_xlfn.XLOOKUP(C231,наличие!A:A,наличие!J:J,"-",0)</f>
        <v>-</v>
      </c>
      <c r="L231" s="160" t="s">
        <v>1245</v>
      </c>
      <c r="M231" s="31" t="s">
        <v>1244</v>
      </c>
      <c r="N231" s="31" t="s">
        <v>1244</v>
      </c>
      <c r="O231" s="31" t="s">
        <v>1244</v>
      </c>
      <c r="P231" s="31" t="s">
        <v>1244</v>
      </c>
      <c r="Q231" s="31" t="s">
        <v>1244</v>
      </c>
      <c r="R231" s="31" t="s">
        <v>1244</v>
      </c>
      <c r="S231" s="31" t="s">
        <v>1244</v>
      </c>
      <c r="T231" s="31" t="s">
        <v>1244</v>
      </c>
      <c r="U231" s="31" t="s">
        <v>1244</v>
      </c>
      <c r="V231" s="31" t="s">
        <v>1244</v>
      </c>
      <c r="W231" s="31" t="s">
        <v>1244</v>
      </c>
      <c r="X231" s="163">
        <f t="shared" si="561"/>
        <v>0</v>
      </c>
      <c r="Y231" s="81">
        <f t="shared" si="562"/>
        <v>0</v>
      </c>
      <c r="Z231" s="38">
        <f t="shared" si="564"/>
        <v>2.4649999999999999</v>
      </c>
      <c r="AA231" s="23">
        <f t="shared" si="494"/>
        <v>0</v>
      </c>
      <c r="AB231" s="24">
        <f t="shared" si="495"/>
        <v>8.9050000000000011</v>
      </c>
      <c r="AC231" s="55">
        <f t="shared" si="569"/>
        <v>31</v>
      </c>
      <c r="AD231" s="40">
        <f t="shared" si="597"/>
        <v>31.2</v>
      </c>
      <c r="AE231" s="11">
        <f t="shared" si="496"/>
        <v>2790</v>
      </c>
      <c r="AF231" s="6">
        <f t="shared" si="497"/>
        <v>2.4811903425042106</v>
      </c>
      <c r="AG231" s="25">
        <f t="shared" si="498"/>
        <v>17</v>
      </c>
      <c r="AH231" s="11" t="e">
        <f>ROUND(AG231*#REF!,-1)</f>
        <v>#REF!</v>
      </c>
      <c r="AI231" s="7">
        <f t="shared" si="499"/>
        <v>0.90903986524424452</v>
      </c>
      <c r="AJ231" s="26">
        <f t="shared" si="500"/>
        <v>12.8</v>
      </c>
      <c r="AK231" s="11" t="e">
        <f>ROUND(AJ231*#REF!,-1)</f>
        <v>#REF!</v>
      </c>
      <c r="AL231" s="18">
        <f t="shared" si="501"/>
        <v>0.43739472206625479</v>
      </c>
      <c r="AM231" s="42"/>
      <c r="AN231" s="67" t="e">
        <f t="shared" si="598"/>
        <v>#VALUE!</v>
      </c>
      <c r="AO231" s="68" t="s">
        <v>22</v>
      </c>
      <c r="AP231" s="68" t="s">
        <v>22</v>
      </c>
      <c r="AQ231" s="68" t="s">
        <v>22</v>
      </c>
      <c r="AR231" s="68" t="s">
        <v>22</v>
      </c>
      <c r="AS231" s="68" t="s">
        <v>22</v>
      </c>
      <c r="AT231" s="68" t="s">
        <v>22</v>
      </c>
      <c r="AU231" s="68" t="s">
        <v>22</v>
      </c>
      <c r="AV231" s="74" t="e">
        <f t="shared" si="502"/>
        <v>#VALUE!</v>
      </c>
      <c r="AW231" s="71" t="e">
        <f t="shared" si="503"/>
        <v>#VALUE!</v>
      </c>
      <c r="AX231" s="49">
        <v>0</v>
      </c>
      <c r="AY231" s="50" t="s">
        <v>22</v>
      </c>
      <c r="AZ231" s="50" t="s">
        <v>22</v>
      </c>
      <c r="BA231" s="50" t="s">
        <v>22</v>
      </c>
      <c r="BB231" s="50" t="s">
        <v>22</v>
      </c>
      <c r="BC231" s="50" t="s">
        <v>22</v>
      </c>
      <c r="BD231" s="50" t="s">
        <v>22</v>
      </c>
      <c r="BE231" s="50" t="s">
        <v>22</v>
      </c>
      <c r="BF231" s="46">
        <f t="shared" si="504"/>
        <v>0</v>
      </c>
      <c r="BG231" s="9">
        <f t="shared" si="505"/>
        <v>0</v>
      </c>
      <c r="BH231" s="9">
        <f t="shared" si="506"/>
        <v>0</v>
      </c>
      <c r="BI231" s="53">
        <v>0</v>
      </c>
      <c r="BJ231" s="54" t="s">
        <v>22</v>
      </c>
      <c r="BK231" s="54" t="s">
        <v>22</v>
      </c>
      <c r="BL231" s="54" t="s">
        <v>22</v>
      </c>
      <c r="BM231" s="54" t="s">
        <v>22</v>
      </c>
      <c r="BN231" s="54" t="s">
        <v>22</v>
      </c>
      <c r="BO231" s="54" t="s">
        <v>22</v>
      </c>
      <c r="BP231" s="54" t="s">
        <v>22</v>
      </c>
      <c r="BQ231" s="46">
        <f t="shared" si="507"/>
        <v>0</v>
      </c>
      <c r="BR231" s="9">
        <f t="shared" si="508"/>
        <v>0</v>
      </c>
      <c r="BS231" s="9">
        <f t="shared" si="509"/>
        <v>0</v>
      </c>
      <c r="BT231" s="63">
        <v>0</v>
      </c>
      <c r="BU231" s="64" t="s">
        <v>22</v>
      </c>
      <c r="BV231" s="64" t="s">
        <v>22</v>
      </c>
      <c r="BW231" s="64" t="s">
        <v>22</v>
      </c>
      <c r="BX231" s="64" t="s">
        <v>22</v>
      </c>
      <c r="BY231" s="64" t="s">
        <v>22</v>
      </c>
      <c r="BZ231" s="64" t="s">
        <v>22</v>
      </c>
      <c r="CA231" s="64" t="s">
        <v>22</v>
      </c>
      <c r="CB231" s="46">
        <f t="shared" si="510"/>
        <v>0</v>
      </c>
      <c r="CC231" s="9">
        <f t="shared" si="511"/>
        <v>0</v>
      </c>
      <c r="CD231" s="9">
        <f t="shared" si="512"/>
        <v>0</v>
      </c>
      <c r="CE231" s="8">
        <v>0</v>
      </c>
      <c r="CF231" s="9">
        <f t="shared" si="570"/>
        <v>0</v>
      </c>
      <c r="CG231" s="9">
        <f t="shared" si="571"/>
        <v>0</v>
      </c>
      <c r="CH231" s="8">
        <v>0</v>
      </c>
      <c r="CI231" s="9">
        <f t="shared" si="572"/>
        <v>0</v>
      </c>
      <c r="CJ231" s="9">
        <f t="shared" si="573"/>
        <v>0</v>
      </c>
      <c r="CK231" s="10">
        <v>1</v>
      </c>
    </row>
    <row r="232" spans="1:89" s="10" customFormat="1" ht="144" customHeight="1">
      <c r="A232" s="36" t="s">
        <v>1358</v>
      </c>
      <c r="B232" s="36"/>
      <c r="C232" s="106" t="str">
        <f t="shared" si="563"/>
        <v>JODIE-Black</v>
      </c>
      <c r="D232" s="100" t="s">
        <v>1279</v>
      </c>
      <c r="E232" s="19" t="s">
        <v>1212</v>
      </c>
      <c r="F232" s="103" t="s">
        <v>885</v>
      </c>
      <c r="G232" s="19"/>
      <c r="H232" s="78">
        <f t="shared" si="513"/>
        <v>6.44</v>
      </c>
      <c r="I232" s="89">
        <v>9.9</v>
      </c>
      <c r="J232" s="79">
        <v>24.9</v>
      </c>
      <c r="K232" s="143" t="str">
        <f>_xlfn.XLOOKUP(C232,наличие!A:A,наличие!J:J,"-",0)</f>
        <v>-</v>
      </c>
      <c r="L232" s="160" t="s">
        <v>1245</v>
      </c>
      <c r="M232" s="31" t="s">
        <v>1244</v>
      </c>
      <c r="N232" s="31" t="s">
        <v>1244</v>
      </c>
      <c r="O232" s="31" t="s">
        <v>1244</v>
      </c>
      <c r="P232" s="31" t="s">
        <v>1244</v>
      </c>
      <c r="Q232" s="31" t="s">
        <v>1244</v>
      </c>
      <c r="R232" s="31" t="s">
        <v>1244</v>
      </c>
      <c r="S232" s="31" t="s">
        <v>1244</v>
      </c>
      <c r="T232" s="31" t="s">
        <v>1244</v>
      </c>
      <c r="U232" s="31" t="s">
        <v>1244</v>
      </c>
      <c r="V232" s="31" t="s">
        <v>1244</v>
      </c>
      <c r="W232" s="31" t="s">
        <v>1244</v>
      </c>
      <c r="X232" s="163">
        <f t="shared" si="561"/>
        <v>0</v>
      </c>
      <c r="Y232" s="81">
        <f t="shared" si="562"/>
        <v>0</v>
      </c>
      <c r="Z232" s="38">
        <f t="shared" si="564"/>
        <v>2.4649999999999999</v>
      </c>
      <c r="AA232" s="23">
        <f t="shared" si="494"/>
        <v>0</v>
      </c>
      <c r="AB232" s="24">
        <f t="shared" si="495"/>
        <v>8.9050000000000011</v>
      </c>
      <c r="AC232" s="55">
        <f t="shared" si="569"/>
        <v>31</v>
      </c>
      <c r="AD232" s="40">
        <f t="shared" si="597"/>
        <v>31.2</v>
      </c>
      <c r="AE232" s="11">
        <f t="shared" si="496"/>
        <v>2790</v>
      </c>
      <c r="AF232" s="6">
        <f t="shared" si="497"/>
        <v>2.4811903425042106</v>
      </c>
      <c r="AG232" s="25">
        <f t="shared" si="498"/>
        <v>17</v>
      </c>
      <c r="AH232" s="11" t="e">
        <f>ROUND(AG232*#REF!,-1)</f>
        <v>#REF!</v>
      </c>
      <c r="AI232" s="7">
        <f t="shared" si="499"/>
        <v>0.90903986524424452</v>
      </c>
      <c r="AJ232" s="26">
        <f t="shared" si="500"/>
        <v>12.8</v>
      </c>
      <c r="AK232" s="11" t="e">
        <f>ROUND(AJ232*#REF!,-1)</f>
        <v>#REF!</v>
      </c>
      <c r="AL232" s="18">
        <f t="shared" si="501"/>
        <v>0.43739472206625479</v>
      </c>
      <c r="AM232" s="42"/>
      <c r="AN232" s="67" t="e">
        <f t="shared" si="598"/>
        <v>#VALUE!</v>
      </c>
      <c r="AO232" s="68" t="s">
        <v>22</v>
      </c>
      <c r="AP232" s="68" t="s">
        <v>22</v>
      </c>
      <c r="AQ232" s="68" t="s">
        <v>22</v>
      </c>
      <c r="AR232" s="68" t="s">
        <v>22</v>
      </c>
      <c r="AS232" s="68" t="s">
        <v>22</v>
      </c>
      <c r="AT232" s="68" t="s">
        <v>22</v>
      </c>
      <c r="AU232" s="68" t="s">
        <v>22</v>
      </c>
      <c r="AV232" s="74" t="e">
        <f t="shared" si="502"/>
        <v>#VALUE!</v>
      </c>
      <c r="AW232" s="71" t="e">
        <f t="shared" si="503"/>
        <v>#VALUE!</v>
      </c>
      <c r="AX232" s="49">
        <v>0</v>
      </c>
      <c r="AY232" s="50" t="s">
        <v>22</v>
      </c>
      <c r="AZ232" s="50" t="s">
        <v>22</v>
      </c>
      <c r="BA232" s="50" t="s">
        <v>22</v>
      </c>
      <c r="BB232" s="50" t="s">
        <v>22</v>
      </c>
      <c r="BC232" s="50" t="s">
        <v>22</v>
      </c>
      <c r="BD232" s="50" t="s">
        <v>22</v>
      </c>
      <c r="BE232" s="50" t="s">
        <v>22</v>
      </c>
      <c r="BF232" s="46">
        <f t="shared" si="504"/>
        <v>0</v>
      </c>
      <c r="BG232" s="9">
        <f t="shared" si="505"/>
        <v>0</v>
      </c>
      <c r="BH232" s="9">
        <f t="shared" si="506"/>
        <v>0</v>
      </c>
      <c r="BI232" s="53">
        <v>0</v>
      </c>
      <c r="BJ232" s="54" t="s">
        <v>22</v>
      </c>
      <c r="BK232" s="54" t="s">
        <v>22</v>
      </c>
      <c r="BL232" s="54" t="s">
        <v>22</v>
      </c>
      <c r="BM232" s="54" t="s">
        <v>22</v>
      </c>
      <c r="BN232" s="54" t="s">
        <v>22</v>
      </c>
      <c r="BO232" s="54" t="s">
        <v>22</v>
      </c>
      <c r="BP232" s="54" t="s">
        <v>22</v>
      </c>
      <c r="BQ232" s="46">
        <f t="shared" si="507"/>
        <v>0</v>
      </c>
      <c r="BR232" s="9">
        <f t="shared" si="508"/>
        <v>0</v>
      </c>
      <c r="BS232" s="9">
        <f t="shared" si="509"/>
        <v>0</v>
      </c>
      <c r="BT232" s="63">
        <v>0</v>
      </c>
      <c r="BU232" s="64" t="s">
        <v>22</v>
      </c>
      <c r="BV232" s="64" t="s">
        <v>22</v>
      </c>
      <c r="BW232" s="64" t="s">
        <v>22</v>
      </c>
      <c r="BX232" s="64" t="s">
        <v>22</v>
      </c>
      <c r="BY232" s="64" t="s">
        <v>22</v>
      </c>
      <c r="BZ232" s="64" t="s">
        <v>22</v>
      </c>
      <c r="CA232" s="64" t="s">
        <v>22</v>
      </c>
      <c r="CB232" s="46">
        <f t="shared" si="510"/>
        <v>0</v>
      </c>
      <c r="CC232" s="9">
        <f t="shared" si="511"/>
        <v>0</v>
      </c>
      <c r="CD232" s="9">
        <f t="shared" si="512"/>
        <v>0</v>
      </c>
      <c r="CE232" s="8">
        <v>0</v>
      </c>
      <c r="CF232" s="9">
        <f t="shared" si="570"/>
        <v>0</v>
      </c>
      <c r="CG232" s="9">
        <f t="shared" si="571"/>
        <v>0</v>
      </c>
      <c r="CH232" s="8">
        <v>0</v>
      </c>
      <c r="CI232" s="9">
        <f t="shared" si="572"/>
        <v>0</v>
      </c>
      <c r="CJ232" s="9">
        <f t="shared" si="573"/>
        <v>0</v>
      </c>
      <c r="CK232" s="10">
        <v>1</v>
      </c>
    </row>
    <row r="233" spans="1:89" s="10" customFormat="1" ht="144" customHeight="1">
      <c r="A233" s="36" t="s">
        <v>1366</v>
      </c>
      <c r="B233" s="107"/>
      <c r="C233" s="106" t="str">
        <f t="shared" si="563"/>
        <v>FRIDA-Beige</v>
      </c>
      <c r="D233" s="99" t="s">
        <v>1280</v>
      </c>
      <c r="E233" s="19" t="s">
        <v>1216</v>
      </c>
      <c r="F233" s="104" t="s">
        <v>1322</v>
      </c>
      <c r="G233" s="19"/>
      <c r="H233" s="78">
        <f t="shared" si="513"/>
        <v>10.34</v>
      </c>
      <c r="I233" s="79">
        <v>15.9</v>
      </c>
      <c r="J233" s="79">
        <v>39.9</v>
      </c>
      <c r="K233" s="143" t="str">
        <f>_xlfn.XLOOKUP(C233,наличие!A:A,наличие!J:J,"-",0)</f>
        <v>-</v>
      </c>
      <c r="L233" s="160" t="s">
        <v>1245</v>
      </c>
      <c r="M233" s="31" t="s">
        <v>1244</v>
      </c>
      <c r="N233" s="31" t="s">
        <v>1244</v>
      </c>
      <c r="O233" s="31" t="s">
        <v>1244</v>
      </c>
      <c r="P233" s="31" t="s">
        <v>1244</v>
      </c>
      <c r="Q233" s="31" t="s">
        <v>1244</v>
      </c>
      <c r="R233" s="31" t="s">
        <v>1244</v>
      </c>
      <c r="S233" s="31" t="s">
        <v>1244</v>
      </c>
      <c r="T233" s="31" t="s">
        <v>1244</v>
      </c>
      <c r="U233" s="31" t="s">
        <v>1244</v>
      </c>
      <c r="V233" s="31" t="s">
        <v>1244</v>
      </c>
      <c r="W233" s="31" t="s">
        <v>1244</v>
      </c>
      <c r="X233" s="163">
        <f t="shared" si="561"/>
        <v>0</v>
      </c>
      <c r="Y233" s="81">
        <f t="shared" si="562"/>
        <v>0</v>
      </c>
      <c r="Z233" s="38">
        <f t="shared" si="564"/>
        <v>3.05</v>
      </c>
      <c r="AA233" s="23">
        <f t="shared" si="494"/>
        <v>0</v>
      </c>
      <c r="AB233" s="24">
        <f t="shared" si="495"/>
        <v>13.39</v>
      </c>
      <c r="AC233" s="55">
        <f t="shared" si="569"/>
        <v>47</v>
      </c>
      <c r="AD233" s="40">
        <f t="shared" si="597"/>
        <v>46.9</v>
      </c>
      <c r="AE233" s="11">
        <f t="shared" si="496"/>
        <v>4230</v>
      </c>
      <c r="AF233" s="6">
        <f t="shared" si="497"/>
        <v>2.5100821508588496</v>
      </c>
      <c r="AG233" s="25">
        <f t="shared" si="498"/>
        <v>25.8</v>
      </c>
      <c r="AH233" s="11" t="e">
        <f>ROUND(AG233*#REF!,-1)</f>
        <v>#REF!</v>
      </c>
      <c r="AI233" s="7">
        <f t="shared" si="499"/>
        <v>0.92681105302464528</v>
      </c>
      <c r="AJ233" s="26">
        <f t="shared" si="500"/>
        <v>19.399999999999999</v>
      </c>
      <c r="AK233" s="11" t="e">
        <f>ROUND(AJ233*#REF!,-1)</f>
        <v>#REF!</v>
      </c>
      <c r="AL233" s="18">
        <f t="shared" si="501"/>
        <v>0.44884241971620598</v>
      </c>
      <c r="AM233" s="42"/>
      <c r="AN233" s="67" t="e">
        <f t="shared" si="598"/>
        <v>#VALUE!</v>
      </c>
      <c r="AO233" s="68" t="s">
        <v>22</v>
      </c>
      <c r="AP233" s="68" t="s">
        <v>22</v>
      </c>
      <c r="AQ233" s="68" t="s">
        <v>22</v>
      </c>
      <c r="AR233" s="68" t="s">
        <v>22</v>
      </c>
      <c r="AS233" s="68" t="s">
        <v>22</v>
      </c>
      <c r="AT233" s="68" t="s">
        <v>22</v>
      </c>
      <c r="AU233" s="68" t="s">
        <v>22</v>
      </c>
      <c r="AV233" s="74" t="e">
        <f t="shared" si="502"/>
        <v>#VALUE!</v>
      </c>
      <c r="AW233" s="71" t="e">
        <f t="shared" si="503"/>
        <v>#VALUE!</v>
      </c>
      <c r="AX233" s="49">
        <v>0</v>
      </c>
      <c r="AY233" s="50" t="s">
        <v>22</v>
      </c>
      <c r="AZ233" s="50" t="s">
        <v>22</v>
      </c>
      <c r="BA233" s="50" t="s">
        <v>22</v>
      </c>
      <c r="BB233" s="50" t="s">
        <v>22</v>
      </c>
      <c r="BC233" s="50" t="s">
        <v>22</v>
      </c>
      <c r="BD233" s="50" t="s">
        <v>22</v>
      </c>
      <c r="BE233" s="50" t="s">
        <v>22</v>
      </c>
      <c r="BF233" s="46">
        <f t="shared" si="504"/>
        <v>0</v>
      </c>
      <c r="BG233" s="9">
        <f t="shared" si="505"/>
        <v>0</v>
      </c>
      <c r="BH233" s="9">
        <f t="shared" si="506"/>
        <v>0</v>
      </c>
      <c r="BI233" s="53">
        <v>0</v>
      </c>
      <c r="BJ233" s="54" t="s">
        <v>22</v>
      </c>
      <c r="BK233" s="54" t="s">
        <v>22</v>
      </c>
      <c r="BL233" s="54" t="s">
        <v>22</v>
      </c>
      <c r="BM233" s="54" t="s">
        <v>22</v>
      </c>
      <c r="BN233" s="54" t="s">
        <v>22</v>
      </c>
      <c r="BO233" s="54" t="s">
        <v>22</v>
      </c>
      <c r="BP233" s="54" t="s">
        <v>22</v>
      </c>
      <c r="BQ233" s="46">
        <f t="shared" si="507"/>
        <v>0</v>
      </c>
      <c r="BR233" s="9">
        <f t="shared" si="508"/>
        <v>0</v>
      </c>
      <c r="BS233" s="9">
        <f t="shared" si="509"/>
        <v>0</v>
      </c>
      <c r="BT233" s="63">
        <v>0</v>
      </c>
      <c r="BU233" s="64" t="s">
        <v>22</v>
      </c>
      <c r="BV233" s="64" t="s">
        <v>22</v>
      </c>
      <c r="BW233" s="64" t="s">
        <v>22</v>
      </c>
      <c r="BX233" s="64" t="s">
        <v>22</v>
      </c>
      <c r="BY233" s="64" t="s">
        <v>22</v>
      </c>
      <c r="BZ233" s="64" t="s">
        <v>22</v>
      </c>
      <c r="CA233" s="64" t="s">
        <v>22</v>
      </c>
      <c r="CB233" s="46">
        <f t="shared" si="510"/>
        <v>0</v>
      </c>
      <c r="CC233" s="9">
        <f t="shared" si="511"/>
        <v>0</v>
      </c>
      <c r="CD233" s="9">
        <f t="shared" si="512"/>
        <v>0</v>
      </c>
      <c r="CE233" s="8">
        <v>0</v>
      </c>
      <c r="CF233" s="9">
        <f t="shared" si="570"/>
        <v>0</v>
      </c>
      <c r="CG233" s="9">
        <f t="shared" si="571"/>
        <v>0</v>
      </c>
      <c r="CH233" s="8">
        <v>0</v>
      </c>
      <c r="CI233" s="9">
        <f t="shared" si="572"/>
        <v>0</v>
      </c>
      <c r="CJ233" s="9">
        <f t="shared" si="573"/>
        <v>0</v>
      </c>
      <c r="CK233" s="10">
        <v>1</v>
      </c>
    </row>
    <row r="234" spans="1:89" s="10" customFormat="1" ht="144" customHeight="1">
      <c r="A234" s="36" t="s">
        <v>1366</v>
      </c>
      <c r="B234" s="107"/>
      <c r="C234" s="106" t="str">
        <f t="shared" si="563"/>
        <v>FRIDA-Grey</v>
      </c>
      <c r="D234" s="99" t="s">
        <v>1280</v>
      </c>
      <c r="E234" s="19" t="s">
        <v>1217</v>
      </c>
      <c r="F234" s="104" t="s">
        <v>1322</v>
      </c>
      <c r="G234" s="19"/>
      <c r="H234" s="78">
        <f t="shared" si="513"/>
        <v>10.34</v>
      </c>
      <c r="I234" s="79">
        <v>15.9</v>
      </c>
      <c r="J234" s="79">
        <v>39.9</v>
      </c>
      <c r="K234" s="143" t="str">
        <f>_xlfn.XLOOKUP(C234,наличие!A:A,наличие!J:J,"-",0)</f>
        <v>-</v>
      </c>
      <c r="L234" s="160" t="s">
        <v>1245</v>
      </c>
      <c r="M234" s="31" t="s">
        <v>1244</v>
      </c>
      <c r="N234" s="31" t="s">
        <v>1244</v>
      </c>
      <c r="O234" s="31" t="s">
        <v>1244</v>
      </c>
      <c r="P234" s="31" t="s">
        <v>1244</v>
      </c>
      <c r="Q234" s="31" t="s">
        <v>1244</v>
      </c>
      <c r="R234" s="31" t="s">
        <v>1244</v>
      </c>
      <c r="S234" s="31" t="s">
        <v>1244</v>
      </c>
      <c r="T234" s="31" t="s">
        <v>1244</v>
      </c>
      <c r="U234" s="31" t="s">
        <v>1244</v>
      </c>
      <c r="V234" s="31" t="s">
        <v>1244</v>
      </c>
      <c r="W234" s="31" t="s">
        <v>1244</v>
      </c>
      <c r="X234" s="163">
        <f t="shared" si="561"/>
        <v>0</v>
      </c>
      <c r="Y234" s="81">
        <f t="shared" si="562"/>
        <v>0</v>
      </c>
      <c r="Z234" s="38">
        <f t="shared" si="564"/>
        <v>3.05</v>
      </c>
      <c r="AA234" s="23">
        <f t="shared" si="494"/>
        <v>0</v>
      </c>
      <c r="AB234" s="24">
        <f t="shared" si="495"/>
        <v>13.39</v>
      </c>
      <c r="AC234" s="55">
        <f t="shared" si="569"/>
        <v>47</v>
      </c>
      <c r="AD234" s="40">
        <f t="shared" si="597"/>
        <v>46.9</v>
      </c>
      <c r="AE234" s="11">
        <f t="shared" si="496"/>
        <v>4230</v>
      </c>
      <c r="AF234" s="6">
        <f t="shared" si="497"/>
        <v>2.5100821508588496</v>
      </c>
      <c r="AG234" s="25">
        <f t="shared" si="498"/>
        <v>25.8</v>
      </c>
      <c r="AH234" s="11" t="e">
        <f>ROUND(AG234*#REF!,-1)</f>
        <v>#REF!</v>
      </c>
      <c r="AI234" s="7">
        <f t="shared" si="499"/>
        <v>0.92681105302464528</v>
      </c>
      <c r="AJ234" s="26">
        <f t="shared" si="500"/>
        <v>19.399999999999999</v>
      </c>
      <c r="AK234" s="11" t="e">
        <f>ROUND(AJ234*#REF!,-1)</f>
        <v>#REF!</v>
      </c>
      <c r="AL234" s="18">
        <f t="shared" si="501"/>
        <v>0.44884241971620598</v>
      </c>
      <c r="AM234" s="42"/>
      <c r="AN234" s="67" t="e">
        <f t="shared" si="598"/>
        <v>#VALUE!</v>
      </c>
      <c r="AO234" s="68" t="s">
        <v>22</v>
      </c>
      <c r="AP234" s="68" t="s">
        <v>22</v>
      </c>
      <c r="AQ234" s="68" t="s">
        <v>22</v>
      </c>
      <c r="AR234" s="68" t="s">
        <v>22</v>
      </c>
      <c r="AS234" s="68" t="s">
        <v>22</v>
      </c>
      <c r="AT234" s="68" t="s">
        <v>22</v>
      </c>
      <c r="AU234" s="68" t="s">
        <v>22</v>
      </c>
      <c r="AV234" s="74" t="e">
        <f t="shared" si="502"/>
        <v>#VALUE!</v>
      </c>
      <c r="AW234" s="71" t="e">
        <f t="shared" si="503"/>
        <v>#VALUE!</v>
      </c>
      <c r="AX234" s="49">
        <v>0</v>
      </c>
      <c r="AY234" s="50" t="s">
        <v>22</v>
      </c>
      <c r="AZ234" s="50" t="s">
        <v>22</v>
      </c>
      <c r="BA234" s="50" t="s">
        <v>22</v>
      </c>
      <c r="BB234" s="50" t="s">
        <v>22</v>
      </c>
      <c r="BC234" s="50" t="s">
        <v>22</v>
      </c>
      <c r="BD234" s="50" t="s">
        <v>22</v>
      </c>
      <c r="BE234" s="50" t="s">
        <v>22</v>
      </c>
      <c r="BF234" s="46">
        <f t="shared" si="504"/>
        <v>0</v>
      </c>
      <c r="BG234" s="9">
        <f t="shared" si="505"/>
        <v>0</v>
      </c>
      <c r="BH234" s="9">
        <f t="shared" si="506"/>
        <v>0</v>
      </c>
      <c r="BI234" s="53">
        <v>0</v>
      </c>
      <c r="BJ234" s="54" t="s">
        <v>22</v>
      </c>
      <c r="BK234" s="54" t="s">
        <v>22</v>
      </c>
      <c r="BL234" s="54" t="s">
        <v>22</v>
      </c>
      <c r="BM234" s="54" t="s">
        <v>22</v>
      </c>
      <c r="BN234" s="54" t="s">
        <v>22</v>
      </c>
      <c r="BO234" s="54" t="s">
        <v>22</v>
      </c>
      <c r="BP234" s="54" t="s">
        <v>22</v>
      </c>
      <c r="BQ234" s="46">
        <f t="shared" si="507"/>
        <v>0</v>
      </c>
      <c r="BR234" s="9">
        <f t="shared" si="508"/>
        <v>0</v>
      </c>
      <c r="BS234" s="9">
        <f t="shared" si="509"/>
        <v>0</v>
      </c>
      <c r="BT234" s="63">
        <v>0</v>
      </c>
      <c r="BU234" s="64" t="s">
        <v>22</v>
      </c>
      <c r="BV234" s="64" t="s">
        <v>22</v>
      </c>
      <c r="BW234" s="64" t="s">
        <v>22</v>
      </c>
      <c r="BX234" s="64" t="s">
        <v>22</v>
      </c>
      <c r="BY234" s="64" t="s">
        <v>22</v>
      </c>
      <c r="BZ234" s="64" t="s">
        <v>22</v>
      </c>
      <c r="CA234" s="64" t="s">
        <v>22</v>
      </c>
      <c r="CB234" s="46">
        <f t="shared" si="510"/>
        <v>0</v>
      </c>
      <c r="CC234" s="9">
        <f t="shared" si="511"/>
        <v>0</v>
      </c>
      <c r="CD234" s="9">
        <f t="shared" si="512"/>
        <v>0</v>
      </c>
      <c r="CE234" s="8">
        <v>0</v>
      </c>
      <c r="CF234" s="9">
        <f t="shared" si="570"/>
        <v>0</v>
      </c>
      <c r="CG234" s="9">
        <f t="shared" si="571"/>
        <v>0</v>
      </c>
      <c r="CH234" s="8">
        <v>0</v>
      </c>
      <c r="CI234" s="9">
        <f t="shared" si="572"/>
        <v>0</v>
      </c>
      <c r="CJ234" s="9">
        <f t="shared" si="573"/>
        <v>0</v>
      </c>
      <c r="CK234" s="10">
        <v>1</v>
      </c>
    </row>
    <row r="235" spans="1:89" s="10" customFormat="1" ht="144" customHeight="1">
      <c r="A235" s="36" t="s">
        <v>1366</v>
      </c>
      <c r="B235" s="106"/>
      <c r="C235" s="106" t="str">
        <f t="shared" si="563"/>
        <v>URSULA-Blue</v>
      </c>
      <c r="D235" s="99" t="s">
        <v>1281</v>
      </c>
      <c r="E235" s="19" t="s">
        <v>1203</v>
      </c>
      <c r="F235" s="104" t="s">
        <v>889</v>
      </c>
      <c r="G235" s="19"/>
      <c r="H235" s="78">
        <f t="shared" si="513"/>
        <v>11.64</v>
      </c>
      <c r="I235" s="89">
        <v>17.899999999999999</v>
      </c>
      <c r="J235" s="79">
        <v>44.9</v>
      </c>
      <c r="K235" s="143" t="str">
        <f>_xlfn.XLOOKUP(C235,наличие!A:A,наличие!J:J,"-",0)</f>
        <v>-</v>
      </c>
      <c r="L235" s="160" t="s">
        <v>1245</v>
      </c>
      <c r="M235" s="31" t="s">
        <v>1244</v>
      </c>
      <c r="N235" s="31" t="s">
        <v>1244</v>
      </c>
      <c r="O235" s="31" t="s">
        <v>1244</v>
      </c>
      <c r="P235" s="31" t="s">
        <v>1244</v>
      </c>
      <c r="Q235" s="31" t="s">
        <v>1244</v>
      </c>
      <c r="R235" s="31" t="s">
        <v>1244</v>
      </c>
      <c r="S235" s="31" t="s">
        <v>1244</v>
      </c>
      <c r="T235" s="31" t="s">
        <v>1244</v>
      </c>
      <c r="U235" s="31" t="s">
        <v>1244</v>
      </c>
      <c r="V235" s="31" t="s">
        <v>1244</v>
      </c>
      <c r="W235" s="31" t="s">
        <v>1244</v>
      </c>
      <c r="X235" s="163">
        <f t="shared" si="561"/>
        <v>0</v>
      </c>
      <c r="Y235" s="81">
        <f t="shared" si="562"/>
        <v>0</v>
      </c>
      <c r="Z235" s="38">
        <f t="shared" si="564"/>
        <v>3.2450000000000001</v>
      </c>
      <c r="AA235" s="23">
        <f t="shared" si="494"/>
        <v>0</v>
      </c>
      <c r="AB235" s="24">
        <f t="shared" si="495"/>
        <v>14.885000000000002</v>
      </c>
      <c r="AC235" s="55">
        <f t="shared" si="569"/>
        <v>52</v>
      </c>
      <c r="AD235" s="40">
        <f t="shared" si="597"/>
        <v>52.1</v>
      </c>
      <c r="AE235" s="11">
        <f t="shared" si="496"/>
        <v>4680</v>
      </c>
      <c r="AF235" s="6">
        <f t="shared" si="497"/>
        <v>2.4934497816593879</v>
      </c>
      <c r="AG235" s="25">
        <f t="shared" si="498"/>
        <v>28.6</v>
      </c>
      <c r="AH235" s="11" t="e">
        <f>ROUND(AG235*#REF!,-1)</f>
        <v>#REF!</v>
      </c>
      <c r="AI235" s="7">
        <f t="shared" si="499"/>
        <v>0.92139737991266368</v>
      </c>
      <c r="AJ235" s="26">
        <f t="shared" si="500"/>
        <v>21.5</v>
      </c>
      <c r="AK235" s="11" t="e">
        <f>ROUND(AJ235*#REF!,-1)</f>
        <v>#REF!</v>
      </c>
      <c r="AL235" s="18">
        <f t="shared" si="501"/>
        <v>0.44440712126301629</v>
      </c>
      <c r="AM235" s="42"/>
      <c r="AN235" s="67" t="e">
        <f t="shared" si="598"/>
        <v>#VALUE!</v>
      </c>
      <c r="AO235" s="68" t="s">
        <v>22</v>
      </c>
      <c r="AP235" s="68" t="s">
        <v>22</v>
      </c>
      <c r="AQ235" s="68" t="s">
        <v>22</v>
      </c>
      <c r="AR235" s="68" t="s">
        <v>22</v>
      </c>
      <c r="AS235" s="68" t="s">
        <v>22</v>
      </c>
      <c r="AT235" s="68" t="s">
        <v>22</v>
      </c>
      <c r="AU235" s="68" t="s">
        <v>22</v>
      </c>
      <c r="AV235" s="74" t="e">
        <f t="shared" si="502"/>
        <v>#VALUE!</v>
      </c>
      <c r="AW235" s="71" t="e">
        <f t="shared" si="503"/>
        <v>#VALUE!</v>
      </c>
      <c r="AX235" s="49">
        <v>0</v>
      </c>
      <c r="AY235" s="50" t="s">
        <v>22</v>
      </c>
      <c r="AZ235" s="50" t="s">
        <v>22</v>
      </c>
      <c r="BA235" s="50" t="s">
        <v>22</v>
      </c>
      <c r="BB235" s="50" t="s">
        <v>22</v>
      </c>
      <c r="BC235" s="50" t="s">
        <v>22</v>
      </c>
      <c r="BD235" s="50" t="s">
        <v>22</v>
      </c>
      <c r="BE235" s="50" t="s">
        <v>22</v>
      </c>
      <c r="BF235" s="46">
        <f t="shared" si="504"/>
        <v>0</v>
      </c>
      <c r="BG235" s="9">
        <f t="shared" si="505"/>
        <v>0</v>
      </c>
      <c r="BH235" s="9">
        <f t="shared" si="506"/>
        <v>0</v>
      </c>
      <c r="BI235" s="53">
        <v>0</v>
      </c>
      <c r="BJ235" s="54" t="s">
        <v>22</v>
      </c>
      <c r="BK235" s="54" t="s">
        <v>22</v>
      </c>
      <c r="BL235" s="54" t="s">
        <v>22</v>
      </c>
      <c r="BM235" s="54" t="s">
        <v>22</v>
      </c>
      <c r="BN235" s="54" t="s">
        <v>22</v>
      </c>
      <c r="BO235" s="54" t="s">
        <v>22</v>
      </c>
      <c r="BP235" s="54" t="s">
        <v>22</v>
      </c>
      <c r="BQ235" s="46">
        <f t="shared" si="507"/>
        <v>0</v>
      </c>
      <c r="BR235" s="9">
        <f t="shared" si="508"/>
        <v>0</v>
      </c>
      <c r="BS235" s="9">
        <f t="shared" si="509"/>
        <v>0</v>
      </c>
      <c r="BT235" s="63">
        <v>0</v>
      </c>
      <c r="BU235" s="64" t="s">
        <v>22</v>
      </c>
      <c r="BV235" s="64" t="s">
        <v>22</v>
      </c>
      <c r="BW235" s="64" t="s">
        <v>22</v>
      </c>
      <c r="BX235" s="64" t="s">
        <v>22</v>
      </c>
      <c r="BY235" s="64" t="s">
        <v>22</v>
      </c>
      <c r="BZ235" s="64" t="s">
        <v>22</v>
      </c>
      <c r="CA235" s="64" t="s">
        <v>22</v>
      </c>
      <c r="CB235" s="46">
        <f t="shared" si="510"/>
        <v>0</v>
      </c>
      <c r="CC235" s="9">
        <f t="shared" si="511"/>
        <v>0</v>
      </c>
      <c r="CD235" s="9">
        <f t="shared" si="512"/>
        <v>0</v>
      </c>
      <c r="CE235" s="8">
        <v>0</v>
      </c>
      <c r="CF235" s="9">
        <f t="shared" si="570"/>
        <v>0</v>
      </c>
      <c r="CG235" s="9">
        <f t="shared" si="571"/>
        <v>0</v>
      </c>
      <c r="CH235" s="8">
        <v>0</v>
      </c>
      <c r="CI235" s="9">
        <f t="shared" si="572"/>
        <v>0</v>
      </c>
      <c r="CJ235" s="9">
        <f t="shared" si="573"/>
        <v>0</v>
      </c>
      <c r="CK235" s="10">
        <v>1</v>
      </c>
    </row>
    <row r="236" spans="1:89" s="10" customFormat="1" ht="144" customHeight="1">
      <c r="A236" s="36" t="s">
        <v>1366</v>
      </c>
      <c r="B236" s="36"/>
      <c r="C236" s="106" t="str">
        <f t="shared" si="563"/>
        <v>URSULA-Grey</v>
      </c>
      <c r="D236" s="95" t="s">
        <v>1281</v>
      </c>
      <c r="E236" s="19" t="s">
        <v>1217</v>
      </c>
      <c r="F236" s="103" t="s">
        <v>889</v>
      </c>
      <c r="G236" s="19"/>
      <c r="H236" s="78">
        <f t="shared" ref="H236:H245" si="599">ROUND(I236*0.65,2)</f>
        <v>11.64</v>
      </c>
      <c r="I236" s="89">
        <v>17.899999999999999</v>
      </c>
      <c r="J236" s="79">
        <v>44.9</v>
      </c>
      <c r="K236" s="143" t="str">
        <f>_xlfn.XLOOKUP(C236,наличие!A:A,наличие!J:J,"-",0)</f>
        <v>-</v>
      </c>
      <c r="L236" s="160" t="s">
        <v>1245</v>
      </c>
      <c r="M236" s="31" t="s">
        <v>1244</v>
      </c>
      <c r="N236" s="31" t="s">
        <v>1244</v>
      </c>
      <c r="O236" s="31" t="s">
        <v>1244</v>
      </c>
      <c r="P236" s="31" t="s">
        <v>1244</v>
      </c>
      <c r="Q236" s="31" t="s">
        <v>1244</v>
      </c>
      <c r="R236" s="31" t="s">
        <v>1244</v>
      </c>
      <c r="S236" s="31" t="s">
        <v>1244</v>
      </c>
      <c r="T236" s="31" t="s">
        <v>1244</v>
      </c>
      <c r="U236" s="31" t="s">
        <v>1244</v>
      </c>
      <c r="V236" s="31" t="s">
        <v>1244</v>
      </c>
      <c r="W236" s="31" t="s">
        <v>1244</v>
      </c>
      <c r="X236" s="163">
        <f t="shared" si="561"/>
        <v>0</v>
      </c>
      <c r="Y236" s="81">
        <f t="shared" si="562"/>
        <v>0</v>
      </c>
      <c r="Z236" s="38">
        <f t="shared" si="564"/>
        <v>3.2450000000000001</v>
      </c>
      <c r="AA236" s="23">
        <f t="shared" si="494"/>
        <v>0</v>
      </c>
      <c r="AB236" s="24">
        <f t="shared" si="495"/>
        <v>14.885000000000002</v>
      </c>
      <c r="AC236" s="55">
        <f t="shared" si="569"/>
        <v>52</v>
      </c>
      <c r="AD236" s="40">
        <f t="shared" si="597"/>
        <v>52.1</v>
      </c>
      <c r="AE236" s="11">
        <f t="shared" si="496"/>
        <v>4680</v>
      </c>
      <c r="AF236" s="6">
        <f t="shared" si="497"/>
        <v>2.4934497816593879</v>
      </c>
      <c r="AG236" s="25">
        <f t="shared" si="498"/>
        <v>28.6</v>
      </c>
      <c r="AH236" s="11" t="e">
        <f>ROUND(AG236*#REF!,-1)</f>
        <v>#REF!</v>
      </c>
      <c r="AI236" s="7">
        <f t="shared" si="499"/>
        <v>0.92139737991266368</v>
      </c>
      <c r="AJ236" s="26">
        <f t="shared" si="500"/>
        <v>21.5</v>
      </c>
      <c r="AK236" s="11" t="e">
        <f>ROUND(AJ236*#REF!,-1)</f>
        <v>#REF!</v>
      </c>
      <c r="AL236" s="18">
        <f t="shared" si="501"/>
        <v>0.44440712126301629</v>
      </c>
      <c r="AM236" s="42"/>
      <c r="AN236" s="67" t="e">
        <f t="shared" si="598"/>
        <v>#VALUE!</v>
      </c>
      <c r="AO236" s="68" t="s">
        <v>22</v>
      </c>
      <c r="AP236" s="68" t="s">
        <v>22</v>
      </c>
      <c r="AQ236" s="68" t="s">
        <v>22</v>
      </c>
      <c r="AR236" s="68" t="s">
        <v>22</v>
      </c>
      <c r="AS236" s="68" t="s">
        <v>22</v>
      </c>
      <c r="AT236" s="68" t="s">
        <v>22</v>
      </c>
      <c r="AU236" s="68" t="s">
        <v>22</v>
      </c>
      <c r="AV236" s="74" t="e">
        <f t="shared" si="502"/>
        <v>#VALUE!</v>
      </c>
      <c r="AW236" s="71" t="e">
        <f t="shared" si="503"/>
        <v>#VALUE!</v>
      </c>
      <c r="AX236" s="49">
        <v>20</v>
      </c>
      <c r="AY236" s="50" t="s">
        <v>22</v>
      </c>
      <c r="AZ236" s="50" t="s">
        <v>22</v>
      </c>
      <c r="BA236" s="50" t="s">
        <v>22</v>
      </c>
      <c r="BB236" s="50" t="s">
        <v>22</v>
      </c>
      <c r="BC236" s="50" t="s">
        <v>22</v>
      </c>
      <c r="BD236" s="50" t="s">
        <v>22</v>
      </c>
      <c r="BE236" s="50" t="s">
        <v>22</v>
      </c>
      <c r="BF236" s="46">
        <f t="shared" si="504"/>
        <v>20</v>
      </c>
      <c r="BG236" s="9">
        <f t="shared" si="505"/>
        <v>407.54999999999995</v>
      </c>
      <c r="BH236" s="9">
        <f t="shared" si="506"/>
        <v>232.8</v>
      </c>
      <c r="BI236" s="53">
        <v>10</v>
      </c>
      <c r="BJ236" s="54" t="s">
        <v>22</v>
      </c>
      <c r="BK236" s="54" t="s">
        <v>22</v>
      </c>
      <c r="BL236" s="54" t="s">
        <v>22</v>
      </c>
      <c r="BM236" s="54" t="s">
        <v>22</v>
      </c>
      <c r="BN236" s="54" t="s">
        <v>22</v>
      </c>
      <c r="BO236" s="54" t="s">
        <v>22</v>
      </c>
      <c r="BP236" s="54" t="s">
        <v>22</v>
      </c>
      <c r="BQ236" s="46">
        <f t="shared" si="507"/>
        <v>10</v>
      </c>
      <c r="BR236" s="9">
        <f t="shared" si="508"/>
        <v>219.804</v>
      </c>
      <c r="BS236" s="9">
        <f t="shared" si="509"/>
        <v>116.4</v>
      </c>
      <c r="BT236" s="63">
        <v>10</v>
      </c>
      <c r="BU236" s="64" t="s">
        <v>22</v>
      </c>
      <c r="BV236" s="64" t="s">
        <v>22</v>
      </c>
      <c r="BW236" s="64" t="s">
        <v>22</v>
      </c>
      <c r="BX236" s="64" t="s">
        <v>22</v>
      </c>
      <c r="BY236" s="64" t="s">
        <v>22</v>
      </c>
      <c r="BZ236" s="64" t="s">
        <v>22</v>
      </c>
      <c r="CA236" s="64" t="s">
        <v>22</v>
      </c>
      <c r="CB236" s="46">
        <f t="shared" si="510"/>
        <v>10</v>
      </c>
      <c r="CC236" s="9">
        <f t="shared" si="511"/>
        <v>322.39999999999998</v>
      </c>
      <c r="CD236" s="9">
        <f t="shared" si="512"/>
        <v>116.4</v>
      </c>
      <c r="CE236" s="8">
        <v>0</v>
      </c>
      <c r="CF236" s="9">
        <f t="shared" si="570"/>
        <v>0</v>
      </c>
      <c r="CG236" s="9">
        <f t="shared" si="571"/>
        <v>0</v>
      </c>
      <c r="CH236" s="8">
        <v>0</v>
      </c>
      <c r="CI236" s="9">
        <f t="shared" si="572"/>
        <v>0</v>
      </c>
      <c r="CJ236" s="9">
        <f t="shared" si="573"/>
        <v>0</v>
      </c>
      <c r="CK236" s="10">
        <v>1</v>
      </c>
    </row>
    <row r="237" spans="1:89" s="10" customFormat="1" ht="144" customHeight="1">
      <c r="A237" s="36" t="str">
        <f>_xlfn.XLOOKUP(D237,наличие!B:B,наличие!E:E,"-",0)</f>
        <v>Шапки</v>
      </c>
      <c r="B237" s="36"/>
      <c r="C237" s="106" t="str">
        <f t="shared" si="563"/>
        <v>BUCK 001-Black</v>
      </c>
      <c r="D237" s="95" t="s">
        <v>48</v>
      </c>
      <c r="E237" s="19" t="s">
        <v>1212</v>
      </c>
      <c r="F237" s="103" t="s">
        <v>885</v>
      </c>
      <c r="G237" s="19"/>
      <c r="H237" s="78">
        <f t="shared" si="599"/>
        <v>9.69</v>
      </c>
      <c r="I237" s="89">
        <v>14.9</v>
      </c>
      <c r="J237" s="79">
        <v>37.9</v>
      </c>
      <c r="K237" s="143">
        <f>_xlfn.XLOOKUP(C237,наличие!A:A,наличие!J:J,"-",0)</f>
        <v>1</v>
      </c>
      <c r="L237" s="160" t="s">
        <v>1244</v>
      </c>
      <c r="M237" s="31" t="s">
        <v>1244</v>
      </c>
      <c r="N237" s="31" t="s">
        <v>1244</v>
      </c>
      <c r="O237" s="31" t="s">
        <v>1245</v>
      </c>
      <c r="P237" s="31" t="s">
        <v>1244</v>
      </c>
      <c r="Q237" s="31" t="s">
        <v>1245</v>
      </c>
      <c r="R237" s="31" t="s">
        <v>1244</v>
      </c>
      <c r="S237" s="31" t="s">
        <v>1245</v>
      </c>
      <c r="T237" s="31" t="s">
        <v>1244</v>
      </c>
      <c r="U237" s="31" t="s">
        <v>1244</v>
      </c>
      <c r="V237" s="31" t="s">
        <v>1244</v>
      </c>
      <c r="W237" s="31" t="s">
        <v>1244</v>
      </c>
      <c r="X237" s="163">
        <f t="shared" si="561"/>
        <v>0</v>
      </c>
      <c r="Y237" s="81">
        <f t="shared" si="562"/>
        <v>0</v>
      </c>
      <c r="Z237" s="38">
        <f t="shared" si="564"/>
        <v>2.9550000000000001</v>
      </c>
      <c r="AA237" s="23">
        <f t="shared" si="494"/>
        <v>0</v>
      </c>
      <c r="AB237" s="24">
        <f t="shared" si="495"/>
        <v>12.645</v>
      </c>
      <c r="AC237" s="55">
        <f t="shared" si="569"/>
        <v>44</v>
      </c>
      <c r="AD237" s="40">
        <f t="shared" si="597"/>
        <v>44.3</v>
      </c>
      <c r="AE237" s="11">
        <f t="shared" si="496"/>
        <v>3960</v>
      </c>
      <c r="AF237" s="6">
        <f t="shared" si="497"/>
        <v>2.479636219849743</v>
      </c>
      <c r="AG237" s="25">
        <f t="shared" si="498"/>
        <v>24.2</v>
      </c>
      <c r="AH237" s="11" t="e">
        <f>ROUND(AG237*#REF!,-1)</f>
        <v>#REF!</v>
      </c>
      <c r="AI237" s="7">
        <f t="shared" si="499"/>
        <v>0.91379992091735862</v>
      </c>
      <c r="AJ237" s="26">
        <f t="shared" si="500"/>
        <v>18.2</v>
      </c>
      <c r="AK237" s="11" t="e">
        <f>ROUND(AJ237*#REF!,-1)</f>
        <v>#REF!</v>
      </c>
      <c r="AL237" s="18">
        <f t="shared" si="501"/>
        <v>0.43930407275603006</v>
      </c>
      <c r="AM237" s="42"/>
      <c r="AN237" s="67" t="e">
        <f t="shared" si="598"/>
        <v>#VALUE!</v>
      </c>
      <c r="AO237" s="68" t="s">
        <v>22</v>
      </c>
      <c r="AP237" s="68" t="s">
        <v>22</v>
      </c>
      <c r="AQ237" s="68" t="s">
        <v>22</v>
      </c>
      <c r="AR237" s="68" t="s">
        <v>22</v>
      </c>
      <c r="AS237" s="68" t="s">
        <v>22</v>
      </c>
      <c r="AT237" s="68" t="s">
        <v>22</v>
      </c>
      <c r="AU237" s="68" t="s">
        <v>22</v>
      </c>
      <c r="AV237" s="74" t="e">
        <f t="shared" si="502"/>
        <v>#VALUE!</v>
      </c>
      <c r="AW237" s="71" t="e">
        <f t="shared" si="503"/>
        <v>#VALUE!</v>
      </c>
      <c r="AX237" s="49">
        <v>15</v>
      </c>
      <c r="AY237" s="50" t="s">
        <v>22</v>
      </c>
      <c r="AZ237" s="50" t="s">
        <v>22</v>
      </c>
      <c r="BA237" s="50" t="s">
        <v>22</v>
      </c>
      <c r="BB237" s="50" t="s">
        <v>22</v>
      </c>
      <c r="BC237" s="50" t="s">
        <v>22</v>
      </c>
      <c r="BD237" s="50" t="s">
        <v>22</v>
      </c>
      <c r="BE237" s="50" t="s">
        <v>22</v>
      </c>
      <c r="BF237" s="46">
        <f t="shared" si="504"/>
        <v>15</v>
      </c>
      <c r="BG237" s="9">
        <f t="shared" si="505"/>
        <v>258.63749999999999</v>
      </c>
      <c r="BH237" s="9">
        <f t="shared" si="506"/>
        <v>145.35</v>
      </c>
      <c r="BI237" s="53">
        <v>7</v>
      </c>
      <c r="BJ237" s="54" t="s">
        <v>22</v>
      </c>
      <c r="BK237" s="54" t="s">
        <v>22</v>
      </c>
      <c r="BL237" s="54" t="s">
        <v>22</v>
      </c>
      <c r="BM237" s="54" t="s">
        <v>22</v>
      </c>
      <c r="BN237" s="54" t="s">
        <v>22</v>
      </c>
      <c r="BO237" s="54" t="s">
        <v>22</v>
      </c>
      <c r="BP237" s="54" t="s">
        <v>22</v>
      </c>
      <c r="BQ237" s="46">
        <f t="shared" si="507"/>
        <v>7</v>
      </c>
      <c r="BR237" s="9">
        <f t="shared" si="508"/>
        <v>130.19159999999999</v>
      </c>
      <c r="BS237" s="9">
        <f t="shared" si="509"/>
        <v>67.83</v>
      </c>
      <c r="BT237" s="63">
        <v>7</v>
      </c>
      <c r="BU237" s="64" t="s">
        <v>22</v>
      </c>
      <c r="BV237" s="64" t="s">
        <v>22</v>
      </c>
      <c r="BW237" s="64" t="s">
        <v>22</v>
      </c>
      <c r="BX237" s="64" t="s">
        <v>22</v>
      </c>
      <c r="BY237" s="64" t="s">
        <v>22</v>
      </c>
      <c r="BZ237" s="64" t="s">
        <v>22</v>
      </c>
      <c r="CA237" s="64" t="s">
        <v>22</v>
      </c>
      <c r="CB237" s="46">
        <f t="shared" si="510"/>
        <v>7</v>
      </c>
      <c r="CC237" s="9">
        <f t="shared" si="511"/>
        <v>190.96</v>
      </c>
      <c r="CD237" s="9">
        <f t="shared" si="512"/>
        <v>67.83</v>
      </c>
      <c r="CE237" s="8">
        <v>0</v>
      </c>
      <c r="CF237" s="9">
        <f t="shared" si="570"/>
        <v>0</v>
      </c>
      <c r="CG237" s="9">
        <f t="shared" si="571"/>
        <v>0</v>
      </c>
      <c r="CH237" s="8">
        <v>0</v>
      </c>
      <c r="CI237" s="9">
        <f t="shared" si="572"/>
        <v>0</v>
      </c>
      <c r="CJ237" s="9">
        <f t="shared" si="573"/>
        <v>0</v>
      </c>
      <c r="CK237" s="10">
        <v>1</v>
      </c>
    </row>
    <row r="238" spans="1:89" s="10" customFormat="1" ht="144" customHeight="1">
      <c r="A238" s="36" t="str">
        <f>_xlfn.XLOOKUP(D238,наличие!B:B,наличие!E:E,"-",0)</f>
        <v>Шапки</v>
      </c>
      <c r="B238" s="36"/>
      <c r="C238" s="106" t="str">
        <f t="shared" si="563"/>
        <v>BUCK 001-Brown</v>
      </c>
      <c r="D238" s="95" t="s">
        <v>48</v>
      </c>
      <c r="E238" s="19" t="s">
        <v>1204</v>
      </c>
      <c r="F238" s="103" t="s">
        <v>885</v>
      </c>
      <c r="G238" s="19"/>
      <c r="H238" s="78">
        <f t="shared" si="599"/>
        <v>9.69</v>
      </c>
      <c r="I238" s="89">
        <v>14.9</v>
      </c>
      <c r="J238" s="79">
        <v>37.9</v>
      </c>
      <c r="K238" s="143">
        <f>_xlfn.XLOOKUP(C238,наличие!A:A,наличие!J:J,"-",0)</f>
        <v>1</v>
      </c>
      <c r="L238" s="160" t="s">
        <v>1244</v>
      </c>
      <c r="M238" s="31" t="s">
        <v>1244</v>
      </c>
      <c r="N238" s="31" t="s">
        <v>1244</v>
      </c>
      <c r="O238" s="31" t="s">
        <v>1245</v>
      </c>
      <c r="P238" s="31" t="s">
        <v>1244</v>
      </c>
      <c r="Q238" s="31" t="s">
        <v>1245</v>
      </c>
      <c r="R238" s="31" t="s">
        <v>1244</v>
      </c>
      <c r="S238" s="31" t="s">
        <v>1245</v>
      </c>
      <c r="T238" s="31" t="s">
        <v>1244</v>
      </c>
      <c r="U238" s="31" t="s">
        <v>1244</v>
      </c>
      <c r="V238" s="31" t="s">
        <v>1244</v>
      </c>
      <c r="W238" s="31" t="s">
        <v>1244</v>
      </c>
      <c r="X238" s="163">
        <f t="shared" si="561"/>
        <v>0</v>
      </c>
      <c r="Y238" s="81">
        <f t="shared" si="562"/>
        <v>0</v>
      </c>
      <c r="Z238" s="38">
        <f t="shared" si="564"/>
        <v>2.9550000000000001</v>
      </c>
      <c r="AA238" s="23">
        <f t="shared" si="494"/>
        <v>0</v>
      </c>
      <c r="AB238" s="24">
        <f t="shared" si="495"/>
        <v>12.645</v>
      </c>
      <c r="AC238" s="55">
        <f t="shared" si="569"/>
        <v>44</v>
      </c>
      <c r="AD238" s="40">
        <f t="shared" si="597"/>
        <v>44.3</v>
      </c>
      <c r="AE238" s="11">
        <f t="shared" si="496"/>
        <v>3960</v>
      </c>
      <c r="AF238" s="6">
        <f t="shared" si="497"/>
        <v>2.479636219849743</v>
      </c>
      <c r="AG238" s="25">
        <f t="shared" si="498"/>
        <v>24.2</v>
      </c>
      <c r="AH238" s="11" t="e">
        <f>ROUND(AG238*#REF!,-1)</f>
        <v>#REF!</v>
      </c>
      <c r="AI238" s="7">
        <f t="shared" si="499"/>
        <v>0.91379992091735862</v>
      </c>
      <c r="AJ238" s="26">
        <f t="shared" si="500"/>
        <v>18.2</v>
      </c>
      <c r="AK238" s="11" t="e">
        <f>ROUND(AJ238*#REF!,-1)</f>
        <v>#REF!</v>
      </c>
      <c r="AL238" s="18">
        <f t="shared" si="501"/>
        <v>0.43930407275603006</v>
      </c>
      <c r="AM238" s="42"/>
      <c r="AN238" s="67" t="e">
        <f t="shared" si="598"/>
        <v>#VALUE!</v>
      </c>
      <c r="AO238" s="68" t="s">
        <v>22</v>
      </c>
      <c r="AP238" s="68" t="s">
        <v>22</v>
      </c>
      <c r="AQ238" s="68" t="s">
        <v>22</v>
      </c>
      <c r="AR238" s="68" t="s">
        <v>22</v>
      </c>
      <c r="AS238" s="68" t="s">
        <v>22</v>
      </c>
      <c r="AT238" s="68" t="s">
        <v>22</v>
      </c>
      <c r="AU238" s="68" t="s">
        <v>22</v>
      </c>
      <c r="AV238" s="74" t="e">
        <f t="shared" si="502"/>
        <v>#VALUE!</v>
      </c>
      <c r="AW238" s="71" t="e">
        <f t="shared" si="503"/>
        <v>#VALUE!</v>
      </c>
      <c r="AX238" s="49">
        <v>15</v>
      </c>
      <c r="AY238" s="50" t="s">
        <v>22</v>
      </c>
      <c r="AZ238" s="50" t="s">
        <v>22</v>
      </c>
      <c r="BA238" s="50" t="s">
        <v>22</v>
      </c>
      <c r="BB238" s="50" t="s">
        <v>22</v>
      </c>
      <c r="BC238" s="50" t="s">
        <v>22</v>
      </c>
      <c r="BD238" s="50" t="s">
        <v>22</v>
      </c>
      <c r="BE238" s="50" t="s">
        <v>22</v>
      </c>
      <c r="BF238" s="46">
        <f t="shared" si="504"/>
        <v>15</v>
      </c>
      <c r="BG238" s="9">
        <f t="shared" si="505"/>
        <v>258.63749999999999</v>
      </c>
      <c r="BH238" s="9">
        <f t="shared" si="506"/>
        <v>145.35</v>
      </c>
      <c r="BI238" s="53">
        <v>5</v>
      </c>
      <c r="BJ238" s="54" t="s">
        <v>22</v>
      </c>
      <c r="BK238" s="54" t="s">
        <v>22</v>
      </c>
      <c r="BL238" s="54" t="s">
        <v>22</v>
      </c>
      <c r="BM238" s="54" t="s">
        <v>22</v>
      </c>
      <c r="BN238" s="54" t="s">
        <v>22</v>
      </c>
      <c r="BO238" s="54" t="s">
        <v>22</v>
      </c>
      <c r="BP238" s="54" t="s">
        <v>22</v>
      </c>
      <c r="BQ238" s="46">
        <f t="shared" si="507"/>
        <v>5</v>
      </c>
      <c r="BR238" s="9">
        <f t="shared" si="508"/>
        <v>92.994</v>
      </c>
      <c r="BS238" s="9">
        <f t="shared" si="509"/>
        <v>48.449999999999996</v>
      </c>
      <c r="BT238" s="63">
        <v>5</v>
      </c>
      <c r="BU238" s="64" t="s">
        <v>22</v>
      </c>
      <c r="BV238" s="64" t="s">
        <v>22</v>
      </c>
      <c r="BW238" s="64" t="s">
        <v>22</v>
      </c>
      <c r="BX238" s="64" t="s">
        <v>22</v>
      </c>
      <c r="BY238" s="64" t="s">
        <v>22</v>
      </c>
      <c r="BZ238" s="64" t="s">
        <v>22</v>
      </c>
      <c r="CA238" s="64" t="s">
        <v>22</v>
      </c>
      <c r="CB238" s="46">
        <f t="shared" si="510"/>
        <v>5</v>
      </c>
      <c r="CC238" s="9">
        <f t="shared" si="511"/>
        <v>136.4</v>
      </c>
      <c r="CD238" s="9">
        <f t="shared" si="512"/>
        <v>48.449999999999996</v>
      </c>
      <c r="CE238" s="8">
        <v>0</v>
      </c>
      <c r="CF238" s="9">
        <f t="shared" si="570"/>
        <v>0</v>
      </c>
      <c r="CG238" s="9">
        <f t="shared" si="571"/>
        <v>0</v>
      </c>
      <c r="CH238" s="8">
        <v>0</v>
      </c>
      <c r="CI238" s="9">
        <f t="shared" si="572"/>
        <v>0</v>
      </c>
      <c r="CJ238" s="9">
        <f t="shared" si="573"/>
        <v>0</v>
      </c>
      <c r="CK238" s="10">
        <v>1</v>
      </c>
    </row>
    <row r="239" spans="1:89" s="10" customFormat="1" ht="144" customHeight="1">
      <c r="A239" s="36" t="str">
        <f>_xlfn.XLOOKUP(D239,наличие!B:B,наличие!E:E,"-",0)</f>
        <v>Шапки</v>
      </c>
      <c r="B239" s="36"/>
      <c r="C239" s="106" t="str">
        <f t="shared" si="563"/>
        <v>BUCK 001-Charcoal</v>
      </c>
      <c r="D239" s="95" t="s">
        <v>48</v>
      </c>
      <c r="E239" s="19" t="s">
        <v>1210</v>
      </c>
      <c r="F239" s="103" t="s">
        <v>885</v>
      </c>
      <c r="G239" s="19"/>
      <c r="H239" s="78">
        <f t="shared" si="599"/>
        <v>9.69</v>
      </c>
      <c r="I239" s="89">
        <v>14.9</v>
      </c>
      <c r="J239" s="79">
        <v>37.9</v>
      </c>
      <c r="K239" s="143">
        <f>_xlfn.XLOOKUP(C239,наличие!A:A,наличие!J:J,"-",0)</f>
        <v>2</v>
      </c>
      <c r="L239" s="160" t="s">
        <v>1244</v>
      </c>
      <c r="M239" s="31" t="s">
        <v>1244</v>
      </c>
      <c r="N239" s="31" t="s">
        <v>1244</v>
      </c>
      <c r="O239" s="31" t="s">
        <v>1245</v>
      </c>
      <c r="P239" s="31" t="s">
        <v>1244</v>
      </c>
      <c r="Q239" s="31" t="s">
        <v>1245</v>
      </c>
      <c r="R239" s="31" t="s">
        <v>1244</v>
      </c>
      <c r="S239" s="31" t="s">
        <v>1245</v>
      </c>
      <c r="T239" s="31" t="s">
        <v>1244</v>
      </c>
      <c r="U239" s="31" t="s">
        <v>1244</v>
      </c>
      <c r="V239" s="31" t="s">
        <v>1244</v>
      </c>
      <c r="W239" s="31" t="s">
        <v>1244</v>
      </c>
      <c r="X239" s="163">
        <f t="shared" si="561"/>
        <v>0</v>
      </c>
      <c r="Y239" s="81">
        <f t="shared" si="562"/>
        <v>0</v>
      </c>
      <c r="Z239" s="38">
        <f t="shared" si="564"/>
        <v>2.9550000000000001</v>
      </c>
      <c r="AA239" s="23">
        <f t="shared" si="494"/>
        <v>0</v>
      </c>
      <c r="AB239" s="24">
        <f t="shared" si="495"/>
        <v>12.645</v>
      </c>
      <c r="AC239" s="55">
        <f t="shared" si="569"/>
        <v>44</v>
      </c>
      <c r="AD239" s="40">
        <f t="shared" si="597"/>
        <v>44.3</v>
      </c>
      <c r="AE239" s="11">
        <f t="shared" si="496"/>
        <v>3960</v>
      </c>
      <c r="AF239" s="6">
        <f t="shared" si="497"/>
        <v>2.479636219849743</v>
      </c>
      <c r="AG239" s="25">
        <f t="shared" si="498"/>
        <v>24.2</v>
      </c>
      <c r="AH239" s="11" t="e">
        <f>ROUND(AG239*#REF!,-1)</f>
        <v>#REF!</v>
      </c>
      <c r="AI239" s="7">
        <f t="shared" si="499"/>
        <v>0.91379992091735862</v>
      </c>
      <c r="AJ239" s="26">
        <f t="shared" si="500"/>
        <v>18.2</v>
      </c>
      <c r="AK239" s="11" t="e">
        <f>ROUND(AJ239*#REF!,-1)</f>
        <v>#REF!</v>
      </c>
      <c r="AL239" s="18">
        <f t="shared" si="501"/>
        <v>0.43930407275603006</v>
      </c>
      <c r="AM239" s="42"/>
      <c r="AN239" s="67" t="e">
        <f t="shared" si="598"/>
        <v>#VALUE!</v>
      </c>
      <c r="AO239" s="68" t="s">
        <v>22</v>
      </c>
      <c r="AP239" s="68" t="s">
        <v>22</v>
      </c>
      <c r="AQ239" s="68" t="s">
        <v>22</v>
      </c>
      <c r="AR239" s="68" t="s">
        <v>22</v>
      </c>
      <c r="AS239" s="68" t="s">
        <v>22</v>
      </c>
      <c r="AT239" s="68" t="s">
        <v>22</v>
      </c>
      <c r="AU239" s="68" t="s">
        <v>22</v>
      </c>
      <c r="AV239" s="74" t="e">
        <f t="shared" si="502"/>
        <v>#VALUE!</v>
      </c>
      <c r="AW239" s="71" t="e">
        <f t="shared" si="503"/>
        <v>#VALUE!</v>
      </c>
      <c r="AX239" s="49">
        <v>5</v>
      </c>
      <c r="AY239" s="50" t="s">
        <v>22</v>
      </c>
      <c r="AZ239" s="50" t="s">
        <v>22</v>
      </c>
      <c r="BA239" s="50" t="s">
        <v>22</v>
      </c>
      <c r="BB239" s="50" t="s">
        <v>22</v>
      </c>
      <c r="BC239" s="50" t="s">
        <v>22</v>
      </c>
      <c r="BD239" s="50" t="s">
        <v>22</v>
      </c>
      <c r="BE239" s="50" t="s">
        <v>22</v>
      </c>
      <c r="BF239" s="46">
        <f t="shared" si="504"/>
        <v>5</v>
      </c>
      <c r="BG239" s="9">
        <f t="shared" si="505"/>
        <v>86.212499999999991</v>
      </c>
      <c r="BH239" s="9">
        <f t="shared" si="506"/>
        <v>48.449999999999996</v>
      </c>
      <c r="BI239" s="53">
        <v>5</v>
      </c>
      <c r="BJ239" s="54" t="s">
        <v>22</v>
      </c>
      <c r="BK239" s="54" t="s">
        <v>22</v>
      </c>
      <c r="BL239" s="54" t="s">
        <v>22</v>
      </c>
      <c r="BM239" s="54" t="s">
        <v>22</v>
      </c>
      <c r="BN239" s="54" t="s">
        <v>22</v>
      </c>
      <c r="BO239" s="54" t="s">
        <v>22</v>
      </c>
      <c r="BP239" s="54" t="s">
        <v>22</v>
      </c>
      <c r="BQ239" s="46">
        <f t="shared" si="507"/>
        <v>5</v>
      </c>
      <c r="BR239" s="9">
        <f t="shared" si="508"/>
        <v>92.994</v>
      </c>
      <c r="BS239" s="9">
        <f t="shared" si="509"/>
        <v>48.449999999999996</v>
      </c>
      <c r="BT239" s="63">
        <v>5</v>
      </c>
      <c r="BU239" s="64" t="s">
        <v>22</v>
      </c>
      <c r="BV239" s="64" t="s">
        <v>22</v>
      </c>
      <c r="BW239" s="64" t="s">
        <v>22</v>
      </c>
      <c r="BX239" s="64" t="s">
        <v>22</v>
      </c>
      <c r="BY239" s="64" t="s">
        <v>22</v>
      </c>
      <c r="BZ239" s="64" t="s">
        <v>22</v>
      </c>
      <c r="CA239" s="64" t="s">
        <v>22</v>
      </c>
      <c r="CB239" s="46">
        <f t="shared" si="510"/>
        <v>5</v>
      </c>
      <c r="CC239" s="9">
        <f t="shared" si="511"/>
        <v>136.4</v>
      </c>
      <c r="CD239" s="9">
        <f t="shared" si="512"/>
        <v>48.449999999999996</v>
      </c>
      <c r="CE239" s="8">
        <v>0</v>
      </c>
      <c r="CF239" s="9">
        <f t="shared" si="570"/>
        <v>0</v>
      </c>
      <c r="CG239" s="9">
        <f t="shared" si="571"/>
        <v>0</v>
      </c>
      <c r="CH239" s="8">
        <v>0</v>
      </c>
      <c r="CI239" s="9">
        <f t="shared" si="572"/>
        <v>0</v>
      </c>
      <c r="CJ239" s="9">
        <f t="shared" si="573"/>
        <v>0</v>
      </c>
      <c r="CK239" s="10">
        <v>1</v>
      </c>
    </row>
    <row r="240" spans="1:89" s="10" customFormat="1" ht="144" customHeight="1">
      <c r="A240" s="36" t="str">
        <f>_xlfn.XLOOKUP(D240,наличие!B:B,наличие!E:E,"-",0)</f>
        <v>Шапки</v>
      </c>
      <c r="B240" s="36"/>
      <c r="C240" s="106" t="str">
        <f t="shared" si="563"/>
        <v>LEWIS-Red</v>
      </c>
      <c r="D240" s="95" t="s">
        <v>1225</v>
      </c>
      <c r="E240" s="19" t="s">
        <v>1226</v>
      </c>
      <c r="F240" s="103" t="s">
        <v>889</v>
      </c>
      <c r="G240" s="19"/>
      <c r="H240" s="78">
        <f t="shared" si="599"/>
        <v>11.64</v>
      </c>
      <c r="I240" s="89">
        <v>17.899999999999999</v>
      </c>
      <c r="J240" s="79">
        <v>44.9</v>
      </c>
      <c r="K240" s="143">
        <f>_xlfn.XLOOKUP(C240,наличие!A:A,наличие!J:J,"-",0)</f>
        <v>2</v>
      </c>
      <c r="L240" s="160" t="s">
        <v>1244</v>
      </c>
      <c r="M240" s="31" t="s">
        <v>1244</v>
      </c>
      <c r="N240" s="31" t="s">
        <v>1244</v>
      </c>
      <c r="O240" s="31" t="s">
        <v>1245</v>
      </c>
      <c r="P240" s="31" t="s">
        <v>1244</v>
      </c>
      <c r="Q240" s="31" t="s">
        <v>1245</v>
      </c>
      <c r="R240" s="31" t="s">
        <v>1244</v>
      </c>
      <c r="S240" s="31" t="s">
        <v>1245</v>
      </c>
      <c r="T240" s="31" t="s">
        <v>1244</v>
      </c>
      <c r="U240" s="31" t="s">
        <v>1244</v>
      </c>
      <c r="V240" s="31" t="s">
        <v>1244</v>
      </c>
      <c r="W240" s="31" t="s">
        <v>1244</v>
      </c>
      <c r="X240" s="163">
        <f t="shared" si="561"/>
        <v>0</v>
      </c>
      <c r="Y240" s="81">
        <f t="shared" si="562"/>
        <v>0</v>
      </c>
      <c r="Z240" s="38">
        <f t="shared" si="564"/>
        <v>3.2450000000000001</v>
      </c>
      <c r="AA240" s="23">
        <f t="shared" si="494"/>
        <v>0</v>
      </c>
      <c r="AB240" s="24">
        <f t="shared" si="495"/>
        <v>14.885000000000002</v>
      </c>
      <c r="AC240" s="55">
        <f t="shared" si="569"/>
        <v>52</v>
      </c>
      <c r="AD240" s="40">
        <f t="shared" si="597"/>
        <v>52.1</v>
      </c>
      <c r="AE240" s="11">
        <f t="shared" si="496"/>
        <v>4680</v>
      </c>
      <c r="AF240" s="6">
        <f t="shared" si="497"/>
        <v>2.4934497816593879</v>
      </c>
      <c r="AG240" s="25">
        <f t="shared" si="498"/>
        <v>28.6</v>
      </c>
      <c r="AH240" s="11" t="e">
        <f>ROUND(AG240*#REF!,-1)</f>
        <v>#REF!</v>
      </c>
      <c r="AI240" s="7">
        <f t="shared" si="499"/>
        <v>0.92139737991266368</v>
      </c>
      <c r="AJ240" s="26">
        <f t="shared" si="500"/>
        <v>21.5</v>
      </c>
      <c r="AK240" s="11" t="e">
        <f>ROUND(AJ240*#REF!,-1)</f>
        <v>#REF!</v>
      </c>
      <c r="AL240" s="18">
        <f t="shared" si="501"/>
        <v>0.44440712126301629</v>
      </c>
      <c r="AM240" s="42"/>
      <c r="AN240" s="67" t="e">
        <f t="shared" si="598"/>
        <v>#VALUE!</v>
      </c>
      <c r="AO240" s="68" t="s">
        <v>22</v>
      </c>
      <c r="AP240" s="68" t="s">
        <v>22</v>
      </c>
      <c r="AQ240" s="68" t="s">
        <v>22</v>
      </c>
      <c r="AR240" s="68" t="s">
        <v>22</v>
      </c>
      <c r="AS240" s="68" t="s">
        <v>22</v>
      </c>
      <c r="AT240" s="68" t="s">
        <v>22</v>
      </c>
      <c r="AU240" s="68" t="s">
        <v>22</v>
      </c>
      <c r="AV240" s="74" t="e">
        <f t="shared" si="502"/>
        <v>#VALUE!</v>
      </c>
      <c r="AW240" s="71" t="e">
        <f t="shared" si="503"/>
        <v>#VALUE!</v>
      </c>
      <c r="AX240" s="49">
        <v>5</v>
      </c>
      <c r="AY240" s="50" t="s">
        <v>22</v>
      </c>
      <c r="AZ240" s="50" t="s">
        <v>22</v>
      </c>
      <c r="BA240" s="50" t="s">
        <v>22</v>
      </c>
      <c r="BB240" s="50" t="s">
        <v>22</v>
      </c>
      <c r="BC240" s="50" t="s">
        <v>22</v>
      </c>
      <c r="BD240" s="50" t="s">
        <v>22</v>
      </c>
      <c r="BE240" s="50" t="s">
        <v>22</v>
      </c>
      <c r="BF240" s="46">
        <f t="shared" si="504"/>
        <v>5</v>
      </c>
      <c r="BG240" s="9">
        <f t="shared" si="505"/>
        <v>101.88749999999999</v>
      </c>
      <c r="BH240" s="9">
        <f t="shared" si="506"/>
        <v>58.2</v>
      </c>
      <c r="BI240" s="53">
        <v>5</v>
      </c>
      <c r="BJ240" s="54" t="s">
        <v>22</v>
      </c>
      <c r="BK240" s="54" t="s">
        <v>22</v>
      </c>
      <c r="BL240" s="54" t="s">
        <v>22</v>
      </c>
      <c r="BM240" s="54" t="s">
        <v>22</v>
      </c>
      <c r="BN240" s="54" t="s">
        <v>22</v>
      </c>
      <c r="BO240" s="54" t="s">
        <v>22</v>
      </c>
      <c r="BP240" s="54" t="s">
        <v>22</v>
      </c>
      <c r="BQ240" s="46">
        <f t="shared" si="507"/>
        <v>5</v>
      </c>
      <c r="BR240" s="9">
        <f t="shared" si="508"/>
        <v>109.902</v>
      </c>
      <c r="BS240" s="9">
        <f t="shared" si="509"/>
        <v>58.2</v>
      </c>
      <c r="BT240" s="63">
        <v>0</v>
      </c>
      <c r="BU240" s="64" t="s">
        <v>22</v>
      </c>
      <c r="BV240" s="64" t="s">
        <v>22</v>
      </c>
      <c r="BW240" s="64" t="s">
        <v>22</v>
      </c>
      <c r="BX240" s="64" t="s">
        <v>22</v>
      </c>
      <c r="BY240" s="64" t="s">
        <v>22</v>
      </c>
      <c r="BZ240" s="64" t="s">
        <v>22</v>
      </c>
      <c r="CA240" s="64" t="s">
        <v>22</v>
      </c>
      <c r="CB240" s="46">
        <f t="shared" si="510"/>
        <v>0</v>
      </c>
      <c r="CC240" s="9">
        <f t="shared" si="511"/>
        <v>0</v>
      </c>
      <c r="CD240" s="9">
        <f t="shared" si="512"/>
        <v>0</v>
      </c>
      <c r="CE240" s="8">
        <v>0</v>
      </c>
      <c r="CF240" s="9">
        <f t="shared" si="570"/>
        <v>0</v>
      </c>
      <c r="CG240" s="9">
        <f t="shared" si="571"/>
        <v>0</v>
      </c>
      <c r="CH240" s="8">
        <v>0</v>
      </c>
      <c r="CI240" s="9">
        <f t="shared" si="572"/>
        <v>0</v>
      </c>
      <c r="CJ240" s="9">
        <f t="shared" si="573"/>
        <v>0</v>
      </c>
      <c r="CK240" s="10">
        <v>1</v>
      </c>
    </row>
    <row r="241" spans="1:89" s="10" customFormat="1" ht="144" customHeight="1">
      <c r="A241" s="36" t="s">
        <v>1366</v>
      </c>
      <c r="B241" s="36"/>
      <c r="C241" s="106" t="str">
        <f t="shared" si="563"/>
        <v>LOUISE 126-Beige</v>
      </c>
      <c r="D241" s="95" t="s">
        <v>1282</v>
      </c>
      <c r="E241" s="19" t="s">
        <v>1216</v>
      </c>
      <c r="F241" s="103" t="s">
        <v>1323</v>
      </c>
      <c r="G241" s="19"/>
      <c r="H241" s="78">
        <f t="shared" si="599"/>
        <v>9.69</v>
      </c>
      <c r="I241" s="89">
        <v>14.9</v>
      </c>
      <c r="J241" s="79">
        <v>37.9</v>
      </c>
      <c r="K241" s="143" t="str">
        <f>_xlfn.XLOOKUP(C241,наличие!A:A,наличие!J:J,"-",0)</f>
        <v>-</v>
      </c>
      <c r="L241" s="160" t="s">
        <v>1245</v>
      </c>
      <c r="M241" s="31" t="s">
        <v>1244</v>
      </c>
      <c r="N241" s="31" t="s">
        <v>1244</v>
      </c>
      <c r="O241" s="31" t="s">
        <v>1244</v>
      </c>
      <c r="P241" s="31" t="s">
        <v>1244</v>
      </c>
      <c r="Q241" s="31" t="s">
        <v>1244</v>
      </c>
      <c r="R241" s="31" t="s">
        <v>1244</v>
      </c>
      <c r="S241" s="31" t="s">
        <v>1244</v>
      </c>
      <c r="T241" s="31" t="s">
        <v>1244</v>
      </c>
      <c r="U241" s="31" t="s">
        <v>1244</v>
      </c>
      <c r="V241" s="31" t="s">
        <v>1244</v>
      </c>
      <c r="W241" s="31" t="s">
        <v>1244</v>
      </c>
      <c r="X241" s="163">
        <f t="shared" si="561"/>
        <v>0</v>
      </c>
      <c r="Y241" s="81">
        <f t="shared" si="562"/>
        <v>0</v>
      </c>
      <c r="Z241" s="38">
        <f t="shared" si="564"/>
        <v>2.9550000000000001</v>
      </c>
      <c r="AA241" s="23">
        <f t="shared" si="494"/>
        <v>0</v>
      </c>
      <c r="AB241" s="24">
        <f t="shared" si="495"/>
        <v>12.645</v>
      </c>
      <c r="AC241" s="55">
        <f t="shared" si="569"/>
        <v>44</v>
      </c>
      <c r="AD241" s="40">
        <f t="shared" si="597"/>
        <v>44.3</v>
      </c>
      <c r="AE241" s="11">
        <f t="shared" si="496"/>
        <v>3960</v>
      </c>
      <c r="AF241" s="6">
        <f t="shared" si="497"/>
        <v>2.479636219849743</v>
      </c>
      <c r="AG241" s="25">
        <f t="shared" si="498"/>
        <v>24.2</v>
      </c>
      <c r="AH241" s="11" t="e">
        <f>ROUND(AG241*#REF!,-1)</f>
        <v>#REF!</v>
      </c>
      <c r="AI241" s="7">
        <f t="shared" si="499"/>
        <v>0.91379992091735862</v>
      </c>
      <c r="AJ241" s="26">
        <f t="shared" si="500"/>
        <v>18.2</v>
      </c>
      <c r="AK241" s="11" t="e">
        <f>ROUND(AJ241*#REF!,-1)</f>
        <v>#REF!</v>
      </c>
      <c r="AL241" s="18">
        <f t="shared" si="501"/>
        <v>0.43930407275603006</v>
      </c>
      <c r="AM241" s="42"/>
      <c r="AN241" s="67" t="e">
        <f t="shared" si="598"/>
        <v>#VALUE!</v>
      </c>
      <c r="AO241" s="68" t="s">
        <v>22</v>
      </c>
      <c r="AP241" s="68" t="s">
        <v>22</v>
      </c>
      <c r="AQ241" s="68" t="s">
        <v>22</v>
      </c>
      <c r="AR241" s="68" t="s">
        <v>22</v>
      </c>
      <c r="AS241" s="68" t="s">
        <v>22</v>
      </c>
      <c r="AT241" s="68" t="s">
        <v>22</v>
      </c>
      <c r="AU241" s="68" t="s">
        <v>22</v>
      </c>
      <c r="AV241" s="74" t="e">
        <f t="shared" si="502"/>
        <v>#VALUE!</v>
      </c>
      <c r="AW241" s="71" t="e">
        <f t="shared" si="503"/>
        <v>#VALUE!</v>
      </c>
      <c r="AX241" s="49">
        <v>0</v>
      </c>
      <c r="AY241" s="50" t="s">
        <v>22</v>
      </c>
      <c r="AZ241" s="50" t="s">
        <v>22</v>
      </c>
      <c r="BA241" s="50" t="s">
        <v>22</v>
      </c>
      <c r="BB241" s="50" t="s">
        <v>22</v>
      </c>
      <c r="BC241" s="50" t="s">
        <v>22</v>
      </c>
      <c r="BD241" s="50" t="s">
        <v>22</v>
      </c>
      <c r="BE241" s="50" t="s">
        <v>22</v>
      </c>
      <c r="BF241" s="46">
        <f t="shared" si="504"/>
        <v>0</v>
      </c>
      <c r="BG241" s="9">
        <f t="shared" si="505"/>
        <v>0</v>
      </c>
      <c r="BH241" s="9">
        <f t="shared" si="506"/>
        <v>0</v>
      </c>
      <c r="BI241" s="53">
        <v>5</v>
      </c>
      <c r="BJ241" s="54" t="s">
        <v>22</v>
      </c>
      <c r="BK241" s="54" t="s">
        <v>22</v>
      </c>
      <c r="BL241" s="54" t="s">
        <v>22</v>
      </c>
      <c r="BM241" s="54" t="s">
        <v>22</v>
      </c>
      <c r="BN241" s="54" t="s">
        <v>22</v>
      </c>
      <c r="BO241" s="54" t="s">
        <v>22</v>
      </c>
      <c r="BP241" s="54" t="s">
        <v>22</v>
      </c>
      <c r="BQ241" s="46">
        <f t="shared" si="507"/>
        <v>5</v>
      </c>
      <c r="BR241" s="9">
        <f t="shared" si="508"/>
        <v>92.994</v>
      </c>
      <c r="BS241" s="9">
        <f t="shared" si="509"/>
        <v>48.449999999999996</v>
      </c>
      <c r="BT241" s="63">
        <v>5</v>
      </c>
      <c r="BU241" s="64" t="s">
        <v>22</v>
      </c>
      <c r="BV241" s="64" t="s">
        <v>22</v>
      </c>
      <c r="BW241" s="64" t="s">
        <v>22</v>
      </c>
      <c r="BX241" s="64" t="s">
        <v>22</v>
      </c>
      <c r="BY241" s="64" t="s">
        <v>22</v>
      </c>
      <c r="BZ241" s="64" t="s">
        <v>22</v>
      </c>
      <c r="CA241" s="64" t="s">
        <v>22</v>
      </c>
      <c r="CB241" s="46">
        <f t="shared" si="510"/>
        <v>5</v>
      </c>
      <c r="CC241" s="9">
        <f t="shared" si="511"/>
        <v>136.4</v>
      </c>
      <c r="CD241" s="9">
        <f t="shared" si="512"/>
        <v>48.449999999999996</v>
      </c>
      <c r="CE241" s="8">
        <v>0</v>
      </c>
      <c r="CF241" s="9">
        <f t="shared" si="570"/>
        <v>0</v>
      </c>
      <c r="CG241" s="9">
        <f t="shared" si="571"/>
        <v>0</v>
      </c>
      <c r="CH241" s="8">
        <v>0</v>
      </c>
      <c r="CI241" s="9">
        <f t="shared" si="572"/>
        <v>0</v>
      </c>
      <c r="CJ241" s="9">
        <f t="shared" si="573"/>
        <v>0</v>
      </c>
      <c r="CK241" s="10">
        <v>1</v>
      </c>
    </row>
    <row r="242" spans="1:89" s="10" customFormat="1" ht="144" customHeight="1">
      <c r="A242" s="36" t="s">
        <v>1366</v>
      </c>
      <c r="B242" s="36"/>
      <c r="C242" s="106" t="str">
        <f t="shared" si="563"/>
        <v>LOUISE 126-Grey</v>
      </c>
      <c r="D242" s="95" t="s">
        <v>1282</v>
      </c>
      <c r="E242" s="19" t="s">
        <v>1217</v>
      </c>
      <c r="F242" s="103" t="s">
        <v>1323</v>
      </c>
      <c r="G242" s="19"/>
      <c r="H242" s="78">
        <f t="shared" si="599"/>
        <v>9.69</v>
      </c>
      <c r="I242" s="89">
        <v>14.9</v>
      </c>
      <c r="J242" s="79">
        <v>37.9</v>
      </c>
      <c r="K242" s="143" t="str">
        <f>_xlfn.XLOOKUP(C242,наличие!A:A,наличие!J:J,"-",0)</f>
        <v>-</v>
      </c>
      <c r="L242" s="160" t="s">
        <v>1245</v>
      </c>
      <c r="M242" s="31" t="s">
        <v>1244</v>
      </c>
      <c r="N242" s="31" t="s">
        <v>1244</v>
      </c>
      <c r="O242" s="31" t="s">
        <v>1244</v>
      </c>
      <c r="P242" s="31" t="s">
        <v>1244</v>
      </c>
      <c r="Q242" s="31" t="s">
        <v>1244</v>
      </c>
      <c r="R242" s="31" t="s">
        <v>1244</v>
      </c>
      <c r="S242" s="31" t="s">
        <v>1244</v>
      </c>
      <c r="T242" s="31" t="s">
        <v>1244</v>
      </c>
      <c r="U242" s="31" t="s">
        <v>1244</v>
      </c>
      <c r="V242" s="31" t="s">
        <v>1244</v>
      </c>
      <c r="W242" s="31" t="s">
        <v>1244</v>
      </c>
      <c r="X242" s="163">
        <f t="shared" si="561"/>
        <v>0</v>
      </c>
      <c r="Y242" s="81">
        <f t="shared" si="562"/>
        <v>0</v>
      </c>
      <c r="Z242" s="38">
        <f t="shared" si="564"/>
        <v>2.9550000000000001</v>
      </c>
      <c r="AA242" s="23">
        <f t="shared" ref="AA242:AA282" si="600">X242*Z242</f>
        <v>0</v>
      </c>
      <c r="AB242" s="24">
        <f t="shared" ref="AB242:AB282" si="601">H242+Z242</f>
        <v>12.645</v>
      </c>
      <c r="AC242" s="55">
        <f t="shared" si="569"/>
        <v>44</v>
      </c>
      <c r="AD242" s="40">
        <f t="shared" si="597"/>
        <v>44.3</v>
      </c>
      <c r="AE242" s="11">
        <f t="shared" ref="AE242:AE282" si="602">ROUND(AC242*$AE$2,-1)</f>
        <v>3960</v>
      </c>
      <c r="AF242" s="6">
        <f t="shared" ref="AF242:AF282" si="603">(AC242-AB242)/AB242</f>
        <v>2.479636219849743</v>
      </c>
      <c r="AG242" s="25">
        <f t="shared" ref="AG242:AG282" si="604">ROUND(AC242/1.82,1)</f>
        <v>24.2</v>
      </c>
      <c r="AH242" s="11" t="e">
        <f>ROUND(AG242*#REF!,-1)</f>
        <v>#REF!</v>
      </c>
      <c r="AI242" s="7">
        <f t="shared" ref="AI242:AI282" si="605">(AG242-AB242)/AB242</f>
        <v>0.91379992091735862</v>
      </c>
      <c r="AJ242" s="26">
        <f t="shared" ref="AJ242:AJ282" si="606">ROUND(AG242*0.75,1)</f>
        <v>18.2</v>
      </c>
      <c r="AK242" s="11" t="e">
        <f>ROUND(AJ242*#REF!,-1)</f>
        <v>#REF!</v>
      </c>
      <c r="AL242" s="18">
        <f t="shared" ref="AL242:AL282" si="607">(AJ242-AB242)/AB242</f>
        <v>0.43930407275603006</v>
      </c>
      <c r="AM242" s="42"/>
      <c r="AN242" s="67" t="e">
        <f t="shared" si="598"/>
        <v>#VALUE!</v>
      </c>
      <c r="AO242" s="68" t="s">
        <v>22</v>
      </c>
      <c r="AP242" s="68" t="s">
        <v>22</v>
      </c>
      <c r="AQ242" s="68" t="s">
        <v>22</v>
      </c>
      <c r="AR242" s="68" t="s">
        <v>22</v>
      </c>
      <c r="AS242" s="68" t="s">
        <v>22</v>
      </c>
      <c r="AT242" s="68" t="s">
        <v>22</v>
      </c>
      <c r="AU242" s="68" t="s">
        <v>22</v>
      </c>
      <c r="AV242" s="74" t="e">
        <f t="shared" ref="AV242:AV282" si="608">SUM(AN242:AU242)</f>
        <v>#VALUE!</v>
      </c>
      <c r="AW242" s="71" t="e">
        <f t="shared" ref="AW242:AW282" si="609">AV242*H242</f>
        <v>#VALUE!</v>
      </c>
      <c r="AX242" s="49">
        <v>10</v>
      </c>
      <c r="AY242" s="50" t="s">
        <v>22</v>
      </c>
      <c r="AZ242" s="50" t="s">
        <v>22</v>
      </c>
      <c r="BA242" s="50" t="s">
        <v>22</v>
      </c>
      <c r="BB242" s="50" t="s">
        <v>22</v>
      </c>
      <c r="BC242" s="50" t="s">
        <v>22</v>
      </c>
      <c r="BD242" s="50" t="s">
        <v>22</v>
      </c>
      <c r="BE242" s="50" t="s">
        <v>22</v>
      </c>
      <c r="BF242" s="46">
        <f t="shared" ref="BF242:BF282" si="610">SUM(AX242:BE242)</f>
        <v>10</v>
      </c>
      <c r="BG242" s="9">
        <f t="shared" ref="BG242:BG282" si="611">BF242*AG242*0.75*0.95</f>
        <v>172.42499999999998</v>
      </c>
      <c r="BH242" s="9">
        <f t="shared" ref="BH242:BH282" si="612">BF242*H242</f>
        <v>96.899999999999991</v>
      </c>
      <c r="BI242" s="53">
        <v>7</v>
      </c>
      <c r="BJ242" s="54" t="s">
        <v>22</v>
      </c>
      <c r="BK242" s="54" t="s">
        <v>22</v>
      </c>
      <c r="BL242" s="54" t="s">
        <v>22</v>
      </c>
      <c r="BM242" s="54" t="s">
        <v>22</v>
      </c>
      <c r="BN242" s="54" t="s">
        <v>22</v>
      </c>
      <c r="BO242" s="54" t="s">
        <v>22</v>
      </c>
      <c r="BP242" s="54" t="s">
        <v>22</v>
      </c>
      <c r="BQ242" s="46">
        <f t="shared" ref="BQ242:BQ282" si="613">SUM(BI242:BP242)</f>
        <v>7</v>
      </c>
      <c r="BR242" s="9">
        <f t="shared" ref="BR242:BR282" si="614">BQ242*AC242*0.4227</f>
        <v>130.19159999999999</v>
      </c>
      <c r="BS242" s="9">
        <f t="shared" ref="BS242:BS282" si="615">BQ242*H242</f>
        <v>67.83</v>
      </c>
      <c r="BT242" s="63">
        <v>7</v>
      </c>
      <c r="BU242" s="64" t="s">
        <v>22</v>
      </c>
      <c r="BV242" s="64" t="s">
        <v>22</v>
      </c>
      <c r="BW242" s="64" t="s">
        <v>22</v>
      </c>
      <c r="BX242" s="64" t="s">
        <v>22</v>
      </c>
      <c r="BY242" s="64" t="s">
        <v>22</v>
      </c>
      <c r="BZ242" s="64" t="s">
        <v>22</v>
      </c>
      <c r="CA242" s="64" t="s">
        <v>22</v>
      </c>
      <c r="CB242" s="46">
        <f t="shared" ref="CB242:CB282" si="616">SUM(BT242:CA242)</f>
        <v>7</v>
      </c>
      <c r="CC242" s="9">
        <f t="shared" ref="CC242:CC282" si="617">CB242*AC242*0.62</f>
        <v>190.96</v>
      </c>
      <c r="CD242" s="9">
        <f t="shared" ref="CD242:CD282" si="618">CB242*H242</f>
        <v>67.83</v>
      </c>
      <c r="CE242" s="8">
        <v>0</v>
      </c>
      <c r="CF242" s="9">
        <f t="shared" si="570"/>
        <v>0</v>
      </c>
      <c r="CG242" s="9">
        <f t="shared" si="571"/>
        <v>0</v>
      </c>
      <c r="CH242" s="8">
        <v>0</v>
      </c>
      <c r="CI242" s="9">
        <f t="shared" si="572"/>
        <v>0</v>
      </c>
      <c r="CJ242" s="9">
        <f t="shared" si="573"/>
        <v>0</v>
      </c>
      <c r="CK242" s="10">
        <v>1</v>
      </c>
    </row>
    <row r="243" spans="1:89" s="10" customFormat="1" ht="144" customHeight="1">
      <c r="A243" s="36" t="s">
        <v>1366</v>
      </c>
      <c r="B243" s="36"/>
      <c r="C243" s="106" t="str">
        <f t="shared" si="563"/>
        <v>LOUISE 126-Purple</v>
      </c>
      <c r="D243" s="95" t="s">
        <v>1282</v>
      </c>
      <c r="E243" s="19" t="s">
        <v>1241</v>
      </c>
      <c r="F243" s="103" t="s">
        <v>1323</v>
      </c>
      <c r="G243" s="19"/>
      <c r="H243" s="78">
        <f t="shared" si="599"/>
        <v>9.69</v>
      </c>
      <c r="I243" s="89">
        <v>14.9</v>
      </c>
      <c r="J243" s="79">
        <v>37.9</v>
      </c>
      <c r="K243" s="143" t="str">
        <f>_xlfn.XLOOKUP(C243,наличие!A:A,наличие!J:J,"-",0)</f>
        <v>-</v>
      </c>
      <c r="L243" s="160" t="s">
        <v>1245</v>
      </c>
      <c r="M243" s="31" t="s">
        <v>1244</v>
      </c>
      <c r="N243" s="31" t="s">
        <v>1244</v>
      </c>
      <c r="O243" s="31" t="s">
        <v>1244</v>
      </c>
      <c r="P243" s="31" t="s">
        <v>1244</v>
      </c>
      <c r="Q243" s="31" t="s">
        <v>1244</v>
      </c>
      <c r="R243" s="31" t="s">
        <v>1244</v>
      </c>
      <c r="S243" s="31" t="s">
        <v>1244</v>
      </c>
      <c r="T243" s="31" t="s">
        <v>1244</v>
      </c>
      <c r="U243" s="31" t="s">
        <v>1244</v>
      </c>
      <c r="V243" s="31" t="s">
        <v>1244</v>
      </c>
      <c r="W243" s="31" t="s">
        <v>1244</v>
      </c>
      <c r="X243" s="163">
        <f t="shared" si="561"/>
        <v>0</v>
      </c>
      <c r="Y243" s="81">
        <f t="shared" si="562"/>
        <v>0</v>
      </c>
      <c r="Z243" s="38">
        <f t="shared" si="564"/>
        <v>2.9550000000000001</v>
      </c>
      <c r="AA243" s="23">
        <f t="shared" si="600"/>
        <v>0</v>
      </c>
      <c r="AB243" s="24">
        <f t="shared" si="601"/>
        <v>12.645</v>
      </c>
      <c r="AC243" s="55">
        <f t="shared" si="569"/>
        <v>44</v>
      </c>
      <c r="AD243" s="40">
        <f t="shared" si="597"/>
        <v>44.3</v>
      </c>
      <c r="AE243" s="11">
        <f t="shared" si="602"/>
        <v>3960</v>
      </c>
      <c r="AF243" s="6">
        <f t="shared" si="603"/>
        <v>2.479636219849743</v>
      </c>
      <c r="AG243" s="25">
        <f t="shared" si="604"/>
        <v>24.2</v>
      </c>
      <c r="AH243" s="11" t="e">
        <f>ROUND(AG243*#REF!,-1)</f>
        <v>#REF!</v>
      </c>
      <c r="AI243" s="7">
        <f t="shared" si="605"/>
        <v>0.91379992091735862</v>
      </c>
      <c r="AJ243" s="26">
        <f t="shared" si="606"/>
        <v>18.2</v>
      </c>
      <c r="AK243" s="11" t="e">
        <f>ROUND(AJ243*#REF!,-1)</f>
        <v>#REF!</v>
      </c>
      <c r="AL243" s="18">
        <f t="shared" si="607"/>
        <v>0.43930407275603006</v>
      </c>
      <c r="AM243" s="42"/>
      <c r="AN243" s="67" t="e">
        <f t="shared" si="598"/>
        <v>#VALUE!</v>
      </c>
      <c r="AO243" s="68" t="s">
        <v>22</v>
      </c>
      <c r="AP243" s="68" t="s">
        <v>22</v>
      </c>
      <c r="AQ243" s="68" t="s">
        <v>22</v>
      </c>
      <c r="AR243" s="68" t="s">
        <v>22</v>
      </c>
      <c r="AS243" s="68" t="s">
        <v>22</v>
      </c>
      <c r="AT243" s="68" t="s">
        <v>22</v>
      </c>
      <c r="AU243" s="68" t="s">
        <v>22</v>
      </c>
      <c r="AV243" s="74" t="e">
        <f t="shared" si="608"/>
        <v>#VALUE!</v>
      </c>
      <c r="AW243" s="71" t="e">
        <f t="shared" si="609"/>
        <v>#VALUE!</v>
      </c>
      <c r="AX243" s="49">
        <v>0</v>
      </c>
      <c r="AY243" s="50" t="s">
        <v>22</v>
      </c>
      <c r="AZ243" s="50" t="s">
        <v>22</v>
      </c>
      <c r="BA243" s="50" t="s">
        <v>22</v>
      </c>
      <c r="BB243" s="50" t="s">
        <v>22</v>
      </c>
      <c r="BC243" s="50" t="s">
        <v>22</v>
      </c>
      <c r="BD243" s="50" t="s">
        <v>22</v>
      </c>
      <c r="BE243" s="50" t="s">
        <v>22</v>
      </c>
      <c r="BF243" s="46">
        <f t="shared" si="610"/>
        <v>0</v>
      </c>
      <c r="BG243" s="9">
        <f t="shared" si="611"/>
        <v>0</v>
      </c>
      <c r="BH243" s="9">
        <f t="shared" si="612"/>
        <v>0</v>
      </c>
      <c r="BI243" s="53">
        <v>5</v>
      </c>
      <c r="BJ243" s="54" t="s">
        <v>22</v>
      </c>
      <c r="BK243" s="54" t="s">
        <v>22</v>
      </c>
      <c r="BL243" s="54" t="s">
        <v>22</v>
      </c>
      <c r="BM243" s="54" t="s">
        <v>22</v>
      </c>
      <c r="BN243" s="54" t="s">
        <v>22</v>
      </c>
      <c r="BO243" s="54" t="s">
        <v>22</v>
      </c>
      <c r="BP243" s="54" t="s">
        <v>22</v>
      </c>
      <c r="BQ243" s="46">
        <f t="shared" si="613"/>
        <v>5</v>
      </c>
      <c r="BR243" s="9">
        <f t="shared" si="614"/>
        <v>92.994</v>
      </c>
      <c r="BS243" s="9">
        <f t="shared" si="615"/>
        <v>48.449999999999996</v>
      </c>
      <c r="BT243" s="63">
        <v>5</v>
      </c>
      <c r="BU243" s="64" t="s">
        <v>22</v>
      </c>
      <c r="BV243" s="64" t="s">
        <v>22</v>
      </c>
      <c r="BW243" s="64" t="s">
        <v>22</v>
      </c>
      <c r="BX243" s="64" t="s">
        <v>22</v>
      </c>
      <c r="BY243" s="64" t="s">
        <v>22</v>
      </c>
      <c r="BZ243" s="64" t="s">
        <v>22</v>
      </c>
      <c r="CA243" s="64" t="s">
        <v>22</v>
      </c>
      <c r="CB243" s="46">
        <f t="shared" si="616"/>
        <v>5</v>
      </c>
      <c r="CC243" s="9">
        <f t="shared" si="617"/>
        <v>136.4</v>
      </c>
      <c r="CD243" s="9">
        <f t="shared" si="618"/>
        <v>48.449999999999996</v>
      </c>
      <c r="CE243" s="8">
        <v>0</v>
      </c>
      <c r="CF243" s="9">
        <f t="shared" si="570"/>
        <v>0</v>
      </c>
      <c r="CG243" s="9">
        <f t="shared" si="571"/>
        <v>0</v>
      </c>
      <c r="CH243" s="8">
        <v>0</v>
      </c>
      <c r="CI243" s="9">
        <f t="shared" si="572"/>
        <v>0</v>
      </c>
      <c r="CJ243" s="9">
        <f t="shared" si="573"/>
        <v>0</v>
      </c>
      <c r="CK243" s="10">
        <v>1</v>
      </c>
    </row>
    <row r="244" spans="1:89" s="10" customFormat="1" ht="144" customHeight="1">
      <c r="A244" s="36" t="s">
        <v>1366</v>
      </c>
      <c r="B244" s="36"/>
      <c r="C244" s="106" t="str">
        <f t="shared" si="563"/>
        <v>LOUISE 126-Pink</v>
      </c>
      <c r="D244" s="95" t="s">
        <v>1282</v>
      </c>
      <c r="E244" s="19" t="s">
        <v>1234</v>
      </c>
      <c r="F244" s="103" t="s">
        <v>1323</v>
      </c>
      <c r="G244" s="19"/>
      <c r="H244" s="78">
        <f t="shared" si="599"/>
        <v>9.69</v>
      </c>
      <c r="I244" s="89">
        <v>14.9</v>
      </c>
      <c r="J244" s="79">
        <v>37.9</v>
      </c>
      <c r="K244" s="143" t="str">
        <f>_xlfn.XLOOKUP(C244,наличие!A:A,наличие!J:J,"-",0)</f>
        <v>-</v>
      </c>
      <c r="L244" s="160" t="s">
        <v>1245</v>
      </c>
      <c r="M244" s="31" t="s">
        <v>1244</v>
      </c>
      <c r="N244" s="31" t="s">
        <v>1244</v>
      </c>
      <c r="O244" s="31" t="s">
        <v>1244</v>
      </c>
      <c r="P244" s="31" t="s">
        <v>1244</v>
      </c>
      <c r="Q244" s="31" t="s">
        <v>1244</v>
      </c>
      <c r="R244" s="31" t="s">
        <v>1244</v>
      </c>
      <c r="S244" s="31" t="s">
        <v>1244</v>
      </c>
      <c r="T244" s="31" t="s">
        <v>1244</v>
      </c>
      <c r="U244" s="31" t="s">
        <v>1244</v>
      </c>
      <c r="V244" s="31" t="s">
        <v>1244</v>
      </c>
      <c r="W244" s="31" t="s">
        <v>1244</v>
      </c>
      <c r="X244" s="163">
        <f t="shared" si="561"/>
        <v>0</v>
      </c>
      <c r="Y244" s="81">
        <f t="shared" si="562"/>
        <v>0</v>
      </c>
      <c r="Z244" s="38">
        <f t="shared" si="564"/>
        <v>2.9550000000000001</v>
      </c>
      <c r="AA244" s="23">
        <f t="shared" si="600"/>
        <v>0</v>
      </c>
      <c r="AB244" s="24">
        <f t="shared" si="601"/>
        <v>12.645</v>
      </c>
      <c r="AC244" s="55">
        <f t="shared" si="569"/>
        <v>44</v>
      </c>
      <c r="AD244" s="40">
        <f t="shared" si="597"/>
        <v>44.3</v>
      </c>
      <c r="AE244" s="11">
        <f t="shared" si="602"/>
        <v>3960</v>
      </c>
      <c r="AF244" s="6">
        <f t="shared" si="603"/>
        <v>2.479636219849743</v>
      </c>
      <c r="AG244" s="25">
        <f t="shared" si="604"/>
        <v>24.2</v>
      </c>
      <c r="AH244" s="11" t="e">
        <f>ROUND(AG244*#REF!,-1)</f>
        <v>#REF!</v>
      </c>
      <c r="AI244" s="7">
        <f t="shared" si="605"/>
        <v>0.91379992091735862</v>
      </c>
      <c r="AJ244" s="26">
        <f t="shared" si="606"/>
        <v>18.2</v>
      </c>
      <c r="AK244" s="11" t="e">
        <f>ROUND(AJ244*#REF!,-1)</f>
        <v>#REF!</v>
      </c>
      <c r="AL244" s="18">
        <f t="shared" si="607"/>
        <v>0.43930407275603006</v>
      </c>
      <c r="AM244" s="42"/>
      <c r="AN244" s="67" t="e">
        <f t="shared" si="598"/>
        <v>#VALUE!</v>
      </c>
      <c r="AO244" s="68" t="s">
        <v>22</v>
      </c>
      <c r="AP244" s="68" t="s">
        <v>22</v>
      </c>
      <c r="AQ244" s="68" t="s">
        <v>22</v>
      </c>
      <c r="AR244" s="68" t="s">
        <v>22</v>
      </c>
      <c r="AS244" s="68" t="s">
        <v>22</v>
      </c>
      <c r="AT244" s="68" t="s">
        <v>22</v>
      </c>
      <c r="AU244" s="68" t="s">
        <v>22</v>
      </c>
      <c r="AV244" s="74" t="e">
        <f t="shared" si="608"/>
        <v>#VALUE!</v>
      </c>
      <c r="AW244" s="71" t="e">
        <f t="shared" si="609"/>
        <v>#VALUE!</v>
      </c>
      <c r="AX244" s="49">
        <v>20</v>
      </c>
      <c r="AY244" s="50" t="s">
        <v>22</v>
      </c>
      <c r="AZ244" s="50" t="s">
        <v>22</v>
      </c>
      <c r="BA244" s="50" t="s">
        <v>22</v>
      </c>
      <c r="BB244" s="50" t="s">
        <v>22</v>
      </c>
      <c r="BC244" s="50" t="s">
        <v>22</v>
      </c>
      <c r="BD244" s="50" t="s">
        <v>22</v>
      </c>
      <c r="BE244" s="50" t="s">
        <v>22</v>
      </c>
      <c r="BF244" s="46">
        <f t="shared" si="610"/>
        <v>20</v>
      </c>
      <c r="BG244" s="9">
        <f t="shared" si="611"/>
        <v>344.84999999999997</v>
      </c>
      <c r="BH244" s="9">
        <f t="shared" si="612"/>
        <v>193.79999999999998</v>
      </c>
      <c r="BI244" s="53">
        <v>10</v>
      </c>
      <c r="BJ244" s="54" t="s">
        <v>22</v>
      </c>
      <c r="BK244" s="54" t="s">
        <v>22</v>
      </c>
      <c r="BL244" s="54" t="s">
        <v>22</v>
      </c>
      <c r="BM244" s="54" t="s">
        <v>22</v>
      </c>
      <c r="BN244" s="54" t="s">
        <v>22</v>
      </c>
      <c r="BO244" s="54" t="s">
        <v>22</v>
      </c>
      <c r="BP244" s="54" t="s">
        <v>22</v>
      </c>
      <c r="BQ244" s="46">
        <f t="shared" si="613"/>
        <v>10</v>
      </c>
      <c r="BR244" s="9">
        <f t="shared" si="614"/>
        <v>185.988</v>
      </c>
      <c r="BS244" s="9">
        <f t="shared" si="615"/>
        <v>96.899999999999991</v>
      </c>
      <c r="BT244" s="63">
        <v>10</v>
      </c>
      <c r="BU244" s="64" t="s">
        <v>22</v>
      </c>
      <c r="BV244" s="64" t="s">
        <v>22</v>
      </c>
      <c r="BW244" s="64" t="s">
        <v>22</v>
      </c>
      <c r="BX244" s="64" t="s">
        <v>22</v>
      </c>
      <c r="BY244" s="64" t="s">
        <v>22</v>
      </c>
      <c r="BZ244" s="64" t="s">
        <v>22</v>
      </c>
      <c r="CA244" s="64" t="s">
        <v>22</v>
      </c>
      <c r="CB244" s="46">
        <f t="shared" si="616"/>
        <v>10</v>
      </c>
      <c r="CC244" s="9">
        <f t="shared" si="617"/>
        <v>272.8</v>
      </c>
      <c r="CD244" s="9">
        <f t="shared" si="618"/>
        <v>96.899999999999991</v>
      </c>
      <c r="CE244" s="8">
        <v>0</v>
      </c>
      <c r="CF244" s="9">
        <f t="shared" si="570"/>
        <v>0</v>
      </c>
      <c r="CG244" s="9">
        <f t="shared" si="571"/>
        <v>0</v>
      </c>
      <c r="CH244" s="8">
        <v>0</v>
      </c>
      <c r="CI244" s="9">
        <f t="shared" si="572"/>
        <v>0</v>
      </c>
      <c r="CJ244" s="9">
        <f t="shared" si="573"/>
        <v>0</v>
      </c>
      <c r="CK244" s="10">
        <v>1</v>
      </c>
    </row>
    <row r="245" spans="1:89" s="10" customFormat="1" ht="144" customHeight="1">
      <c r="A245" s="36" t="s">
        <v>1366</v>
      </c>
      <c r="B245" s="36"/>
      <c r="C245" s="106" t="str">
        <f t="shared" si="563"/>
        <v>LOUISE 129-Purple</v>
      </c>
      <c r="D245" s="95" t="s">
        <v>1283</v>
      </c>
      <c r="E245" s="19" t="s">
        <v>1241</v>
      </c>
      <c r="F245" s="103" t="s">
        <v>889</v>
      </c>
      <c r="G245" s="19"/>
      <c r="H245" s="78">
        <f t="shared" si="599"/>
        <v>10.34</v>
      </c>
      <c r="I245" s="89">
        <v>15.9</v>
      </c>
      <c r="J245" s="79">
        <v>39.9</v>
      </c>
      <c r="K245" s="143" t="str">
        <f>_xlfn.XLOOKUP(C245,наличие!A:A,наличие!J:J,"-",0)</f>
        <v>-</v>
      </c>
      <c r="L245" s="160" t="s">
        <v>1245</v>
      </c>
      <c r="M245" s="31" t="s">
        <v>1244</v>
      </c>
      <c r="N245" s="31" t="s">
        <v>1244</v>
      </c>
      <c r="O245" s="31" t="s">
        <v>1244</v>
      </c>
      <c r="P245" s="31" t="s">
        <v>1244</v>
      </c>
      <c r="Q245" s="31" t="s">
        <v>1244</v>
      </c>
      <c r="R245" s="31" t="s">
        <v>1244</v>
      </c>
      <c r="S245" s="31" t="s">
        <v>1244</v>
      </c>
      <c r="T245" s="31" t="s">
        <v>1244</v>
      </c>
      <c r="U245" s="31" t="s">
        <v>1244</v>
      </c>
      <c r="V245" s="31" t="s">
        <v>1244</v>
      </c>
      <c r="W245" s="31" t="s">
        <v>1244</v>
      </c>
      <c r="X245" s="163">
        <f t="shared" si="561"/>
        <v>0</v>
      </c>
      <c r="Y245" s="81">
        <f t="shared" si="562"/>
        <v>0</v>
      </c>
      <c r="Z245" s="38">
        <f t="shared" si="564"/>
        <v>3.05</v>
      </c>
      <c r="AA245" s="23">
        <f t="shared" si="600"/>
        <v>0</v>
      </c>
      <c r="AB245" s="24">
        <f t="shared" si="601"/>
        <v>13.39</v>
      </c>
      <c r="AC245" s="55">
        <f t="shared" si="569"/>
        <v>47</v>
      </c>
      <c r="AD245" s="40">
        <f t="shared" si="597"/>
        <v>46.9</v>
      </c>
      <c r="AE245" s="11">
        <f t="shared" si="602"/>
        <v>4230</v>
      </c>
      <c r="AF245" s="6">
        <f t="shared" si="603"/>
        <v>2.5100821508588496</v>
      </c>
      <c r="AG245" s="25">
        <f t="shared" si="604"/>
        <v>25.8</v>
      </c>
      <c r="AH245" s="11" t="e">
        <f>ROUND(AG245*#REF!,-1)</f>
        <v>#REF!</v>
      </c>
      <c r="AI245" s="7">
        <f t="shared" si="605"/>
        <v>0.92681105302464528</v>
      </c>
      <c r="AJ245" s="26">
        <f t="shared" si="606"/>
        <v>19.399999999999999</v>
      </c>
      <c r="AK245" s="11" t="e">
        <f>ROUND(AJ245*#REF!,-1)</f>
        <v>#REF!</v>
      </c>
      <c r="AL245" s="18">
        <f t="shared" si="607"/>
        <v>0.44884241971620598</v>
      </c>
      <c r="AM245" s="42"/>
      <c r="AN245" s="67" t="e">
        <f t="shared" si="598"/>
        <v>#VALUE!</v>
      </c>
      <c r="AO245" s="68" t="s">
        <v>22</v>
      </c>
      <c r="AP245" s="68" t="s">
        <v>22</v>
      </c>
      <c r="AQ245" s="68" t="s">
        <v>22</v>
      </c>
      <c r="AR245" s="68" t="s">
        <v>22</v>
      </c>
      <c r="AS245" s="68" t="s">
        <v>22</v>
      </c>
      <c r="AT245" s="68" t="s">
        <v>22</v>
      </c>
      <c r="AU245" s="68" t="s">
        <v>22</v>
      </c>
      <c r="AV245" s="74" t="e">
        <f t="shared" si="608"/>
        <v>#VALUE!</v>
      </c>
      <c r="AW245" s="71" t="e">
        <f t="shared" si="609"/>
        <v>#VALUE!</v>
      </c>
      <c r="AX245" s="49">
        <v>15</v>
      </c>
      <c r="AY245" s="50" t="s">
        <v>22</v>
      </c>
      <c r="AZ245" s="50" t="s">
        <v>22</v>
      </c>
      <c r="BA245" s="50" t="s">
        <v>22</v>
      </c>
      <c r="BB245" s="50" t="s">
        <v>22</v>
      </c>
      <c r="BC245" s="50" t="s">
        <v>22</v>
      </c>
      <c r="BD245" s="50" t="s">
        <v>22</v>
      </c>
      <c r="BE245" s="50" t="s">
        <v>22</v>
      </c>
      <c r="BF245" s="46">
        <f t="shared" si="610"/>
        <v>15</v>
      </c>
      <c r="BG245" s="9">
        <f t="shared" si="611"/>
        <v>275.73750000000001</v>
      </c>
      <c r="BH245" s="9">
        <f t="shared" si="612"/>
        <v>155.1</v>
      </c>
      <c r="BI245" s="53">
        <v>7</v>
      </c>
      <c r="BJ245" s="54" t="s">
        <v>22</v>
      </c>
      <c r="BK245" s="54" t="s">
        <v>22</v>
      </c>
      <c r="BL245" s="54" t="s">
        <v>22</v>
      </c>
      <c r="BM245" s="54" t="s">
        <v>22</v>
      </c>
      <c r="BN245" s="54" t="s">
        <v>22</v>
      </c>
      <c r="BO245" s="54" t="s">
        <v>22</v>
      </c>
      <c r="BP245" s="54" t="s">
        <v>22</v>
      </c>
      <c r="BQ245" s="46">
        <f t="shared" si="613"/>
        <v>7</v>
      </c>
      <c r="BR245" s="9">
        <f t="shared" si="614"/>
        <v>139.06829999999999</v>
      </c>
      <c r="BS245" s="9">
        <f t="shared" si="615"/>
        <v>72.38</v>
      </c>
      <c r="BT245" s="63">
        <v>7</v>
      </c>
      <c r="BU245" s="64" t="s">
        <v>22</v>
      </c>
      <c r="BV245" s="64" t="s">
        <v>22</v>
      </c>
      <c r="BW245" s="64" t="s">
        <v>22</v>
      </c>
      <c r="BX245" s="64" t="s">
        <v>22</v>
      </c>
      <c r="BY245" s="64" t="s">
        <v>22</v>
      </c>
      <c r="BZ245" s="64" t="s">
        <v>22</v>
      </c>
      <c r="CA245" s="64" t="s">
        <v>22</v>
      </c>
      <c r="CB245" s="46">
        <f t="shared" si="616"/>
        <v>7</v>
      </c>
      <c r="CC245" s="9">
        <f t="shared" si="617"/>
        <v>203.98</v>
      </c>
      <c r="CD245" s="9">
        <f t="shared" si="618"/>
        <v>72.38</v>
      </c>
      <c r="CE245" s="8">
        <v>0</v>
      </c>
      <c r="CF245" s="9">
        <f t="shared" si="570"/>
        <v>0</v>
      </c>
      <c r="CG245" s="9">
        <f t="shared" si="571"/>
        <v>0</v>
      </c>
      <c r="CH245" s="8">
        <v>0</v>
      </c>
      <c r="CI245" s="9">
        <f t="shared" si="572"/>
        <v>0</v>
      </c>
      <c r="CJ245" s="9">
        <f t="shared" si="573"/>
        <v>0</v>
      </c>
      <c r="CK245" s="10">
        <v>1</v>
      </c>
    </row>
    <row r="246" spans="1:89" s="10" customFormat="1" ht="144" customHeight="1">
      <c r="A246" s="36" t="s">
        <v>1366</v>
      </c>
      <c r="B246" s="107"/>
      <c r="C246" s="106" t="str">
        <f t="shared" si="563"/>
        <v>LOUISE 129-Pink</v>
      </c>
      <c r="D246" s="96" t="s">
        <v>1283</v>
      </c>
      <c r="E246" s="19" t="s">
        <v>1234</v>
      </c>
      <c r="F246" s="104" t="s">
        <v>889</v>
      </c>
      <c r="G246" s="19"/>
      <c r="H246" s="78">
        <f t="shared" ref="H246:H274" si="619">ROUND(I246*0.65,2)</f>
        <v>10.34</v>
      </c>
      <c r="I246" s="79">
        <v>15.9</v>
      </c>
      <c r="J246" s="79">
        <v>39.9</v>
      </c>
      <c r="K246" s="143" t="str">
        <f>_xlfn.XLOOKUP(C246,наличие!A:A,наличие!J:J,"-",0)</f>
        <v>-</v>
      </c>
      <c r="L246" s="160" t="s">
        <v>1245</v>
      </c>
      <c r="M246" s="31" t="s">
        <v>1244</v>
      </c>
      <c r="N246" s="31" t="s">
        <v>1244</v>
      </c>
      <c r="O246" s="31" t="s">
        <v>1244</v>
      </c>
      <c r="P246" s="31" t="s">
        <v>1244</v>
      </c>
      <c r="Q246" s="31" t="s">
        <v>1244</v>
      </c>
      <c r="R246" s="31" t="s">
        <v>1244</v>
      </c>
      <c r="S246" s="31" t="s">
        <v>1244</v>
      </c>
      <c r="T246" s="31" t="s">
        <v>1244</v>
      </c>
      <c r="U246" s="31" t="s">
        <v>1244</v>
      </c>
      <c r="V246" s="31" t="s">
        <v>1244</v>
      </c>
      <c r="W246" s="31" t="s">
        <v>1244</v>
      </c>
      <c r="X246" s="163">
        <f t="shared" si="561"/>
        <v>0</v>
      </c>
      <c r="Y246" s="81">
        <f t="shared" si="562"/>
        <v>0</v>
      </c>
      <c r="Z246" s="38">
        <f t="shared" si="564"/>
        <v>3.05</v>
      </c>
      <c r="AA246" s="23">
        <f t="shared" si="600"/>
        <v>0</v>
      </c>
      <c r="AB246" s="24">
        <f t="shared" si="601"/>
        <v>13.39</v>
      </c>
      <c r="AC246" s="55">
        <f t="shared" si="569"/>
        <v>47</v>
      </c>
      <c r="AD246" s="40">
        <f t="shared" si="597"/>
        <v>46.9</v>
      </c>
      <c r="AE246" s="11">
        <f t="shared" si="602"/>
        <v>4230</v>
      </c>
      <c r="AF246" s="6">
        <f t="shared" si="603"/>
        <v>2.5100821508588496</v>
      </c>
      <c r="AG246" s="25">
        <f t="shared" si="604"/>
        <v>25.8</v>
      </c>
      <c r="AH246" s="11" t="e">
        <f>ROUND(AG246*#REF!,-1)</f>
        <v>#REF!</v>
      </c>
      <c r="AI246" s="7">
        <f t="shared" si="605"/>
        <v>0.92681105302464528</v>
      </c>
      <c r="AJ246" s="26">
        <f t="shared" si="606"/>
        <v>19.399999999999999</v>
      </c>
      <c r="AK246" s="11" t="e">
        <f>ROUND(AJ246*#REF!,-1)</f>
        <v>#REF!</v>
      </c>
      <c r="AL246" s="18">
        <f t="shared" si="607"/>
        <v>0.44884241971620598</v>
      </c>
      <c r="AM246" s="42"/>
      <c r="AN246" s="67" t="e">
        <f t="shared" si="598"/>
        <v>#VALUE!</v>
      </c>
      <c r="AO246" s="68" t="s">
        <v>22</v>
      </c>
      <c r="AP246" s="68" t="s">
        <v>22</v>
      </c>
      <c r="AQ246" s="68" t="s">
        <v>22</v>
      </c>
      <c r="AR246" s="68" t="s">
        <v>22</v>
      </c>
      <c r="AS246" s="68" t="s">
        <v>22</v>
      </c>
      <c r="AT246" s="68" t="s">
        <v>22</v>
      </c>
      <c r="AU246" s="68" t="s">
        <v>22</v>
      </c>
      <c r="AV246" s="74" t="e">
        <f t="shared" si="608"/>
        <v>#VALUE!</v>
      </c>
      <c r="AW246" s="71" t="e">
        <f t="shared" si="609"/>
        <v>#VALUE!</v>
      </c>
      <c r="AX246" s="49">
        <v>0</v>
      </c>
      <c r="AY246" s="50" t="s">
        <v>22</v>
      </c>
      <c r="AZ246" s="50" t="s">
        <v>22</v>
      </c>
      <c r="BA246" s="50" t="s">
        <v>22</v>
      </c>
      <c r="BB246" s="50" t="s">
        <v>22</v>
      </c>
      <c r="BC246" s="50" t="s">
        <v>22</v>
      </c>
      <c r="BD246" s="50" t="s">
        <v>22</v>
      </c>
      <c r="BE246" s="50" t="s">
        <v>22</v>
      </c>
      <c r="BF246" s="46">
        <f t="shared" si="610"/>
        <v>0</v>
      </c>
      <c r="BG246" s="9">
        <f t="shared" si="611"/>
        <v>0</v>
      </c>
      <c r="BH246" s="9">
        <f t="shared" si="612"/>
        <v>0</v>
      </c>
      <c r="BI246" s="53">
        <v>0</v>
      </c>
      <c r="BJ246" s="54" t="s">
        <v>22</v>
      </c>
      <c r="BK246" s="54" t="s">
        <v>22</v>
      </c>
      <c r="BL246" s="54" t="s">
        <v>22</v>
      </c>
      <c r="BM246" s="54" t="s">
        <v>22</v>
      </c>
      <c r="BN246" s="54" t="s">
        <v>22</v>
      </c>
      <c r="BO246" s="54" t="s">
        <v>22</v>
      </c>
      <c r="BP246" s="54" t="s">
        <v>22</v>
      </c>
      <c r="BQ246" s="46">
        <f t="shared" si="613"/>
        <v>0</v>
      </c>
      <c r="BR246" s="9">
        <f t="shared" si="614"/>
        <v>0</v>
      </c>
      <c r="BS246" s="9">
        <f t="shared" si="615"/>
        <v>0</v>
      </c>
      <c r="BT246" s="63">
        <v>0</v>
      </c>
      <c r="BU246" s="64" t="s">
        <v>22</v>
      </c>
      <c r="BV246" s="64" t="s">
        <v>22</v>
      </c>
      <c r="BW246" s="64" t="s">
        <v>22</v>
      </c>
      <c r="BX246" s="64" t="s">
        <v>22</v>
      </c>
      <c r="BY246" s="64" t="s">
        <v>22</v>
      </c>
      <c r="BZ246" s="64" t="s">
        <v>22</v>
      </c>
      <c r="CA246" s="64" t="s">
        <v>22</v>
      </c>
      <c r="CB246" s="46">
        <f t="shared" si="616"/>
        <v>0</v>
      </c>
      <c r="CC246" s="9">
        <f t="shared" si="617"/>
        <v>0</v>
      </c>
      <c r="CD246" s="9">
        <f t="shared" si="618"/>
        <v>0</v>
      </c>
      <c r="CE246" s="8">
        <v>0</v>
      </c>
      <c r="CF246" s="9">
        <f t="shared" si="570"/>
        <v>0</v>
      </c>
      <c r="CG246" s="9">
        <f t="shared" si="571"/>
        <v>0</v>
      </c>
      <c r="CH246" s="8">
        <v>0</v>
      </c>
      <c r="CI246" s="9">
        <f t="shared" si="572"/>
        <v>0</v>
      </c>
      <c r="CJ246" s="9">
        <f t="shared" si="573"/>
        <v>0</v>
      </c>
      <c r="CK246" s="10">
        <v>1</v>
      </c>
    </row>
    <row r="247" spans="1:89" s="10" customFormat="1" ht="144" customHeight="1">
      <c r="A247" s="36" t="s">
        <v>1366</v>
      </c>
      <c r="B247" s="107"/>
      <c r="C247" s="106" t="str">
        <f t="shared" si="563"/>
        <v>LOUISE 129-Blue</v>
      </c>
      <c r="D247" s="96" t="s">
        <v>1283</v>
      </c>
      <c r="E247" s="19" t="s">
        <v>1203</v>
      </c>
      <c r="F247" s="104" t="s">
        <v>889</v>
      </c>
      <c r="G247" s="19"/>
      <c r="H247" s="78">
        <f t="shared" si="619"/>
        <v>10.34</v>
      </c>
      <c r="I247" s="79">
        <v>15.9</v>
      </c>
      <c r="J247" s="79">
        <v>39.9</v>
      </c>
      <c r="K247" s="143" t="str">
        <f>_xlfn.XLOOKUP(C247,наличие!A:A,наличие!J:J,"-",0)</f>
        <v>-</v>
      </c>
      <c r="L247" s="160" t="s">
        <v>1245</v>
      </c>
      <c r="M247" s="31" t="s">
        <v>1244</v>
      </c>
      <c r="N247" s="31" t="s">
        <v>1244</v>
      </c>
      <c r="O247" s="31" t="s">
        <v>1244</v>
      </c>
      <c r="P247" s="31" t="s">
        <v>1244</v>
      </c>
      <c r="Q247" s="31" t="s">
        <v>1244</v>
      </c>
      <c r="R247" s="31" t="s">
        <v>1244</v>
      </c>
      <c r="S247" s="31" t="s">
        <v>1244</v>
      </c>
      <c r="T247" s="31" t="s">
        <v>1244</v>
      </c>
      <c r="U247" s="31" t="s">
        <v>1244</v>
      </c>
      <c r="V247" s="31" t="s">
        <v>1244</v>
      </c>
      <c r="W247" s="31" t="s">
        <v>1244</v>
      </c>
      <c r="X247" s="163">
        <f t="shared" si="561"/>
        <v>0</v>
      </c>
      <c r="Y247" s="81">
        <f t="shared" si="562"/>
        <v>0</v>
      </c>
      <c r="Z247" s="38">
        <f t="shared" si="564"/>
        <v>3.05</v>
      </c>
      <c r="AA247" s="23">
        <f t="shared" si="600"/>
        <v>0</v>
      </c>
      <c r="AB247" s="24">
        <f t="shared" si="601"/>
        <v>13.39</v>
      </c>
      <c r="AC247" s="55">
        <f t="shared" si="569"/>
        <v>47</v>
      </c>
      <c r="AD247" s="40">
        <f t="shared" si="597"/>
        <v>46.9</v>
      </c>
      <c r="AE247" s="11">
        <f t="shared" si="602"/>
        <v>4230</v>
      </c>
      <c r="AF247" s="6">
        <f t="shared" si="603"/>
        <v>2.5100821508588496</v>
      </c>
      <c r="AG247" s="25">
        <f t="shared" si="604"/>
        <v>25.8</v>
      </c>
      <c r="AH247" s="11" t="e">
        <f>ROUND(AG247*#REF!,-1)</f>
        <v>#REF!</v>
      </c>
      <c r="AI247" s="7">
        <f t="shared" si="605"/>
        <v>0.92681105302464528</v>
      </c>
      <c r="AJ247" s="26">
        <f t="shared" si="606"/>
        <v>19.399999999999999</v>
      </c>
      <c r="AK247" s="11" t="e">
        <f>ROUND(AJ247*#REF!,-1)</f>
        <v>#REF!</v>
      </c>
      <c r="AL247" s="18">
        <f t="shared" si="607"/>
        <v>0.44884241971620598</v>
      </c>
      <c r="AM247" s="42"/>
      <c r="AN247" s="67" t="e">
        <f t="shared" si="598"/>
        <v>#VALUE!</v>
      </c>
      <c r="AO247" s="68" t="s">
        <v>22</v>
      </c>
      <c r="AP247" s="68" t="s">
        <v>22</v>
      </c>
      <c r="AQ247" s="68" t="s">
        <v>22</v>
      </c>
      <c r="AR247" s="68" t="s">
        <v>22</v>
      </c>
      <c r="AS247" s="68" t="s">
        <v>22</v>
      </c>
      <c r="AT247" s="68" t="s">
        <v>22</v>
      </c>
      <c r="AU247" s="68" t="s">
        <v>22</v>
      </c>
      <c r="AV247" s="74" t="e">
        <f t="shared" si="608"/>
        <v>#VALUE!</v>
      </c>
      <c r="AW247" s="71" t="e">
        <f t="shared" si="609"/>
        <v>#VALUE!</v>
      </c>
      <c r="AX247" s="49">
        <v>0</v>
      </c>
      <c r="AY247" s="50" t="s">
        <v>22</v>
      </c>
      <c r="AZ247" s="50" t="s">
        <v>22</v>
      </c>
      <c r="BA247" s="50" t="s">
        <v>22</v>
      </c>
      <c r="BB247" s="50" t="s">
        <v>22</v>
      </c>
      <c r="BC247" s="50" t="s">
        <v>22</v>
      </c>
      <c r="BD247" s="50" t="s">
        <v>22</v>
      </c>
      <c r="BE247" s="50" t="s">
        <v>22</v>
      </c>
      <c r="BF247" s="46">
        <f t="shared" si="610"/>
        <v>0</v>
      </c>
      <c r="BG247" s="9">
        <f t="shared" si="611"/>
        <v>0</v>
      </c>
      <c r="BH247" s="9">
        <f t="shared" si="612"/>
        <v>0</v>
      </c>
      <c r="BI247" s="53">
        <v>0</v>
      </c>
      <c r="BJ247" s="54" t="s">
        <v>22</v>
      </c>
      <c r="BK247" s="54" t="s">
        <v>22</v>
      </c>
      <c r="BL247" s="54" t="s">
        <v>22</v>
      </c>
      <c r="BM247" s="54" t="s">
        <v>22</v>
      </c>
      <c r="BN247" s="54" t="s">
        <v>22</v>
      </c>
      <c r="BO247" s="54" t="s">
        <v>22</v>
      </c>
      <c r="BP247" s="54" t="s">
        <v>22</v>
      </c>
      <c r="BQ247" s="46">
        <f t="shared" si="613"/>
        <v>0</v>
      </c>
      <c r="BR247" s="9">
        <f t="shared" si="614"/>
        <v>0</v>
      </c>
      <c r="BS247" s="9">
        <f t="shared" si="615"/>
        <v>0</v>
      </c>
      <c r="BT247" s="63">
        <v>0</v>
      </c>
      <c r="BU247" s="64" t="s">
        <v>22</v>
      </c>
      <c r="BV247" s="64" t="s">
        <v>22</v>
      </c>
      <c r="BW247" s="64" t="s">
        <v>22</v>
      </c>
      <c r="BX247" s="64" t="s">
        <v>22</v>
      </c>
      <c r="BY247" s="64" t="s">
        <v>22</v>
      </c>
      <c r="BZ247" s="64" t="s">
        <v>22</v>
      </c>
      <c r="CA247" s="64" t="s">
        <v>22</v>
      </c>
      <c r="CB247" s="46">
        <f t="shared" si="616"/>
        <v>0</v>
      </c>
      <c r="CC247" s="9">
        <f t="shared" si="617"/>
        <v>0</v>
      </c>
      <c r="CD247" s="9">
        <f t="shared" si="618"/>
        <v>0</v>
      </c>
      <c r="CE247" s="8">
        <v>0</v>
      </c>
      <c r="CF247" s="9">
        <f t="shared" si="570"/>
        <v>0</v>
      </c>
      <c r="CG247" s="9">
        <f t="shared" si="571"/>
        <v>0</v>
      </c>
      <c r="CH247" s="8">
        <v>0</v>
      </c>
      <c r="CI247" s="9">
        <f t="shared" si="572"/>
        <v>0</v>
      </c>
      <c r="CJ247" s="9">
        <f t="shared" si="573"/>
        <v>0</v>
      </c>
      <c r="CK247" s="10">
        <v>1</v>
      </c>
    </row>
    <row r="248" spans="1:89" s="10" customFormat="1" ht="144" customHeight="1">
      <c r="A248" s="36" t="s">
        <v>1366</v>
      </c>
      <c r="B248" s="106"/>
      <c r="C248" s="106" t="str">
        <f t="shared" si="563"/>
        <v>LOUISE 127-Grey</v>
      </c>
      <c r="D248" s="96" t="s">
        <v>1284</v>
      </c>
      <c r="E248" s="19" t="s">
        <v>1217</v>
      </c>
      <c r="F248" s="104" t="s">
        <v>1324</v>
      </c>
      <c r="G248" s="19"/>
      <c r="H248" s="78">
        <f t="shared" si="619"/>
        <v>5.14</v>
      </c>
      <c r="I248" s="89">
        <v>7.9</v>
      </c>
      <c r="J248" s="79">
        <v>19.899999999999999</v>
      </c>
      <c r="K248" s="143" t="str">
        <f>_xlfn.XLOOKUP(C248,наличие!A:A,наличие!J:J,"-",0)</f>
        <v>-</v>
      </c>
      <c r="L248" s="160" t="s">
        <v>1245</v>
      </c>
      <c r="M248" s="31" t="s">
        <v>1244</v>
      </c>
      <c r="N248" s="31" t="s">
        <v>1244</v>
      </c>
      <c r="O248" s="31" t="s">
        <v>1244</v>
      </c>
      <c r="P248" s="31" t="s">
        <v>1244</v>
      </c>
      <c r="Q248" s="31" t="s">
        <v>1244</v>
      </c>
      <c r="R248" s="31" t="s">
        <v>1244</v>
      </c>
      <c r="S248" s="31" t="s">
        <v>1244</v>
      </c>
      <c r="T248" s="31" t="s">
        <v>1244</v>
      </c>
      <c r="U248" s="31" t="s">
        <v>1244</v>
      </c>
      <c r="V248" s="31" t="s">
        <v>1244</v>
      </c>
      <c r="W248" s="31" t="s">
        <v>1244</v>
      </c>
      <c r="X248" s="163">
        <f t="shared" si="561"/>
        <v>0</v>
      </c>
      <c r="Y248" s="81">
        <f t="shared" si="562"/>
        <v>0</v>
      </c>
      <c r="Z248" s="38">
        <f t="shared" si="564"/>
        <v>2.27</v>
      </c>
      <c r="AA248" s="23">
        <f t="shared" si="600"/>
        <v>0</v>
      </c>
      <c r="AB248" s="24">
        <f t="shared" si="601"/>
        <v>7.41</v>
      </c>
      <c r="AC248" s="55">
        <f t="shared" si="569"/>
        <v>26</v>
      </c>
      <c r="AD248" s="40">
        <f t="shared" si="597"/>
        <v>25.9</v>
      </c>
      <c r="AE248" s="11">
        <f t="shared" si="602"/>
        <v>2340</v>
      </c>
      <c r="AF248" s="6">
        <f t="shared" si="603"/>
        <v>2.5087719298245612</v>
      </c>
      <c r="AG248" s="25">
        <f t="shared" si="604"/>
        <v>14.3</v>
      </c>
      <c r="AH248" s="11" t="e">
        <f>ROUND(AG248*#REF!,-1)</f>
        <v>#REF!</v>
      </c>
      <c r="AI248" s="7">
        <f t="shared" si="605"/>
        <v>0.92982456140350878</v>
      </c>
      <c r="AJ248" s="26">
        <f t="shared" si="606"/>
        <v>10.7</v>
      </c>
      <c r="AK248" s="11" t="e">
        <f>ROUND(AJ248*#REF!,-1)</f>
        <v>#REF!</v>
      </c>
      <c r="AL248" s="18">
        <f t="shared" si="607"/>
        <v>0.44399460188933859</v>
      </c>
      <c r="AM248" s="42"/>
      <c r="AN248" s="67" t="e">
        <f t="shared" si="598"/>
        <v>#VALUE!</v>
      </c>
      <c r="AO248" s="68" t="s">
        <v>22</v>
      </c>
      <c r="AP248" s="68" t="s">
        <v>22</v>
      </c>
      <c r="AQ248" s="68" t="s">
        <v>22</v>
      </c>
      <c r="AR248" s="68" t="s">
        <v>22</v>
      </c>
      <c r="AS248" s="68" t="s">
        <v>22</v>
      </c>
      <c r="AT248" s="68" t="s">
        <v>22</v>
      </c>
      <c r="AU248" s="68" t="s">
        <v>22</v>
      </c>
      <c r="AV248" s="74" t="e">
        <f t="shared" si="608"/>
        <v>#VALUE!</v>
      </c>
      <c r="AW248" s="71" t="e">
        <f t="shared" si="609"/>
        <v>#VALUE!</v>
      </c>
      <c r="AX248" s="49">
        <v>0</v>
      </c>
      <c r="AY248" s="50" t="s">
        <v>22</v>
      </c>
      <c r="AZ248" s="50" t="s">
        <v>22</v>
      </c>
      <c r="BA248" s="50" t="s">
        <v>22</v>
      </c>
      <c r="BB248" s="50" t="s">
        <v>22</v>
      </c>
      <c r="BC248" s="50" t="s">
        <v>22</v>
      </c>
      <c r="BD248" s="50" t="s">
        <v>22</v>
      </c>
      <c r="BE248" s="50" t="s">
        <v>22</v>
      </c>
      <c r="BF248" s="46">
        <f t="shared" si="610"/>
        <v>0</v>
      </c>
      <c r="BG248" s="9">
        <f t="shared" si="611"/>
        <v>0</v>
      </c>
      <c r="BH248" s="9">
        <f t="shared" si="612"/>
        <v>0</v>
      </c>
      <c r="BI248" s="53">
        <v>0</v>
      </c>
      <c r="BJ248" s="54" t="s">
        <v>22</v>
      </c>
      <c r="BK248" s="54" t="s">
        <v>22</v>
      </c>
      <c r="BL248" s="54" t="s">
        <v>22</v>
      </c>
      <c r="BM248" s="54" t="s">
        <v>22</v>
      </c>
      <c r="BN248" s="54" t="s">
        <v>22</v>
      </c>
      <c r="BO248" s="54" t="s">
        <v>22</v>
      </c>
      <c r="BP248" s="54" t="s">
        <v>22</v>
      </c>
      <c r="BQ248" s="46">
        <f t="shared" si="613"/>
        <v>0</v>
      </c>
      <c r="BR248" s="9">
        <f t="shared" si="614"/>
        <v>0</v>
      </c>
      <c r="BS248" s="9">
        <f t="shared" si="615"/>
        <v>0</v>
      </c>
      <c r="BT248" s="63">
        <v>0</v>
      </c>
      <c r="BU248" s="64" t="s">
        <v>22</v>
      </c>
      <c r="BV248" s="64" t="s">
        <v>22</v>
      </c>
      <c r="BW248" s="64" t="s">
        <v>22</v>
      </c>
      <c r="BX248" s="64" t="s">
        <v>22</v>
      </c>
      <c r="BY248" s="64" t="s">
        <v>22</v>
      </c>
      <c r="BZ248" s="64" t="s">
        <v>22</v>
      </c>
      <c r="CA248" s="64" t="s">
        <v>22</v>
      </c>
      <c r="CB248" s="46">
        <f t="shared" si="616"/>
        <v>0</v>
      </c>
      <c r="CC248" s="9">
        <f t="shared" si="617"/>
        <v>0</v>
      </c>
      <c r="CD248" s="9">
        <f t="shared" si="618"/>
        <v>0</v>
      </c>
      <c r="CE248" s="8">
        <v>0</v>
      </c>
      <c r="CF248" s="9">
        <f t="shared" si="570"/>
        <v>0</v>
      </c>
      <c r="CG248" s="9">
        <f t="shared" si="571"/>
        <v>0</v>
      </c>
      <c r="CH248" s="8">
        <v>0</v>
      </c>
      <c r="CI248" s="9">
        <f t="shared" si="572"/>
        <v>0</v>
      </c>
      <c r="CJ248" s="9">
        <f t="shared" si="573"/>
        <v>0</v>
      </c>
      <c r="CK248" s="10">
        <v>1</v>
      </c>
    </row>
    <row r="249" spans="1:89" s="10" customFormat="1" ht="144" customHeight="1">
      <c r="A249" s="36" t="s">
        <v>1366</v>
      </c>
      <c r="B249" s="36"/>
      <c r="C249" s="106" t="str">
        <f t="shared" si="563"/>
        <v>LOUISE 127-Black</v>
      </c>
      <c r="D249" s="95" t="s">
        <v>1284</v>
      </c>
      <c r="E249" s="19" t="s">
        <v>1212</v>
      </c>
      <c r="F249" s="103" t="s">
        <v>1324</v>
      </c>
      <c r="G249" s="19"/>
      <c r="H249" s="78">
        <f t="shared" si="619"/>
        <v>5.14</v>
      </c>
      <c r="I249" s="89">
        <v>7.9</v>
      </c>
      <c r="J249" s="79">
        <v>19.899999999999999</v>
      </c>
      <c r="K249" s="143" t="str">
        <f>_xlfn.XLOOKUP(C249,наличие!A:A,наличие!J:J,"-",0)</f>
        <v>-</v>
      </c>
      <c r="L249" s="160" t="s">
        <v>1245</v>
      </c>
      <c r="M249" s="31" t="s">
        <v>1244</v>
      </c>
      <c r="N249" s="31" t="s">
        <v>1244</v>
      </c>
      <c r="O249" s="31" t="s">
        <v>1244</v>
      </c>
      <c r="P249" s="31" t="s">
        <v>1244</v>
      </c>
      <c r="Q249" s="31" t="s">
        <v>1244</v>
      </c>
      <c r="R249" s="31" t="s">
        <v>1244</v>
      </c>
      <c r="S249" s="31" t="s">
        <v>1244</v>
      </c>
      <c r="T249" s="31" t="s">
        <v>1244</v>
      </c>
      <c r="U249" s="31" t="s">
        <v>1244</v>
      </c>
      <c r="V249" s="31" t="s">
        <v>1244</v>
      </c>
      <c r="W249" s="31" t="s">
        <v>1244</v>
      </c>
      <c r="X249" s="163">
        <f t="shared" si="561"/>
        <v>0</v>
      </c>
      <c r="Y249" s="81">
        <f t="shared" si="562"/>
        <v>0</v>
      </c>
      <c r="Z249" s="38">
        <f t="shared" si="564"/>
        <v>2.27</v>
      </c>
      <c r="AA249" s="23">
        <f t="shared" si="600"/>
        <v>0</v>
      </c>
      <c r="AB249" s="24">
        <f t="shared" si="601"/>
        <v>7.41</v>
      </c>
      <c r="AC249" s="55">
        <f t="shared" si="569"/>
        <v>26</v>
      </c>
      <c r="AD249" s="40">
        <f t="shared" si="597"/>
        <v>25.9</v>
      </c>
      <c r="AE249" s="11">
        <f t="shared" si="602"/>
        <v>2340</v>
      </c>
      <c r="AF249" s="6">
        <f t="shared" si="603"/>
        <v>2.5087719298245612</v>
      </c>
      <c r="AG249" s="25">
        <f t="shared" si="604"/>
        <v>14.3</v>
      </c>
      <c r="AH249" s="11" t="e">
        <f>ROUND(AG249*#REF!,-1)</f>
        <v>#REF!</v>
      </c>
      <c r="AI249" s="7">
        <f t="shared" si="605"/>
        <v>0.92982456140350878</v>
      </c>
      <c r="AJ249" s="26">
        <f t="shared" si="606"/>
        <v>10.7</v>
      </c>
      <c r="AK249" s="11" t="e">
        <f>ROUND(AJ249*#REF!,-1)</f>
        <v>#REF!</v>
      </c>
      <c r="AL249" s="18">
        <f t="shared" si="607"/>
        <v>0.44399460188933859</v>
      </c>
      <c r="AM249" s="42"/>
      <c r="AN249" s="67" t="e">
        <f t="shared" si="598"/>
        <v>#VALUE!</v>
      </c>
      <c r="AO249" s="68" t="s">
        <v>22</v>
      </c>
      <c r="AP249" s="68" t="s">
        <v>22</v>
      </c>
      <c r="AQ249" s="68" t="s">
        <v>22</v>
      </c>
      <c r="AR249" s="68" t="s">
        <v>22</v>
      </c>
      <c r="AS249" s="68" t="s">
        <v>22</v>
      </c>
      <c r="AT249" s="68" t="s">
        <v>22</v>
      </c>
      <c r="AU249" s="68" t="s">
        <v>22</v>
      </c>
      <c r="AV249" s="74" t="e">
        <f t="shared" si="608"/>
        <v>#VALUE!</v>
      </c>
      <c r="AW249" s="71" t="e">
        <f t="shared" si="609"/>
        <v>#VALUE!</v>
      </c>
      <c r="AX249" s="49">
        <v>0</v>
      </c>
      <c r="AY249" s="50" t="s">
        <v>22</v>
      </c>
      <c r="AZ249" s="50" t="s">
        <v>22</v>
      </c>
      <c r="BA249" s="50" t="s">
        <v>22</v>
      </c>
      <c r="BB249" s="50" t="s">
        <v>22</v>
      </c>
      <c r="BC249" s="50" t="s">
        <v>22</v>
      </c>
      <c r="BD249" s="50" t="s">
        <v>22</v>
      </c>
      <c r="BE249" s="50" t="s">
        <v>22</v>
      </c>
      <c r="BF249" s="46">
        <f t="shared" si="610"/>
        <v>0</v>
      </c>
      <c r="BG249" s="9">
        <f t="shared" si="611"/>
        <v>0</v>
      </c>
      <c r="BH249" s="9">
        <f t="shared" si="612"/>
        <v>0</v>
      </c>
      <c r="BI249" s="53">
        <v>0</v>
      </c>
      <c r="BJ249" s="54" t="s">
        <v>22</v>
      </c>
      <c r="BK249" s="54" t="s">
        <v>22</v>
      </c>
      <c r="BL249" s="54" t="s">
        <v>22</v>
      </c>
      <c r="BM249" s="54" t="s">
        <v>22</v>
      </c>
      <c r="BN249" s="54" t="s">
        <v>22</v>
      </c>
      <c r="BO249" s="54" t="s">
        <v>22</v>
      </c>
      <c r="BP249" s="54" t="s">
        <v>22</v>
      </c>
      <c r="BQ249" s="46">
        <f t="shared" si="613"/>
        <v>0</v>
      </c>
      <c r="BR249" s="9">
        <f t="shared" si="614"/>
        <v>0</v>
      </c>
      <c r="BS249" s="9">
        <f t="shared" si="615"/>
        <v>0</v>
      </c>
      <c r="BT249" s="63">
        <v>0</v>
      </c>
      <c r="BU249" s="64" t="s">
        <v>22</v>
      </c>
      <c r="BV249" s="64" t="s">
        <v>22</v>
      </c>
      <c r="BW249" s="64" t="s">
        <v>22</v>
      </c>
      <c r="BX249" s="64" t="s">
        <v>22</v>
      </c>
      <c r="BY249" s="64" t="s">
        <v>22</v>
      </c>
      <c r="BZ249" s="64" t="s">
        <v>22</v>
      </c>
      <c r="CA249" s="64" t="s">
        <v>22</v>
      </c>
      <c r="CB249" s="46">
        <f t="shared" si="616"/>
        <v>0</v>
      </c>
      <c r="CC249" s="9">
        <f t="shared" si="617"/>
        <v>0</v>
      </c>
      <c r="CD249" s="9">
        <f t="shared" si="618"/>
        <v>0</v>
      </c>
      <c r="CE249" s="8">
        <v>0</v>
      </c>
      <c r="CF249" s="9">
        <f t="shared" si="570"/>
        <v>0</v>
      </c>
      <c r="CG249" s="9">
        <f t="shared" si="571"/>
        <v>0</v>
      </c>
      <c r="CH249" s="8">
        <v>0</v>
      </c>
      <c r="CI249" s="9">
        <f t="shared" si="572"/>
        <v>0</v>
      </c>
      <c r="CJ249" s="9">
        <f t="shared" si="573"/>
        <v>0</v>
      </c>
      <c r="CK249" s="10">
        <v>1</v>
      </c>
    </row>
    <row r="250" spans="1:89" s="10" customFormat="1" ht="144" customHeight="1">
      <c r="A250" s="36" t="s">
        <v>1366</v>
      </c>
      <c r="B250" s="36"/>
      <c r="C250" s="106" t="str">
        <f t="shared" si="563"/>
        <v>LOUISE 127-Rust</v>
      </c>
      <c r="D250" s="95" t="s">
        <v>1284</v>
      </c>
      <c r="E250" s="19" t="s">
        <v>1206</v>
      </c>
      <c r="F250" s="103" t="s">
        <v>1324</v>
      </c>
      <c r="G250" s="19"/>
      <c r="H250" s="78">
        <f t="shared" si="619"/>
        <v>5.14</v>
      </c>
      <c r="I250" s="89">
        <v>7.9</v>
      </c>
      <c r="J250" s="79">
        <v>19.899999999999999</v>
      </c>
      <c r="K250" s="143" t="str">
        <f>_xlfn.XLOOKUP(C250,наличие!A:A,наличие!J:J,"-",0)</f>
        <v>-</v>
      </c>
      <c r="L250" s="160" t="s">
        <v>1245</v>
      </c>
      <c r="M250" s="31" t="s">
        <v>1244</v>
      </c>
      <c r="N250" s="31" t="s">
        <v>1244</v>
      </c>
      <c r="O250" s="31" t="s">
        <v>1244</v>
      </c>
      <c r="P250" s="31" t="s">
        <v>1244</v>
      </c>
      <c r="Q250" s="31" t="s">
        <v>1244</v>
      </c>
      <c r="R250" s="31" t="s">
        <v>1244</v>
      </c>
      <c r="S250" s="31" t="s">
        <v>1244</v>
      </c>
      <c r="T250" s="31" t="s">
        <v>1244</v>
      </c>
      <c r="U250" s="31" t="s">
        <v>1244</v>
      </c>
      <c r="V250" s="31" t="s">
        <v>1244</v>
      </c>
      <c r="W250" s="31" t="s">
        <v>1244</v>
      </c>
      <c r="X250" s="163">
        <f t="shared" si="561"/>
        <v>0</v>
      </c>
      <c r="Y250" s="81">
        <f t="shared" si="562"/>
        <v>0</v>
      </c>
      <c r="Z250" s="38">
        <f t="shared" si="564"/>
        <v>2.27</v>
      </c>
      <c r="AA250" s="23">
        <f t="shared" si="600"/>
        <v>0</v>
      </c>
      <c r="AB250" s="24">
        <f t="shared" si="601"/>
        <v>7.41</v>
      </c>
      <c r="AC250" s="55">
        <f t="shared" si="569"/>
        <v>26</v>
      </c>
      <c r="AD250" s="40">
        <f t="shared" si="597"/>
        <v>25.9</v>
      </c>
      <c r="AE250" s="11">
        <f t="shared" si="602"/>
        <v>2340</v>
      </c>
      <c r="AF250" s="6">
        <f t="shared" si="603"/>
        <v>2.5087719298245612</v>
      </c>
      <c r="AG250" s="25">
        <f t="shared" si="604"/>
        <v>14.3</v>
      </c>
      <c r="AH250" s="11" t="e">
        <f>ROUND(AG250*#REF!,-1)</f>
        <v>#REF!</v>
      </c>
      <c r="AI250" s="7">
        <f t="shared" si="605"/>
        <v>0.92982456140350878</v>
      </c>
      <c r="AJ250" s="26">
        <f t="shared" si="606"/>
        <v>10.7</v>
      </c>
      <c r="AK250" s="11" t="e">
        <f>ROUND(AJ250*#REF!,-1)</f>
        <v>#REF!</v>
      </c>
      <c r="AL250" s="18">
        <f t="shared" si="607"/>
        <v>0.44399460188933859</v>
      </c>
      <c r="AM250" s="42"/>
      <c r="AN250" s="67" t="e">
        <f t="shared" si="598"/>
        <v>#VALUE!</v>
      </c>
      <c r="AO250" s="68" t="s">
        <v>22</v>
      </c>
      <c r="AP250" s="68" t="s">
        <v>22</v>
      </c>
      <c r="AQ250" s="68" t="s">
        <v>22</v>
      </c>
      <c r="AR250" s="68" t="s">
        <v>22</v>
      </c>
      <c r="AS250" s="68" t="s">
        <v>22</v>
      </c>
      <c r="AT250" s="68" t="s">
        <v>22</v>
      </c>
      <c r="AU250" s="68" t="s">
        <v>22</v>
      </c>
      <c r="AV250" s="74" t="e">
        <f t="shared" si="608"/>
        <v>#VALUE!</v>
      </c>
      <c r="AW250" s="71" t="e">
        <f t="shared" si="609"/>
        <v>#VALUE!</v>
      </c>
      <c r="AX250" s="49">
        <v>0</v>
      </c>
      <c r="AY250" s="50" t="s">
        <v>22</v>
      </c>
      <c r="AZ250" s="50" t="s">
        <v>22</v>
      </c>
      <c r="BA250" s="50" t="s">
        <v>22</v>
      </c>
      <c r="BB250" s="50" t="s">
        <v>22</v>
      </c>
      <c r="BC250" s="50" t="s">
        <v>22</v>
      </c>
      <c r="BD250" s="50" t="s">
        <v>22</v>
      </c>
      <c r="BE250" s="50" t="s">
        <v>22</v>
      </c>
      <c r="BF250" s="46">
        <f t="shared" si="610"/>
        <v>0</v>
      </c>
      <c r="BG250" s="9">
        <f t="shared" si="611"/>
        <v>0</v>
      </c>
      <c r="BH250" s="9">
        <f t="shared" si="612"/>
        <v>0</v>
      </c>
      <c r="BI250" s="53">
        <v>0</v>
      </c>
      <c r="BJ250" s="54" t="s">
        <v>22</v>
      </c>
      <c r="BK250" s="54" t="s">
        <v>22</v>
      </c>
      <c r="BL250" s="54" t="s">
        <v>22</v>
      </c>
      <c r="BM250" s="54" t="s">
        <v>22</v>
      </c>
      <c r="BN250" s="54" t="s">
        <v>22</v>
      </c>
      <c r="BO250" s="54" t="s">
        <v>22</v>
      </c>
      <c r="BP250" s="54" t="s">
        <v>22</v>
      </c>
      <c r="BQ250" s="46">
        <f t="shared" si="613"/>
        <v>0</v>
      </c>
      <c r="BR250" s="9">
        <f t="shared" si="614"/>
        <v>0</v>
      </c>
      <c r="BS250" s="9">
        <f t="shared" si="615"/>
        <v>0</v>
      </c>
      <c r="BT250" s="63">
        <v>0</v>
      </c>
      <c r="BU250" s="64" t="s">
        <v>22</v>
      </c>
      <c r="BV250" s="64" t="s">
        <v>22</v>
      </c>
      <c r="BW250" s="64" t="s">
        <v>22</v>
      </c>
      <c r="BX250" s="64" t="s">
        <v>22</v>
      </c>
      <c r="BY250" s="64" t="s">
        <v>22</v>
      </c>
      <c r="BZ250" s="64" t="s">
        <v>22</v>
      </c>
      <c r="CA250" s="64" t="s">
        <v>22</v>
      </c>
      <c r="CB250" s="46">
        <f t="shared" si="616"/>
        <v>0</v>
      </c>
      <c r="CC250" s="9">
        <f t="shared" si="617"/>
        <v>0</v>
      </c>
      <c r="CD250" s="9">
        <f t="shared" si="618"/>
        <v>0</v>
      </c>
      <c r="CE250" s="8">
        <v>0</v>
      </c>
      <c r="CF250" s="9">
        <f t="shared" si="570"/>
        <v>0</v>
      </c>
      <c r="CG250" s="9">
        <f t="shared" si="571"/>
        <v>0</v>
      </c>
      <c r="CH250" s="8">
        <v>0</v>
      </c>
      <c r="CI250" s="9">
        <f t="shared" si="572"/>
        <v>0</v>
      </c>
      <c r="CJ250" s="9">
        <f t="shared" si="573"/>
        <v>0</v>
      </c>
      <c r="CK250" s="10">
        <v>1</v>
      </c>
    </row>
    <row r="251" spans="1:89" s="10" customFormat="1" ht="144" customHeight="1">
      <c r="A251" s="36" t="s">
        <v>1366</v>
      </c>
      <c r="B251" s="36"/>
      <c r="C251" s="106" t="str">
        <f t="shared" si="563"/>
        <v>LOUISE 131-Black</v>
      </c>
      <c r="D251" s="95" t="s">
        <v>1285</v>
      </c>
      <c r="E251" s="19" t="s">
        <v>1212</v>
      </c>
      <c r="F251" s="103" t="s">
        <v>1325</v>
      </c>
      <c r="G251" s="19"/>
      <c r="H251" s="78">
        <f t="shared" si="619"/>
        <v>6.44</v>
      </c>
      <c r="I251" s="89">
        <v>9.9</v>
      </c>
      <c r="J251" s="79">
        <v>24.9</v>
      </c>
      <c r="K251" s="143" t="str">
        <f>_xlfn.XLOOKUP(C251,наличие!A:A,наличие!J:J,"-",0)</f>
        <v>-</v>
      </c>
      <c r="L251" s="160" t="s">
        <v>1245</v>
      </c>
      <c r="M251" s="31" t="s">
        <v>1244</v>
      </c>
      <c r="N251" s="31" t="s">
        <v>1244</v>
      </c>
      <c r="O251" s="31" t="s">
        <v>1244</v>
      </c>
      <c r="P251" s="31" t="s">
        <v>1244</v>
      </c>
      <c r="Q251" s="31" t="s">
        <v>1244</v>
      </c>
      <c r="R251" s="31" t="s">
        <v>1244</v>
      </c>
      <c r="S251" s="31" t="s">
        <v>1244</v>
      </c>
      <c r="T251" s="31" t="s">
        <v>1244</v>
      </c>
      <c r="U251" s="31" t="s">
        <v>1244</v>
      </c>
      <c r="V251" s="31" t="s">
        <v>1244</v>
      </c>
      <c r="W251" s="31" t="s">
        <v>1244</v>
      </c>
      <c r="X251" s="163">
        <f t="shared" si="561"/>
        <v>0</v>
      </c>
      <c r="Y251" s="81">
        <f t="shared" si="562"/>
        <v>0</v>
      </c>
      <c r="Z251" s="38">
        <f t="shared" si="564"/>
        <v>2.4649999999999999</v>
      </c>
      <c r="AA251" s="23">
        <f t="shared" si="600"/>
        <v>0</v>
      </c>
      <c r="AB251" s="24">
        <f t="shared" si="601"/>
        <v>8.9050000000000011</v>
      </c>
      <c r="AC251" s="55">
        <f t="shared" si="569"/>
        <v>31</v>
      </c>
      <c r="AD251" s="40">
        <f t="shared" si="597"/>
        <v>31.2</v>
      </c>
      <c r="AE251" s="11">
        <f t="shared" si="602"/>
        <v>2790</v>
      </c>
      <c r="AF251" s="6">
        <f t="shared" si="603"/>
        <v>2.4811903425042106</v>
      </c>
      <c r="AG251" s="25">
        <f t="shared" si="604"/>
        <v>17</v>
      </c>
      <c r="AH251" s="11" t="e">
        <f>ROUND(AG251*#REF!,-1)</f>
        <v>#REF!</v>
      </c>
      <c r="AI251" s="7">
        <f t="shared" si="605"/>
        <v>0.90903986524424452</v>
      </c>
      <c r="AJ251" s="26">
        <f t="shared" si="606"/>
        <v>12.8</v>
      </c>
      <c r="AK251" s="11" t="e">
        <f>ROUND(AJ251*#REF!,-1)</f>
        <v>#REF!</v>
      </c>
      <c r="AL251" s="18">
        <f t="shared" si="607"/>
        <v>0.43739472206625479</v>
      </c>
      <c r="AM251" s="42"/>
      <c r="AN251" s="67" t="e">
        <f t="shared" si="598"/>
        <v>#VALUE!</v>
      </c>
      <c r="AO251" s="68" t="s">
        <v>22</v>
      </c>
      <c r="AP251" s="68" t="s">
        <v>22</v>
      </c>
      <c r="AQ251" s="68" t="s">
        <v>22</v>
      </c>
      <c r="AR251" s="68" t="s">
        <v>22</v>
      </c>
      <c r="AS251" s="68" t="s">
        <v>22</v>
      </c>
      <c r="AT251" s="68" t="s">
        <v>22</v>
      </c>
      <c r="AU251" s="68" t="s">
        <v>22</v>
      </c>
      <c r="AV251" s="74" t="e">
        <f t="shared" si="608"/>
        <v>#VALUE!</v>
      </c>
      <c r="AW251" s="71" t="e">
        <f t="shared" si="609"/>
        <v>#VALUE!</v>
      </c>
      <c r="AX251" s="49">
        <v>0</v>
      </c>
      <c r="AY251" s="50" t="s">
        <v>22</v>
      </c>
      <c r="AZ251" s="50" t="s">
        <v>22</v>
      </c>
      <c r="BA251" s="50" t="s">
        <v>22</v>
      </c>
      <c r="BB251" s="50" t="s">
        <v>22</v>
      </c>
      <c r="BC251" s="50" t="s">
        <v>22</v>
      </c>
      <c r="BD251" s="50" t="s">
        <v>22</v>
      </c>
      <c r="BE251" s="50" t="s">
        <v>22</v>
      </c>
      <c r="BF251" s="46">
        <f t="shared" si="610"/>
        <v>0</v>
      </c>
      <c r="BG251" s="9">
        <f t="shared" si="611"/>
        <v>0</v>
      </c>
      <c r="BH251" s="9">
        <f t="shared" si="612"/>
        <v>0</v>
      </c>
      <c r="BI251" s="53">
        <v>0</v>
      </c>
      <c r="BJ251" s="54" t="s">
        <v>22</v>
      </c>
      <c r="BK251" s="54" t="s">
        <v>22</v>
      </c>
      <c r="BL251" s="54" t="s">
        <v>22</v>
      </c>
      <c r="BM251" s="54" t="s">
        <v>22</v>
      </c>
      <c r="BN251" s="54" t="s">
        <v>22</v>
      </c>
      <c r="BO251" s="54" t="s">
        <v>22</v>
      </c>
      <c r="BP251" s="54" t="s">
        <v>22</v>
      </c>
      <c r="BQ251" s="46">
        <f t="shared" si="613"/>
        <v>0</v>
      </c>
      <c r="BR251" s="9">
        <f t="shared" si="614"/>
        <v>0</v>
      </c>
      <c r="BS251" s="9">
        <f t="shared" si="615"/>
        <v>0</v>
      </c>
      <c r="BT251" s="63">
        <v>0</v>
      </c>
      <c r="BU251" s="64" t="s">
        <v>22</v>
      </c>
      <c r="BV251" s="64" t="s">
        <v>22</v>
      </c>
      <c r="BW251" s="64" t="s">
        <v>22</v>
      </c>
      <c r="BX251" s="64" t="s">
        <v>22</v>
      </c>
      <c r="BY251" s="64" t="s">
        <v>22</v>
      </c>
      <c r="BZ251" s="64" t="s">
        <v>22</v>
      </c>
      <c r="CA251" s="64" t="s">
        <v>22</v>
      </c>
      <c r="CB251" s="46">
        <f t="shared" si="616"/>
        <v>0</v>
      </c>
      <c r="CC251" s="9">
        <f t="shared" si="617"/>
        <v>0</v>
      </c>
      <c r="CD251" s="9">
        <f t="shared" si="618"/>
        <v>0</v>
      </c>
      <c r="CE251" s="8">
        <v>0</v>
      </c>
      <c r="CF251" s="9">
        <f t="shared" si="570"/>
        <v>0</v>
      </c>
      <c r="CG251" s="9">
        <f t="shared" si="571"/>
        <v>0</v>
      </c>
      <c r="CH251" s="8">
        <v>0</v>
      </c>
      <c r="CI251" s="9">
        <f t="shared" si="572"/>
        <v>0</v>
      </c>
      <c r="CJ251" s="9">
        <f t="shared" si="573"/>
        <v>0</v>
      </c>
      <c r="CK251" s="10">
        <v>1</v>
      </c>
    </row>
    <row r="252" spans="1:89" s="10" customFormat="1" ht="144" customHeight="1">
      <c r="A252" s="36" t="s">
        <v>1366</v>
      </c>
      <c r="B252" s="36"/>
      <c r="C252" s="106" t="str">
        <f t="shared" si="563"/>
        <v>LOUISE 131-Grey</v>
      </c>
      <c r="D252" s="95" t="s">
        <v>1285</v>
      </c>
      <c r="E252" s="19" t="s">
        <v>1217</v>
      </c>
      <c r="F252" s="103" t="s">
        <v>1325</v>
      </c>
      <c r="G252" s="19"/>
      <c r="H252" s="78">
        <f t="shared" si="619"/>
        <v>6.44</v>
      </c>
      <c r="I252" s="89">
        <v>9.9</v>
      </c>
      <c r="J252" s="79">
        <v>24.9</v>
      </c>
      <c r="K252" s="143" t="str">
        <f>_xlfn.XLOOKUP(C252,наличие!A:A,наличие!J:J,"-",0)</f>
        <v>-</v>
      </c>
      <c r="L252" s="160" t="s">
        <v>1245</v>
      </c>
      <c r="M252" s="31" t="s">
        <v>1244</v>
      </c>
      <c r="N252" s="31" t="s">
        <v>1244</v>
      </c>
      <c r="O252" s="31" t="s">
        <v>1244</v>
      </c>
      <c r="P252" s="31" t="s">
        <v>1244</v>
      </c>
      <c r="Q252" s="31" t="s">
        <v>1244</v>
      </c>
      <c r="R252" s="31" t="s">
        <v>1244</v>
      </c>
      <c r="S252" s="31" t="s">
        <v>1244</v>
      </c>
      <c r="T252" s="31" t="s">
        <v>1244</v>
      </c>
      <c r="U252" s="31" t="s">
        <v>1244</v>
      </c>
      <c r="V252" s="31" t="s">
        <v>1244</v>
      </c>
      <c r="W252" s="31" t="s">
        <v>1244</v>
      </c>
      <c r="X252" s="163">
        <f t="shared" si="561"/>
        <v>0</v>
      </c>
      <c r="Y252" s="81">
        <f t="shared" si="562"/>
        <v>0</v>
      </c>
      <c r="Z252" s="38">
        <f t="shared" si="564"/>
        <v>2.4649999999999999</v>
      </c>
      <c r="AA252" s="23">
        <f t="shared" si="600"/>
        <v>0</v>
      </c>
      <c r="AB252" s="24">
        <f t="shared" si="601"/>
        <v>8.9050000000000011</v>
      </c>
      <c r="AC252" s="55">
        <f t="shared" si="569"/>
        <v>31</v>
      </c>
      <c r="AD252" s="40">
        <f t="shared" si="597"/>
        <v>31.2</v>
      </c>
      <c r="AE252" s="11">
        <f t="shared" si="602"/>
        <v>2790</v>
      </c>
      <c r="AF252" s="6">
        <f t="shared" si="603"/>
        <v>2.4811903425042106</v>
      </c>
      <c r="AG252" s="25">
        <f t="shared" si="604"/>
        <v>17</v>
      </c>
      <c r="AH252" s="11" t="e">
        <f>ROUND(AG252*#REF!,-1)</f>
        <v>#REF!</v>
      </c>
      <c r="AI252" s="7">
        <f t="shared" si="605"/>
        <v>0.90903986524424452</v>
      </c>
      <c r="AJ252" s="26">
        <f t="shared" si="606"/>
        <v>12.8</v>
      </c>
      <c r="AK252" s="11" t="e">
        <f>ROUND(AJ252*#REF!,-1)</f>
        <v>#REF!</v>
      </c>
      <c r="AL252" s="18">
        <f t="shared" si="607"/>
        <v>0.43739472206625479</v>
      </c>
      <c r="AM252" s="42"/>
      <c r="AN252" s="67" t="e">
        <f t="shared" si="598"/>
        <v>#VALUE!</v>
      </c>
      <c r="AO252" s="68" t="s">
        <v>22</v>
      </c>
      <c r="AP252" s="68" t="s">
        <v>22</v>
      </c>
      <c r="AQ252" s="68" t="s">
        <v>22</v>
      </c>
      <c r="AR252" s="68" t="s">
        <v>22</v>
      </c>
      <c r="AS252" s="68" t="s">
        <v>22</v>
      </c>
      <c r="AT252" s="68" t="s">
        <v>22</v>
      </c>
      <c r="AU252" s="68" t="s">
        <v>22</v>
      </c>
      <c r="AV252" s="74" t="e">
        <f t="shared" si="608"/>
        <v>#VALUE!</v>
      </c>
      <c r="AW252" s="71" t="e">
        <f t="shared" si="609"/>
        <v>#VALUE!</v>
      </c>
      <c r="AX252" s="49">
        <v>0</v>
      </c>
      <c r="AY252" s="50" t="s">
        <v>22</v>
      </c>
      <c r="AZ252" s="50" t="s">
        <v>22</v>
      </c>
      <c r="BA252" s="50" t="s">
        <v>22</v>
      </c>
      <c r="BB252" s="50" t="s">
        <v>22</v>
      </c>
      <c r="BC252" s="50" t="s">
        <v>22</v>
      </c>
      <c r="BD252" s="50" t="s">
        <v>22</v>
      </c>
      <c r="BE252" s="50" t="s">
        <v>22</v>
      </c>
      <c r="BF252" s="46">
        <f t="shared" si="610"/>
        <v>0</v>
      </c>
      <c r="BG252" s="9">
        <f t="shared" si="611"/>
        <v>0</v>
      </c>
      <c r="BH252" s="9">
        <f t="shared" si="612"/>
        <v>0</v>
      </c>
      <c r="BI252" s="53">
        <v>0</v>
      </c>
      <c r="BJ252" s="54" t="s">
        <v>22</v>
      </c>
      <c r="BK252" s="54" t="s">
        <v>22</v>
      </c>
      <c r="BL252" s="54" t="s">
        <v>22</v>
      </c>
      <c r="BM252" s="54" t="s">
        <v>22</v>
      </c>
      <c r="BN252" s="54" t="s">
        <v>22</v>
      </c>
      <c r="BO252" s="54" t="s">
        <v>22</v>
      </c>
      <c r="BP252" s="54" t="s">
        <v>22</v>
      </c>
      <c r="BQ252" s="46">
        <f t="shared" si="613"/>
        <v>0</v>
      </c>
      <c r="BR252" s="9">
        <f t="shared" si="614"/>
        <v>0</v>
      </c>
      <c r="BS252" s="9">
        <f t="shared" si="615"/>
        <v>0</v>
      </c>
      <c r="BT252" s="63">
        <v>0</v>
      </c>
      <c r="BU252" s="64" t="s">
        <v>22</v>
      </c>
      <c r="BV252" s="64" t="s">
        <v>22</v>
      </c>
      <c r="BW252" s="64" t="s">
        <v>22</v>
      </c>
      <c r="BX252" s="64" t="s">
        <v>22</v>
      </c>
      <c r="BY252" s="64" t="s">
        <v>22</v>
      </c>
      <c r="BZ252" s="64" t="s">
        <v>22</v>
      </c>
      <c r="CA252" s="64" t="s">
        <v>22</v>
      </c>
      <c r="CB252" s="46">
        <f t="shared" si="616"/>
        <v>0</v>
      </c>
      <c r="CC252" s="9">
        <f t="shared" si="617"/>
        <v>0</v>
      </c>
      <c r="CD252" s="9">
        <f t="shared" si="618"/>
        <v>0</v>
      </c>
      <c r="CE252" s="8">
        <v>0</v>
      </c>
      <c r="CF252" s="9">
        <f t="shared" si="570"/>
        <v>0</v>
      </c>
      <c r="CG252" s="9">
        <f t="shared" si="571"/>
        <v>0</v>
      </c>
      <c r="CH252" s="8">
        <v>0</v>
      </c>
      <c r="CI252" s="9">
        <f t="shared" si="572"/>
        <v>0</v>
      </c>
      <c r="CJ252" s="9">
        <f t="shared" si="573"/>
        <v>0</v>
      </c>
      <c r="CK252" s="10">
        <v>1</v>
      </c>
    </row>
    <row r="253" spans="1:89" s="10" customFormat="1" ht="144" customHeight="1">
      <c r="A253" s="36" t="s">
        <v>1366</v>
      </c>
      <c r="B253" s="36"/>
      <c r="C253" s="106" t="str">
        <f t="shared" si="563"/>
        <v>LOUISE 128-Beige</v>
      </c>
      <c r="D253" s="95" t="s">
        <v>1286</v>
      </c>
      <c r="E253" s="19" t="s">
        <v>1216</v>
      </c>
      <c r="F253" s="103" t="s">
        <v>1324</v>
      </c>
      <c r="G253" s="19"/>
      <c r="H253" s="78">
        <f t="shared" si="619"/>
        <v>5.14</v>
      </c>
      <c r="I253" s="89">
        <v>7.9</v>
      </c>
      <c r="J253" s="79">
        <v>19.899999999999999</v>
      </c>
      <c r="K253" s="143" t="str">
        <f>_xlfn.XLOOKUP(C253,наличие!A:A,наличие!J:J,"-",0)</f>
        <v>-</v>
      </c>
      <c r="L253" s="160" t="s">
        <v>1245</v>
      </c>
      <c r="M253" s="31" t="s">
        <v>1244</v>
      </c>
      <c r="N253" s="31" t="s">
        <v>1244</v>
      </c>
      <c r="O253" s="31" t="s">
        <v>1244</v>
      </c>
      <c r="P253" s="31" t="s">
        <v>1244</v>
      </c>
      <c r="Q253" s="31" t="s">
        <v>1244</v>
      </c>
      <c r="R253" s="31" t="s">
        <v>1244</v>
      </c>
      <c r="S253" s="31" t="s">
        <v>1244</v>
      </c>
      <c r="T253" s="31" t="s">
        <v>1244</v>
      </c>
      <c r="U253" s="31" t="s">
        <v>1244</v>
      </c>
      <c r="V253" s="31" t="s">
        <v>1244</v>
      </c>
      <c r="W253" s="31" t="s">
        <v>1244</v>
      </c>
      <c r="X253" s="163">
        <f t="shared" si="561"/>
        <v>0</v>
      </c>
      <c r="Y253" s="81">
        <f t="shared" si="562"/>
        <v>0</v>
      </c>
      <c r="Z253" s="38">
        <f t="shared" si="564"/>
        <v>2.27</v>
      </c>
      <c r="AA253" s="23">
        <f t="shared" si="600"/>
        <v>0</v>
      </c>
      <c r="AB253" s="24">
        <f t="shared" si="601"/>
        <v>7.41</v>
      </c>
      <c r="AC253" s="55">
        <f t="shared" si="569"/>
        <v>26</v>
      </c>
      <c r="AD253" s="40">
        <f t="shared" si="597"/>
        <v>25.9</v>
      </c>
      <c r="AE253" s="11">
        <f t="shared" si="602"/>
        <v>2340</v>
      </c>
      <c r="AF253" s="6">
        <f t="shared" si="603"/>
        <v>2.5087719298245612</v>
      </c>
      <c r="AG253" s="25">
        <f t="shared" si="604"/>
        <v>14.3</v>
      </c>
      <c r="AH253" s="11" t="e">
        <f>ROUND(AG253*#REF!,-1)</f>
        <v>#REF!</v>
      </c>
      <c r="AI253" s="7">
        <f t="shared" si="605"/>
        <v>0.92982456140350878</v>
      </c>
      <c r="AJ253" s="26">
        <f t="shared" si="606"/>
        <v>10.7</v>
      </c>
      <c r="AK253" s="11" t="e">
        <f>ROUND(AJ253*#REF!,-1)</f>
        <v>#REF!</v>
      </c>
      <c r="AL253" s="18">
        <f t="shared" si="607"/>
        <v>0.44399460188933859</v>
      </c>
      <c r="AM253" s="42"/>
      <c r="AN253" s="67" t="e">
        <f t="shared" si="598"/>
        <v>#VALUE!</v>
      </c>
      <c r="AO253" s="68" t="s">
        <v>22</v>
      </c>
      <c r="AP253" s="68" t="s">
        <v>22</v>
      </c>
      <c r="AQ253" s="68" t="s">
        <v>22</v>
      </c>
      <c r="AR253" s="68" t="s">
        <v>22</v>
      </c>
      <c r="AS253" s="68" t="s">
        <v>22</v>
      </c>
      <c r="AT253" s="68" t="s">
        <v>22</v>
      </c>
      <c r="AU253" s="68" t="s">
        <v>22</v>
      </c>
      <c r="AV253" s="74" t="e">
        <f t="shared" si="608"/>
        <v>#VALUE!</v>
      </c>
      <c r="AW253" s="71" t="e">
        <f t="shared" si="609"/>
        <v>#VALUE!</v>
      </c>
      <c r="AX253" s="49">
        <v>0</v>
      </c>
      <c r="AY253" s="50" t="s">
        <v>22</v>
      </c>
      <c r="AZ253" s="50" t="s">
        <v>22</v>
      </c>
      <c r="BA253" s="50" t="s">
        <v>22</v>
      </c>
      <c r="BB253" s="50" t="s">
        <v>22</v>
      </c>
      <c r="BC253" s="50" t="s">
        <v>22</v>
      </c>
      <c r="BD253" s="50" t="s">
        <v>22</v>
      </c>
      <c r="BE253" s="50" t="s">
        <v>22</v>
      </c>
      <c r="BF253" s="46">
        <f t="shared" si="610"/>
        <v>0</v>
      </c>
      <c r="BG253" s="9">
        <f t="shared" si="611"/>
        <v>0</v>
      </c>
      <c r="BH253" s="9">
        <f t="shared" si="612"/>
        <v>0</v>
      </c>
      <c r="BI253" s="53">
        <v>0</v>
      </c>
      <c r="BJ253" s="54" t="s">
        <v>22</v>
      </c>
      <c r="BK253" s="54" t="s">
        <v>22</v>
      </c>
      <c r="BL253" s="54" t="s">
        <v>22</v>
      </c>
      <c r="BM253" s="54" t="s">
        <v>22</v>
      </c>
      <c r="BN253" s="54" t="s">
        <v>22</v>
      </c>
      <c r="BO253" s="54" t="s">
        <v>22</v>
      </c>
      <c r="BP253" s="54" t="s">
        <v>22</v>
      </c>
      <c r="BQ253" s="46">
        <f t="shared" si="613"/>
        <v>0</v>
      </c>
      <c r="BR253" s="9">
        <f t="shared" si="614"/>
        <v>0</v>
      </c>
      <c r="BS253" s="9">
        <f t="shared" si="615"/>
        <v>0</v>
      </c>
      <c r="BT253" s="63">
        <v>0</v>
      </c>
      <c r="BU253" s="64" t="s">
        <v>22</v>
      </c>
      <c r="BV253" s="64" t="s">
        <v>22</v>
      </c>
      <c r="BW253" s="64" t="s">
        <v>22</v>
      </c>
      <c r="BX253" s="64" t="s">
        <v>22</v>
      </c>
      <c r="BY253" s="64" t="s">
        <v>22</v>
      </c>
      <c r="BZ253" s="64" t="s">
        <v>22</v>
      </c>
      <c r="CA253" s="64" t="s">
        <v>22</v>
      </c>
      <c r="CB253" s="46">
        <f t="shared" si="616"/>
        <v>0</v>
      </c>
      <c r="CC253" s="9">
        <f t="shared" si="617"/>
        <v>0</v>
      </c>
      <c r="CD253" s="9">
        <f t="shared" si="618"/>
        <v>0</v>
      </c>
      <c r="CE253" s="8">
        <v>0</v>
      </c>
      <c r="CF253" s="9">
        <f t="shared" si="570"/>
        <v>0</v>
      </c>
      <c r="CG253" s="9">
        <f t="shared" si="571"/>
        <v>0</v>
      </c>
      <c r="CH253" s="8">
        <v>0</v>
      </c>
      <c r="CI253" s="9">
        <f t="shared" si="572"/>
        <v>0</v>
      </c>
      <c r="CJ253" s="9">
        <f t="shared" si="573"/>
        <v>0</v>
      </c>
      <c r="CK253" s="10">
        <v>1</v>
      </c>
    </row>
    <row r="254" spans="1:89" s="10" customFormat="1" ht="144" customHeight="1">
      <c r="A254" s="36" t="s">
        <v>1366</v>
      </c>
      <c r="B254" s="107"/>
      <c r="C254" s="106" t="str">
        <f t="shared" si="563"/>
        <v>LOUISE 128-White</v>
      </c>
      <c r="D254" s="96" t="s">
        <v>1286</v>
      </c>
      <c r="E254" s="19" t="s">
        <v>1236</v>
      </c>
      <c r="F254" s="104" t="s">
        <v>1324</v>
      </c>
      <c r="G254" s="19"/>
      <c r="H254" s="78">
        <f t="shared" si="619"/>
        <v>5.14</v>
      </c>
      <c r="I254" s="79">
        <v>7.9</v>
      </c>
      <c r="J254" s="79">
        <v>19.899999999999999</v>
      </c>
      <c r="K254" s="143" t="str">
        <f>_xlfn.XLOOKUP(C254,наличие!A:A,наличие!J:J,"-",0)</f>
        <v>-</v>
      </c>
      <c r="L254" s="160" t="s">
        <v>1245</v>
      </c>
      <c r="M254" s="31" t="s">
        <v>1244</v>
      </c>
      <c r="N254" s="31" t="s">
        <v>1244</v>
      </c>
      <c r="O254" s="31" t="s">
        <v>1244</v>
      </c>
      <c r="P254" s="31" t="s">
        <v>1244</v>
      </c>
      <c r="Q254" s="31" t="s">
        <v>1244</v>
      </c>
      <c r="R254" s="31" t="s">
        <v>1244</v>
      </c>
      <c r="S254" s="31" t="s">
        <v>1244</v>
      </c>
      <c r="T254" s="31" t="s">
        <v>1244</v>
      </c>
      <c r="U254" s="31" t="s">
        <v>1244</v>
      </c>
      <c r="V254" s="31" t="s">
        <v>1244</v>
      </c>
      <c r="W254" s="31" t="s">
        <v>1244</v>
      </c>
      <c r="X254" s="163">
        <f t="shared" si="561"/>
        <v>0</v>
      </c>
      <c r="Y254" s="81">
        <f t="shared" si="562"/>
        <v>0</v>
      </c>
      <c r="Z254" s="38">
        <f t="shared" si="564"/>
        <v>2.27</v>
      </c>
      <c r="AA254" s="23">
        <f t="shared" si="600"/>
        <v>0</v>
      </c>
      <c r="AB254" s="24">
        <f t="shared" si="601"/>
        <v>7.41</v>
      </c>
      <c r="AC254" s="55">
        <f t="shared" si="569"/>
        <v>26</v>
      </c>
      <c r="AD254" s="40">
        <f t="shared" si="597"/>
        <v>25.9</v>
      </c>
      <c r="AE254" s="11">
        <f t="shared" si="602"/>
        <v>2340</v>
      </c>
      <c r="AF254" s="6">
        <f t="shared" si="603"/>
        <v>2.5087719298245612</v>
      </c>
      <c r="AG254" s="25">
        <f t="shared" si="604"/>
        <v>14.3</v>
      </c>
      <c r="AH254" s="11" t="e">
        <f>ROUND(AG254*#REF!,-1)</f>
        <v>#REF!</v>
      </c>
      <c r="AI254" s="7">
        <f t="shared" si="605"/>
        <v>0.92982456140350878</v>
      </c>
      <c r="AJ254" s="26">
        <f t="shared" si="606"/>
        <v>10.7</v>
      </c>
      <c r="AK254" s="11" t="e">
        <f>ROUND(AJ254*#REF!,-1)</f>
        <v>#REF!</v>
      </c>
      <c r="AL254" s="18">
        <f t="shared" si="607"/>
        <v>0.44399460188933859</v>
      </c>
      <c r="AM254" s="42"/>
      <c r="AN254" s="67" t="e">
        <f t="shared" si="598"/>
        <v>#VALUE!</v>
      </c>
      <c r="AO254" s="68" t="s">
        <v>22</v>
      </c>
      <c r="AP254" s="68" t="s">
        <v>22</v>
      </c>
      <c r="AQ254" s="68" t="s">
        <v>22</v>
      </c>
      <c r="AR254" s="68" t="s">
        <v>22</v>
      </c>
      <c r="AS254" s="68" t="s">
        <v>22</v>
      </c>
      <c r="AT254" s="68" t="s">
        <v>22</v>
      </c>
      <c r="AU254" s="68" t="s">
        <v>22</v>
      </c>
      <c r="AV254" s="74" t="e">
        <f t="shared" si="608"/>
        <v>#VALUE!</v>
      </c>
      <c r="AW254" s="71" t="e">
        <f t="shared" si="609"/>
        <v>#VALUE!</v>
      </c>
      <c r="AX254" s="49">
        <v>0</v>
      </c>
      <c r="AY254" s="50" t="s">
        <v>22</v>
      </c>
      <c r="AZ254" s="50" t="s">
        <v>22</v>
      </c>
      <c r="BA254" s="50" t="s">
        <v>22</v>
      </c>
      <c r="BB254" s="50" t="s">
        <v>22</v>
      </c>
      <c r="BC254" s="50" t="s">
        <v>22</v>
      </c>
      <c r="BD254" s="50" t="s">
        <v>22</v>
      </c>
      <c r="BE254" s="50" t="s">
        <v>22</v>
      </c>
      <c r="BF254" s="46">
        <f t="shared" si="610"/>
        <v>0</v>
      </c>
      <c r="BG254" s="9">
        <f t="shared" si="611"/>
        <v>0</v>
      </c>
      <c r="BH254" s="9">
        <f t="shared" si="612"/>
        <v>0</v>
      </c>
      <c r="BI254" s="53">
        <v>0</v>
      </c>
      <c r="BJ254" s="54" t="s">
        <v>22</v>
      </c>
      <c r="BK254" s="54" t="s">
        <v>22</v>
      </c>
      <c r="BL254" s="54" t="s">
        <v>22</v>
      </c>
      <c r="BM254" s="54" t="s">
        <v>22</v>
      </c>
      <c r="BN254" s="54" t="s">
        <v>22</v>
      </c>
      <c r="BO254" s="54" t="s">
        <v>22</v>
      </c>
      <c r="BP254" s="54" t="s">
        <v>22</v>
      </c>
      <c r="BQ254" s="46">
        <f t="shared" si="613"/>
        <v>0</v>
      </c>
      <c r="BR254" s="9">
        <f t="shared" si="614"/>
        <v>0</v>
      </c>
      <c r="BS254" s="9">
        <f t="shared" si="615"/>
        <v>0</v>
      </c>
      <c r="BT254" s="63">
        <v>0</v>
      </c>
      <c r="BU254" s="64" t="s">
        <v>22</v>
      </c>
      <c r="BV254" s="64" t="s">
        <v>22</v>
      </c>
      <c r="BW254" s="64" t="s">
        <v>22</v>
      </c>
      <c r="BX254" s="64" t="s">
        <v>22</v>
      </c>
      <c r="BY254" s="64" t="s">
        <v>22</v>
      </c>
      <c r="BZ254" s="64" t="s">
        <v>22</v>
      </c>
      <c r="CA254" s="64" t="s">
        <v>22</v>
      </c>
      <c r="CB254" s="46">
        <f t="shared" si="616"/>
        <v>0</v>
      </c>
      <c r="CC254" s="9">
        <f t="shared" si="617"/>
        <v>0</v>
      </c>
      <c r="CD254" s="9">
        <f t="shared" si="618"/>
        <v>0</v>
      </c>
      <c r="CE254" s="8">
        <v>0</v>
      </c>
      <c r="CF254" s="9">
        <f t="shared" si="570"/>
        <v>0</v>
      </c>
      <c r="CG254" s="9">
        <f t="shared" si="571"/>
        <v>0</v>
      </c>
      <c r="CH254" s="8">
        <v>0</v>
      </c>
      <c r="CI254" s="9">
        <f t="shared" si="572"/>
        <v>0</v>
      </c>
      <c r="CJ254" s="9">
        <f t="shared" si="573"/>
        <v>0</v>
      </c>
      <c r="CK254" s="10">
        <v>1</v>
      </c>
    </row>
    <row r="255" spans="1:89" s="10" customFormat="1" ht="144" customHeight="1">
      <c r="A255" s="36" t="s">
        <v>1366</v>
      </c>
      <c r="B255" s="107"/>
      <c r="C255" s="106" t="str">
        <f t="shared" si="563"/>
        <v>LOUISE 128-Blue</v>
      </c>
      <c r="D255" s="96" t="s">
        <v>1286</v>
      </c>
      <c r="E255" s="19" t="s">
        <v>1203</v>
      </c>
      <c r="F255" s="104" t="s">
        <v>1324</v>
      </c>
      <c r="G255" s="19"/>
      <c r="H255" s="78">
        <f t="shared" si="619"/>
        <v>5.14</v>
      </c>
      <c r="I255" s="79">
        <v>7.9</v>
      </c>
      <c r="J255" s="79">
        <v>19.899999999999999</v>
      </c>
      <c r="K255" s="143" t="str">
        <f>_xlfn.XLOOKUP(C255,наличие!A:A,наличие!J:J,"-",0)</f>
        <v>-</v>
      </c>
      <c r="L255" s="160" t="s">
        <v>1245</v>
      </c>
      <c r="M255" s="31" t="s">
        <v>1244</v>
      </c>
      <c r="N255" s="31" t="s">
        <v>1244</v>
      </c>
      <c r="O255" s="31" t="s">
        <v>1244</v>
      </c>
      <c r="P255" s="31" t="s">
        <v>1244</v>
      </c>
      <c r="Q255" s="31" t="s">
        <v>1244</v>
      </c>
      <c r="R255" s="31" t="s">
        <v>1244</v>
      </c>
      <c r="S255" s="31" t="s">
        <v>1244</v>
      </c>
      <c r="T255" s="31" t="s">
        <v>1244</v>
      </c>
      <c r="U255" s="31" t="s">
        <v>1244</v>
      </c>
      <c r="V255" s="31" t="s">
        <v>1244</v>
      </c>
      <c r="W255" s="31" t="s">
        <v>1244</v>
      </c>
      <c r="X255" s="163">
        <f t="shared" si="561"/>
        <v>0</v>
      </c>
      <c r="Y255" s="81">
        <f t="shared" si="562"/>
        <v>0</v>
      </c>
      <c r="Z255" s="38">
        <f t="shared" si="564"/>
        <v>2.27</v>
      </c>
      <c r="AA255" s="23">
        <f t="shared" si="600"/>
        <v>0</v>
      </c>
      <c r="AB255" s="24">
        <f t="shared" si="601"/>
        <v>7.41</v>
      </c>
      <c r="AC255" s="55">
        <f t="shared" si="569"/>
        <v>26</v>
      </c>
      <c r="AD255" s="40">
        <f t="shared" si="597"/>
        <v>25.9</v>
      </c>
      <c r="AE255" s="11">
        <f t="shared" si="602"/>
        <v>2340</v>
      </c>
      <c r="AF255" s="6">
        <f t="shared" si="603"/>
        <v>2.5087719298245612</v>
      </c>
      <c r="AG255" s="25">
        <f t="shared" si="604"/>
        <v>14.3</v>
      </c>
      <c r="AH255" s="11" t="e">
        <f>ROUND(AG255*#REF!,-1)</f>
        <v>#REF!</v>
      </c>
      <c r="AI255" s="7">
        <f t="shared" si="605"/>
        <v>0.92982456140350878</v>
      </c>
      <c r="AJ255" s="26">
        <f t="shared" si="606"/>
        <v>10.7</v>
      </c>
      <c r="AK255" s="11" t="e">
        <f>ROUND(AJ255*#REF!,-1)</f>
        <v>#REF!</v>
      </c>
      <c r="AL255" s="18">
        <f t="shared" si="607"/>
        <v>0.44399460188933859</v>
      </c>
      <c r="AM255" s="42"/>
      <c r="AN255" s="67" t="e">
        <f t="shared" si="598"/>
        <v>#VALUE!</v>
      </c>
      <c r="AO255" s="68" t="s">
        <v>22</v>
      </c>
      <c r="AP255" s="68" t="s">
        <v>22</v>
      </c>
      <c r="AQ255" s="68" t="s">
        <v>22</v>
      </c>
      <c r="AR255" s="68" t="s">
        <v>22</v>
      </c>
      <c r="AS255" s="68" t="s">
        <v>22</v>
      </c>
      <c r="AT255" s="68" t="s">
        <v>22</v>
      </c>
      <c r="AU255" s="68" t="s">
        <v>22</v>
      </c>
      <c r="AV255" s="74" t="e">
        <f t="shared" si="608"/>
        <v>#VALUE!</v>
      </c>
      <c r="AW255" s="71" t="e">
        <f t="shared" si="609"/>
        <v>#VALUE!</v>
      </c>
      <c r="AX255" s="49">
        <v>0</v>
      </c>
      <c r="AY255" s="50" t="s">
        <v>22</v>
      </c>
      <c r="AZ255" s="50" t="s">
        <v>22</v>
      </c>
      <c r="BA255" s="50" t="s">
        <v>22</v>
      </c>
      <c r="BB255" s="50" t="s">
        <v>22</v>
      </c>
      <c r="BC255" s="50" t="s">
        <v>22</v>
      </c>
      <c r="BD255" s="50" t="s">
        <v>22</v>
      </c>
      <c r="BE255" s="50" t="s">
        <v>22</v>
      </c>
      <c r="BF255" s="46">
        <f t="shared" si="610"/>
        <v>0</v>
      </c>
      <c r="BG255" s="9">
        <f t="shared" si="611"/>
        <v>0</v>
      </c>
      <c r="BH255" s="9">
        <f t="shared" si="612"/>
        <v>0</v>
      </c>
      <c r="BI255" s="53">
        <v>0</v>
      </c>
      <c r="BJ255" s="54" t="s">
        <v>22</v>
      </c>
      <c r="BK255" s="54" t="s">
        <v>22</v>
      </c>
      <c r="BL255" s="54" t="s">
        <v>22</v>
      </c>
      <c r="BM255" s="54" t="s">
        <v>22</v>
      </c>
      <c r="BN255" s="54" t="s">
        <v>22</v>
      </c>
      <c r="BO255" s="54" t="s">
        <v>22</v>
      </c>
      <c r="BP255" s="54" t="s">
        <v>22</v>
      </c>
      <c r="BQ255" s="46">
        <f t="shared" si="613"/>
        <v>0</v>
      </c>
      <c r="BR255" s="9">
        <f t="shared" si="614"/>
        <v>0</v>
      </c>
      <c r="BS255" s="9">
        <f t="shared" si="615"/>
        <v>0</v>
      </c>
      <c r="BT255" s="63">
        <v>0</v>
      </c>
      <c r="BU255" s="64" t="s">
        <v>22</v>
      </c>
      <c r="BV255" s="64" t="s">
        <v>22</v>
      </c>
      <c r="BW255" s="64" t="s">
        <v>22</v>
      </c>
      <c r="BX255" s="64" t="s">
        <v>22</v>
      </c>
      <c r="BY255" s="64" t="s">
        <v>22</v>
      </c>
      <c r="BZ255" s="64" t="s">
        <v>22</v>
      </c>
      <c r="CA255" s="64" t="s">
        <v>22</v>
      </c>
      <c r="CB255" s="46">
        <f t="shared" si="616"/>
        <v>0</v>
      </c>
      <c r="CC255" s="9">
        <f t="shared" si="617"/>
        <v>0</v>
      </c>
      <c r="CD255" s="9">
        <f t="shared" si="618"/>
        <v>0</v>
      </c>
      <c r="CE255" s="8">
        <v>0</v>
      </c>
      <c r="CF255" s="9">
        <f t="shared" si="570"/>
        <v>0</v>
      </c>
      <c r="CG255" s="9">
        <f t="shared" si="571"/>
        <v>0</v>
      </c>
      <c r="CH255" s="8">
        <v>0</v>
      </c>
      <c r="CI255" s="9">
        <f t="shared" si="572"/>
        <v>0</v>
      </c>
      <c r="CJ255" s="9">
        <f t="shared" si="573"/>
        <v>0</v>
      </c>
      <c r="CK255" s="10">
        <v>1</v>
      </c>
    </row>
    <row r="256" spans="1:89" s="10" customFormat="1" ht="144" customHeight="1">
      <c r="A256" s="36" t="s">
        <v>1366</v>
      </c>
      <c r="B256" s="106"/>
      <c r="C256" s="106" t="str">
        <f t="shared" si="563"/>
        <v>LOUISE 128-Grey</v>
      </c>
      <c r="D256" s="96" t="s">
        <v>1286</v>
      </c>
      <c r="E256" s="19" t="s">
        <v>1217</v>
      </c>
      <c r="F256" s="104" t="s">
        <v>1324</v>
      </c>
      <c r="G256" s="19"/>
      <c r="H256" s="78">
        <f t="shared" si="619"/>
        <v>5.14</v>
      </c>
      <c r="I256" s="89">
        <v>7.9</v>
      </c>
      <c r="J256" s="79">
        <v>19.899999999999999</v>
      </c>
      <c r="K256" s="143" t="str">
        <f>_xlfn.XLOOKUP(C256,наличие!A:A,наличие!J:J,"-",0)</f>
        <v>-</v>
      </c>
      <c r="L256" s="160" t="s">
        <v>1245</v>
      </c>
      <c r="M256" s="31" t="s">
        <v>1244</v>
      </c>
      <c r="N256" s="31" t="s">
        <v>1244</v>
      </c>
      <c r="O256" s="31" t="s">
        <v>1244</v>
      </c>
      <c r="P256" s="31" t="s">
        <v>1244</v>
      </c>
      <c r="Q256" s="31" t="s">
        <v>1244</v>
      </c>
      <c r="R256" s="31" t="s">
        <v>1244</v>
      </c>
      <c r="S256" s="31" t="s">
        <v>1244</v>
      </c>
      <c r="T256" s="31" t="s">
        <v>1244</v>
      </c>
      <c r="U256" s="31" t="s">
        <v>1244</v>
      </c>
      <c r="V256" s="31" t="s">
        <v>1244</v>
      </c>
      <c r="W256" s="31" t="s">
        <v>1244</v>
      </c>
      <c r="X256" s="163">
        <f t="shared" si="561"/>
        <v>0</v>
      </c>
      <c r="Y256" s="81">
        <f t="shared" si="562"/>
        <v>0</v>
      </c>
      <c r="Z256" s="38">
        <f t="shared" si="564"/>
        <v>2.27</v>
      </c>
      <c r="AA256" s="23">
        <f t="shared" si="600"/>
        <v>0</v>
      </c>
      <c r="AB256" s="24">
        <f t="shared" si="601"/>
        <v>7.41</v>
      </c>
      <c r="AC256" s="55">
        <f t="shared" si="569"/>
        <v>26</v>
      </c>
      <c r="AD256" s="40">
        <f t="shared" si="597"/>
        <v>25.9</v>
      </c>
      <c r="AE256" s="11">
        <f t="shared" si="602"/>
        <v>2340</v>
      </c>
      <c r="AF256" s="6">
        <f t="shared" si="603"/>
        <v>2.5087719298245612</v>
      </c>
      <c r="AG256" s="25">
        <f t="shared" si="604"/>
        <v>14.3</v>
      </c>
      <c r="AH256" s="11" t="e">
        <f>ROUND(AG256*#REF!,-1)</f>
        <v>#REF!</v>
      </c>
      <c r="AI256" s="7">
        <f t="shared" si="605"/>
        <v>0.92982456140350878</v>
      </c>
      <c r="AJ256" s="26">
        <f t="shared" si="606"/>
        <v>10.7</v>
      </c>
      <c r="AK256" s="11" t="e">
        <f>ROUND(AJ256*#REF!,-1)</f>
        <v>#REF!</v>
      </c>
      <c r="AL256" s="18">
        <f t="shared" si="607"/>
        <v>0.44399460188933859</v>
      </c>
      <c r="AM256" s="42"/>
      <c r="AN256" s="67" t="e">
        <f t="shared" si="598"/>
        <v>#VALUE!</v>
      </c>
      <c r="AO256" s="68" t="s">
        <v>22</v>
      </c>
      <c r="AP256" s="68" t="s">
        <v>22</v>
      </c>
      <c r="AQ256" s="68" t="s">
        <v>22</v>
      </c>
      <c r="AR256" s="68" t="s">
        <v>22</v>
      </c>
      <c r="AS256" s="68" t="s">
        <v>22</v>
      </c>
      <c r="AT256" s="68" t="s">
        <v>22</v>
      </c>
      <c r="AU256" s="68" t="s">
        <v>22</v>
      </c>
      <c r="AV256" s="74" t="e">
        <f t="shared" si="608"/>
        <v>#VALUE!</v>
      </c>
      <c r="AW256" s="71" t="e">
        <f t="shared" si="609"/>
        <v>#VALUE!</v>
      </c>
      <c r="AX256" s="49">
        <v>0</v>
      </c>
      <c r="AY256" s="50" t="s">
        <v>22</v>
      </c>
      <c r="AZ256" s="50" t="s">
        <v>22</v>
      </c>
      <c r="BA256" s="50" t="s">
        <v>22</v>
      </c>
      <c r="BB256" s="50" t="s">
        <v>22</v>
      </c>
      <c r="BC256" s="50" t="s">
        <v>22</v>
      </c>
      <c r="BD256" s="50" t="s">
        <v>22</v>
      </c>
      <c r="BE256" s="50" t="s">
        <v>22</v>
      </c>
      <c r="BF256" s="46">
        <f t="shared" si="610"/>
        <v>0</v>
      </c>
      <c r="BG256" s="9">
        <f t="shared" si="611"/>
        <v>0</v>
      </c>
      <c r="BH256" s="9">
        <f t="shared" si="612"/>
        <v>0</v>
      </c>
      <c r="BI256" s="53">
        <v>0</v>
      </c>
      <c r="BJ256" s="54" t="s">
        <v>22</v>
      </c>
      <c r="BK256" s="54" t="s">
        <v>22</v>
      </c>
      <c r="BL256" s="54" t="s">
        <v>22</v>
      </c>
      <c r="BM256" s="54" t="s">
        <v>22</v>
      </c>
      <c r="BN256" s="54" t="s">
        <v>22</v>
      </c>
      <c r="BO256" s="54" t="s">
        <v>22</v>
      </c>
      <c r="BP256" s="54" t="s">
        <v>22</v>
      </c>
      <c r="BQ256" s="46">
        <f t="shared" si="613"/>
        <v>0</v>
      </c>
      <c r="BR256" s="9">
        <f t="shared" si="614"/>
        <v>0</v>
      </c>
      <c r="BS256" s="9">
        <f t="shared" si="615"/>
        <v>0</v>
      </c>
      <c r="BT256" s="63">
        <v>0</v>
      </c>
      <c r="BU256" s="64" t="s">
        <v>22</v>
      </c>
      <c r="BV256" s="64" t="s">
        <v>22</v>
      </c>
      <c r="BW256" s="64" t="s">
        <v>22</v>
      </c>
      <c r="BX256" s="64" t="s">
        <v>22</v>
      </c>
      <c r="BY256" s="64" t="s">
        <v>22</v>
      </c>
      <c r="BZ256" s="64" t="s">
        <v>22</v>
      </c>
      <c r="CA256" s="64" t="s">
        <v>22</v>
      </c>
      <c r="CB256" s="46">
        <f t="shared" si="616"/>
        <v>0</v>
      </c>
      <c r="CC256" s="9">
        <f t="shared" si="617"/>
        <v>0</v>
      </c>
      <c r="CD256" s="9">
        <f t="shared" si="618"/>
        <v>0</v>
      </c>
      <c r="CE256" s="8">
        <v>0</v>
      </c>
      <c r="CF256" s="9">
        <f t="shared" si="570"/>
        <v>0</v>
      </c>
      <c r="CG256" s="9">
        <f t="shared" si="571"/>
        <v>0</v>
      </c>
      <c r="CH256" s="8">
        <v>0</v>
      </c>
      <c r="CI256" s="9">
        <f t="shared" si="572"/>
        <v>0</v>
      </c>
      <c r="CJ256" s="9">
        <f t="shared" si="573"/>
        <v>0</v>
      </c>
      <c r="CK256" s="10">
        <v>1</v>
      </c>
    </row>
    <row r="257" spans="1:89" s="10" customFormat="1" ht="144" customHeight="1">
      <c r="A257" s="36" t="s">
        <v>1366</v>
      </c>
      <c r="B257" s="106"/>
      <c r="C257" s="106" t="str">
        <f t="shared" ref="C257:C320" si="620">D257&amp;"-"&amp;E257</f>
        <v>LOUISE 128-Pink</v>
      </c>
      <c r="D257" s="96" t="s">
        <v>1286</v>
      </c>
      <c r="E257" s="19" t="s">
        <v>1234</v>
      </c>
      <c r="F257" s="104" t="s">
        <v>1324</v>
      </c>
      <c r="G257" s="19"/>
      <c r="H257" s="78">
        <f t="shared" si="619"/>
        <v>5.14</v>
      </c>
      <c r="I257" s="89">
        <v>7.9</v>
      </c>
      <c r="J257" s="79">
        <v>19.899999999999999</v>
      </c>
      <c r="K257" s="143" t="str">
        <f>_xlfn.XLOOKUP(C257,наличие!A:A,наличие!J:J,"-",0)</f>
        <v>-</v>
      </c>
      <c r="L257" s="160" t="s">
        <v>1245</v>
      </c>
      <c r="M257" s="31" t="s">
        <v>1244</v>
      </c>
      <c r="N257" s="31" t="s">
        <v>1244</v>
      </c>
      <c r="O257" s="31" t="s">
        <v>1244</v>
      </c>
      <c r="P257" s="31" t="s">
        <v>1244</v>
      </c>
      <c r="Q257" s="31" t="s">
        <v>1244</v>
      </c>
      <c r="R257" s="31" t="s">
        <v>1244</v>
      </c>
      <c r="S257" s="31" t="s">
        <v>1244</v>
      </c>
      <c r="T257" s="31" t="s">
        <v>1244</v>
      </c>
      <c r="U257" s="31" t="s">
        <v>1244</v>
      </c>
      <c r="V257" s="31" t="s">
        <v>1244</v>
      </c>
      <c r="W257" s="31" t="s">
        <v>1244</v>
      </c>
      <c r="X257" s="163">
        <f t="shared" si="561"/>
        <v>0</v>
      </c>
      <c r="Y257" s="81">
        <f t="shared" si="562"/>
        <v>0</v>
      </c>
      <c r="Z257" s="38">
        <f t="shared" ref="Z257:Z304" si="621">1.5+ROUND(H257*0.3,2)/2</f>
        <v>2.27</v>
      </c>
      <c r="AA257" s="23">
        <f t="shared" si="600"/>
        <v>0</v>
      </c>
      <c r="AB257" s="24">
        <f t="shared" si="601"/>
        <v>7.41</v>
      </c>
      <c r="AC257" s="55">
        <f t="shared" si="569"/>
        <v>26</v>
      </c>
      <c r="AD257" s="40">
        <f t="shared" si="597"/>
        <v>25.9</v>
      </c>
      <c r="AE257" s="11">
        <f t="shared" si="602"/>
        <v>2340</v>
      </c>
      <c r="AF257" s="6">
        <f t="shared" si="603"/>
        <v>2.5087719298245612</v>
      </c>
      <c r="AG257" s="25">
        <f t="shared" si="604"/>
        <v>14.3</v>
      </c>
      <c r="AH257" s="11" t="e">
        <f>ROUND(AG257*#REF!,-1)</f>
        <v>#REF!</v>
      </c>
      <c r="AI257" s="7">
        <f t="shared" si="605"/>
        <v>0.92982456140350878</v>
      </c>
      <c r="AJ257" s="26">
        <f t="shared" si="606"/>
        <v>10.7</v>
      </c>
      <c r="AK257" s="11" t="e">
        <f>ROUND(AJ257*#REF!,-1)</f>
        <v>#REF!</v>
      </c>
      <c r="AL257" s="18">
        <f t="shared" si="607"/>
        <v>0.44399460188933859</v>
      </c>
      <c r="AM257" s="42"/>
      <c r="AN257" s="67" t="e">
        <f t="shared" si="598"/>
        <v>#VALUE!</v>
      </c>
      <c r="AO257" s="68" t="s">
        <v>22</v>
      </c>
      <c r="AP257" s="68" t="s">
        <v>22</v>
      </c>
      <c r="AQ257" s="68" t="s">
        <v>22</v>
      </c>
      <c r="AR257" s="68" t="s">
        <v>22</v>
      </c>
      <c r="AS257" s="68" t="s">
        <v>22</v>
      </c>
      <c r="AT257" s="68" t="s">
        <v>22</v>
      </c>
      <c r="AU257" s="68" t="s">
        <v>22</v>
      </c>
      <c r="AV257" s="74" t="e">
        <f t="shared" si="608"/>
        <v>#VALUE!</v>
      </c>
      <c r="AW257" s="71" t="e">
        <f t="shared" si="609"/>
        <v>#VALUE!</v>
      </c>
      <c r="AX257" s="49">
        <v>0</v>
      </c>
      <c r="AY257" s="50" t="s">
        <v>22</v>
      </c>
      <c r="AZ257" s="50" t="s">
        <v>22</v>
      </c>
      <c r="BA257" s="50" t="s">
        <v>22</v>
      </c>
      <c r="BB257" s="50" t="s">
        <v>22</v>
      </c>
      <c r="BC257" s="50" t="s">
        <v>22</v>
      </c>
      <c r="BD257" s="50" t="s">
        <v>22</v>
      </c>
      <c r="BE257" s="50" t="s">
        <v>22</v>
      </c>
      <c r="BF257" s="46">
        <f t="shared" si="610"/>
        <v>0</v>
      </c>
      <c r="BG257" s="9">
        <f t="shared" si="611"/>
        <v>0</v>
      </c>
      <c r="BH257" s="9">
        <f t="shared" si="612"/>
        <v>0</v>
      </c>
      <c r="BI257" s="53">
        <v>0</v>
      </c>
      <c r="BJ257" s="54" t="s">
        <v>22</v>
      </c>
      <c r="BK257" s="54" t="s">
        <v>22</v>
      </c>
      <c r="BL257" s="54" t="s">
        <v>22</v>
      </c>
      <c r="BM257" s="54" t="s">
        <v>22</v>
      </c>
      <c r="BN257" s="54" t="s">
        <v>22</v>
      </c>
      <c r="BO257" s="54" t="s">
        <v>22</v>
      </c>
      <c r="BP257" s="54" t="s">
        <v>22</v>
      </c>
      <c r="BQ257" s="46">
        <f t="shared" si="613"/>
        <v>0</v>
      </c>
      <c r="BR257" s="9">
        <f t="shared" si="614"/>
        <v>0</v>
      </c>
      <c r="BS257" s="9">
        <f t="shared" si="615"/>
        <v>0</v>
      </c>
      <c r="BT257" s="63">
        <v>0</v>
      </c>
      <c r="BU257" s="64" t="s">
        <v>22</v>
      </c>
      <c r="BV257" s="64" t="s">
        <v>22</v>
      </c>
      <c r="BW257" s="64" t="s">
        <v>22</v>
      </c>
      <c r="BX257" s="64" t="s">
        <v>22</v>
      </c>
      <c r="BY257" s="64" t="s">
        <v>22</v>
      </c>
      <c r="BZ257" s="64" t="s">
        <v>22</v>
      </c>
      <c r="CA257" s="64" t="s">
        <v>22</v>
      </c>
      <c r="CB257" s="46">
        <f t="shared" si="616"/>
        <v>0</v>
      </c>
      <c r="CC257" s="9">
        <f t="shared" si="617"/>
        <v>0</v>
      </c>
      <c r="CD257" s="9">
        <f t="shared" si="618"/>
        <v>0</v>
      </c>
      <c r="CE257" s="8">
        <v>0</v>
      </c>
      <c r="CF257" s="9">
        <f t="shared" si="570"/>
        <v>0</v>
      </c>
      <c r="CG257" s="9">
        <f t="shared" si="571"/>
        <v>0</v>
      </c>
      <c r="CH257" s="8">
        <v>0</v>
      </c>
      <c r="CI257" s="9">
        <f t="shared" si="572"/>
        <v>0</v>
      </c>
      <c r="CJ257" s="9">
        <f t="shared" si="573"/>
        <v>0</v>
      </c>
      <c r="CK257" s="10">
        <v>1</v>
      </c>
    </row>
    <row r="258" spans="1:89" s="10" customFormat="1" ht="144" customHeight="1">
      <c r="A258" s="36" t="s">
        <v>1366</v>
      </c>
      <c r="B258" s="106"/>
      <c r="C258" s="106" t="str">
        <f t="shared" si="620"/>
        <v>LOUISE 128-Black</v>
      </c>
      <c r="D258" s="96" t="s">
        <v>1286</v>
      </c>
      <c r="E258" s="19" t="s">
        <v>1212</v>
      </c>
      <c r="F258" s="104" t="s">
        <v>1324</v>
      </c>
      <c r="G258" s="19"/>
      <c r="H258" s="78">
        <f t="shared" si="619"/>
        <v>5.14</v>
      </c>
      <c r="I258" s="89">
        <v>7.9</v>
      </c>
      <c r="J258" s="79">
        <v>19.899999999999999</v>
      </c>
      <c r="K258" s="143" t="str">
        <f>_xlfn.XLOOKUP(C258,наличие!A:A,наличие!J:J,"-",0)</f>
        <v>-</v>
      </c>
      <c r="L258" s="160" t="s">
        <v>1245</v>
      </c>
      <c r="M258" s="31" t="s">
        <v>1244</v>
      </c>
      <c r="N258" s="31" t="s">
        <v>1244</v>
      </c>
      <c r="O258" s="31" t="s">
        <v>1244</v>
      </c>
      <c r="P258" s="31" t="s">
        <v>1244</v>
      </c>
      <c r="Q258" s="31" t="s">
        <v>1244</v>
      </c>
      <c r="R258" s="31" t="s">
        <v>1244</v>
      </c>
      <c r="S258" s="31" t="s">
        <v>1244</v>
      </c>
      <c r="T258" s="31" t="s">
        <v>1244</v>
      </c>
      <c r="U258" s="31" t="s">
        <v>1244</v>
      </c>
      <c r="V258" s="31" t="s">
        <v>1244</v>
      </c>
      <c r="W258" s="31" t="s">
        <v>1244</v>
      </c>
      <c r="X258" s="163">
        <f t="shared" si="561"/>
        <v>0</v>
      </c>
      <c r="Y258" s="81">
        <f t="shared" si="562"/>
        <v>0</v>
      </c>
      <c r="Z258" s="38">
        <f t="shared" si="621"/>
        <v>2.27</v>
      </c>
      <c r="AA258" s="23">
        <f t="shared" si="600"/>
        <v>0</v>
      </c>
      <c r="AB258" s="24">
        <f t="shared" si="601"/>
        <v>7.41</v>
      </c>
      <c r="AC258" s="55">
        <f t="shared" si="569"/>
        <v>26</v>
      </c>
      <c r="AD258" s="40">
        <f t="shared" si="597"/>
        <v>25.9</v>
      </c>
      <c r="AE258" s="11">
        <f t="shared" si="602"/>
        <v>2340</v>
      </c>
      <c r="AF258" s="6">
        <f t="shared" si="603"/>
        <v>2.5087719298245612</v>
      </c>
      <c r="AG258" s="25">
        <f t="shared" si="604"/>
        <v>14.3</v>
      </c>
      <c r="AH258" s="11" t="e">
        <f>ROUND(AG258*#REF!,-1)</f>
        <v>#REF!</v>
      </c>
      <c r="AI258" s="7">
        <f t="shared" si="605"/>
        <v>0.92982456140350878</v>
      </c>
      <c r="AJ258" s="26">
        <f t="shared" si="606"/>
        <v>10.7</v>
      </c>
      <c r="AK258" s="11" t="e">
        <f>ROUND(AJ258*#REF!,-1)</f>
        <v>#REF!</v>
      </c>
      <c r="AL258" s="18">
        <f t="shared" si="607"/>
        <v>0.44399460188933859</v>
      </c>
      <c r="AM258" s="42"/>
      <c r="AN258" s="67" t="e">
        <f t="shared" si="598"/>
        <v>#VALUE!</v>
      </c>
      <c r="AO258" s="68" t="s">
        <v>22</v>
      </c>
      <c r="AP258" s="68" t="s">
        <v>22</v>
      </c>
      <c r="AQ258" s="68" t="s">
        <v>22</v>
      </c>
      <c r="AR258" s="68" t="s">
        <v>22</v>
      </c>
      <c r="AS258" s="68" t="s">
        <v>22</v>
      </c>
      <c r="AT258" s="68" t="s">
        <v>22</v>
      </c>
      <c r="AU258" s="68" t="s">
        <v>22</v>
      </c>
      <c r="AV258" s="74" t="e">
        <f t="shared" si="608"/>
        <v>#VALUE!</v>
      </c>
      <c r="AW258" s="71" t="e">
        <f t="shared" si="609"/>
        <v>#VALUE!</v>
      </c>
      <c r="AX258" s="49">
        <v>0</v>
      </c>
      <c r="AY258" s="50" t="s">
        <v>22</v>
      </c>
      <c r="AZ258" s="50" t="s">
        <v>22</v>
      </c>
      <c r="BA258" s="50" t="s">
        <v>22</v>
      </c>
      <c r="BB258" s="50" t="s">
        <v>22</v>
      </c>
      <c r="BC258" s="50" t="s">
        <v>22</v>
      </c>
      <c r="BD258" s="50" t="s">
        <v>22</v>
      </c>
      <c r="BE258" s="50" t="s">
        <v>22</v>
      </c>
      <c r="BF258" s="46">
        <f t="shared" si="610"/>
        <v>0</v>
      </c>
      <c r="BG258" s="9">
        <f t="shared" si="611"/>
        <v>0</v>
      </c>
      <c r="BH258" s="9">
        <f t="shared" si="612"/>
        <v>0</v>
      </c>
      <c r="BI258" s="53">
        <v>0</v>
      </c>
      <c r="BJ258" s="54" t="s">
        <v>22</v>
      </c>
      <c r="BK258" s="54" t="s">
        <v>22</v>
      </c>
      <c r="BL258" s="54" t="s">
        <v>22</v>
      </c>
      <c r="BM258" s="54" t="s">
        <v>22</v>
      </c>
      <c r="BN258" s="54" t="s">
        <v>22</v>
      </c>
      <c r="BO258" s="54" t="s">
        <v>22</v>
      </c>
      <c r="BP258" s="54" t="s">
        <v>22</v>
      </c>
      <c r="BQ258" s="46">
        <f t="shared" si="613"/>
        <v>0</v>
      </c>
      <c r="BR258" s="9">
        <f t="shared" si="614"/>
        <v>0</v>
      </c>
      <c r="BS258" s="9">
        <f t="shared" si="615"/>
        <v>0</v>
      </c>
      <c r="BT258" s="63">
        <v>0</v>
      </c>
      <c r="BU258" s="64" t="s">
        <v>22</v>
      </c>
      <c r="BV258" s="64" t="s">
        <v>22</v>
      </c>
      <c r="BW258" s="64" t="s">
        <v>22</v>
      </c>
      <c r="BX258" s="64" t="s">
        <v>22</v>
      </c>
      <c r="BY258" s="64" t="s">
        <v>22</v>
      </c>
      <c r="BZ258" s="64" t="s">
        <v>22</v>
      </c>
      <c r="CA258" s="64" t="s">
        <v>22</v>
      </c>
      <c r="CB258" s="46">
        <f t="shared" si="616"/>
        <v>0</v>
      </c>
      <c r="CC258" s="9">
        <f t="shared" si="617"/>
        <v>0</v>
      </c>
      <c r="CD258" s="9">
        <f t="shared" si="618"/>
        <v>0</v>
      </c>
      <c r="CE258" s="8">
        <v>0</v>
      </c>
      <c r="CF258" s="9">
        <f t="shared" si="570"/>
        <v>0</v>
      </c>
      <c r="CG258" s="9">
        <f t="shared" si="571"/>
        <v>0</v>
      </c>
      <c r="CH258" s="8">
        <v>0</v>
      </c>
      <c r="CI258" s="9">
        <f t="shared" si="572"/>
        <v>0</v>
      </c>
      <c r="CJ258" s="9">
        <f t="shared" si="573"/>
        <v>0</v>
      </c>
      <c r="CK258" s="10">
        <v>1</v>
      </c>
    </row>
    <row r="259" spans="1:89" s="10" customFormat="1" ht="144" customHeight="1">
      <c r="A259" s="36" t="s">
        <v>1366</v>
      </c>
      <c r="B259" s="36"/>
      <c r="C259" s="106" t="str">
        <f t="shared" si="620"/>
        <v>LOUISE 128-Green</v>
      </c>
      <c r="D259" s="95" t="s">
        <v>1286</v>
      </c>
      <c r="E259" s="19" t="s">
        <v>1209</v>
      </c>
      <c r="F259" s="103" t="s">
        <v>1324</v>
      </c>
      <c r="G259" s="19"/>
      <c r="H259" s="78">
        <f t="shared" si="619"/>
        <v>5.14</v>
      </c>
      <c r="I259" s="89">
        <v>7.9</v>
      </c>
      <c r="J259" s="79">
        <v>19.899999999999999</v>
      </c>
      <c r="K259" s="143" t="str">
        <f>_xlfn.XLOOKUP(C259,наличие!A:A,наличие!J:J,"-",0)</f>
        <v>-</v>
      </c>
      <c r="L259" s="160" t="s">
        <v>1245</v>
      </c>
      <c r="M259" s="31" t="s">
        <v>1244</v>
      </c>
      <c r="N259" s="31" t="s">
        <v>1244</v>
      </c>
      <c r="O259" s="31" t="s">
        <v>1244</v>
      </c>
      <c r="P259" s="31" t="s">
        <v>1244</v>
      </c>
      <c r="Q259" s="31" t="s">
        <v>1244</v>
      </c>
      <c r="R259" s="31" t="s">
        <v>1244</v>
      </c>
      <c r="S259" s="31" t="s">
        <v>1244</v>
      </c>
      <c r="T259" s="31" t="s">
        <v>1244</v>
      </c>
      <c r="U259" s="31" t="s">
        <v>1244</v>
      </c>
      <c r="V259" s="31" t="s">
        <v>1244</v>
      </c>
      <c r="W259" s="31" t="s">
        <v>1244</v>
      </c>
      <c r="X259" s="163">
        <f t="shared" ref="X259:X322" si="622">SUM(L259:W259)</f>
        <v>0</v>
      </c>
      <c r="Y259" s="81">
        <f t="shared" ref="Y259:Y322" si="623">H259*X259</f>
        <v>0</v>
      </c>
      <c r="Z259" s="38">
        <f t="shared" si="621"/>
        <v>2.27</v>
      </c>
      <c r="AA259" s="23">
        <f t="shared" si="600"/>
        <v>0</v>
      </c>
      <c r="AB259" s="24">
        <f t="shared" si="601"/>
        <v>7.41</v>
      </c>
      <c r="AC259" s="55">
        <f t="shared" si="569"/>
        <v>26</v>
      </c>
      <c r="AD259" s="40">
        <f t="shared" si="597"/>
        <v>25.9</v>
      </c>
      <c r="AE259" s="11">
        <f t="shared" si="602"/>
        <v>2340</v>
      </c>
      <c r="AF259" s="6">
        <f t="shared" si="603"/>
        <v>2.5087719298245612</v>
      </c>
      <c r="AG259" s="25">
        <f t="shared" si="604"/>
        <v>14.3</v>
      </c>
      <c r="AH259" s="11" t="e">
        <f>ROUND(AG259*#REF!,-1)</f>
        <v>#REF!</v>
      </c>
      <c r="AI259" s="7">
        <f t="shared" si="605"/>
        <v>0.92982456140350878</v>
      </c>
      <c r="AJ259" s="26">
        <f t="shared" si="606"/>
        <v>10.7</v>
      </c>
      <c r="AK259" s="11" t="e">
        <f>ROUND(AJ259*#REF!,-1)</f>
        <v>#REF!</v>
      </c>
      <c r="AL259" s="18">
        <f t="shared" si="607"/>
        <v>0.44399460188933859</v>
      </c>
      <c r="AM259" s="42"/>
      <c r="AN259" s="67" t="e">
        <f t="shared" si="598"/>
        <v>#VALUE!</v>
      </c>
      <c r="AO259" s="68" t="s">
        <v>22</v>
      </c>
      <c r="AP259" s="68" t="s">
        <v>22</v>
      </c>
      <c r="AQ259" s="68" t="s">
        <v>22</v>
      </c>
      <c r="AR259" s="68" t="s">
        <v>22</v>
      </c>
      <c r="AS259" s="68" t="s">
        <v>22</v>
      </c>
      <c r="AT259" s="68" t="s">
        <v>22</v>
      </c>
      <c r="AU259" s="68" t="s">
        <v>22</v>
      </c>
      <c r="AV259" s="74" t="e">
        <f t="shared" si="608"/>
        <v>#VALUE!</v>
      </c>
      <c r="AW259" s="71" t="e">
        <f t="shared" si="609"/>
        <v>#VALUE!</v>
      </c>
      <c r="AX259" s="49">
        <v>6</v>
      </c>
      <c r="AY259" s="50" t="s">
        <v>22</v>
      </c>
      <c r="AZ259" s="50" t="s">
        <v>22</v>
      </c>
      <c r="BA259" s="50" t="s">
        <v>22</v>
      </c>
      <c r="BB259" s="50" t="s">
        <v>22</v>
      </c>
      <c r="BC259" s="50" t="s">
        <v>22</v>
      </c>
      <c r="BD259" s="50" t="s">
        <v>22</v>
      </c>
      <c r="BE259" s="50" t="s">
        <v>22</v>
      </c>
      <c r="BF259" s="46">
        <f t="shared" si="610"/>
        <v>6</v>
      </c>
      <c r="BG259" s="9">
        <f t="shared" si="611"/>
        <v>61.132500000000007</v>
      </c>
      <c r="BH259" s="9">
        <f t="shared" si="612"/>
        <v>30.839999999999996</v>
      </c>
      <c r="BI259" s="53">
        <v>2</v>
      </c>
      <c r="BJ259" s="54" t="s">
        <v>22</v>
      </c>
      <c r="BK259" s="54" t="s">
        <v>22</v>
      </c>
      <c r="BL259" s="54" t="s">
        <v>22</v>
      </c>
      <c r="BM259" s="54" t="s">
        <v>22</v>
      </c>
      <c r="BN259" s="54" t="s">
        <v>22</v>
      </c>
      <c r="BO259" s="54" t="s">
        <v>22</v>
      </c>
      <c r="BP259" s="54" t="s">
        <v>22</v>
      </c>
      <c r="BQ259" s="46">
        <f t="shared" si="613"/>
        <v>2</v>
      </c>
      <c r="BR259" s="9">
        <f t="shared" si="614"/>
        <v>21.980399999999999</v>
      </c>
      <c r="BS259" s="9">
        <f t="shared" si="615"/>
        <v>10.28</v>
      </c>
      <c r="BT259" s="63">
        <v>4</v>
      </c>
      <c r="BU259" s="64" t="s">
        <v>22</v>
      </c>
      <c r="BV259" s="64" t="s">
        <v>22</v>
      </c>
      <c r="BW259" s="64" t="s">
        <v>22</v>
      </c>
      <c r="BX259" s="64" t="s">
        <v>22</v>
      </c>
      <c r="BY259" s="64" t="s">
        <v>22</v>
      </c>
      <c r="BZ259" s="64" t="s">
        <v>22</v>
      </c>
      <c r="CA259" s="64" t="s">
        <v>22</v>
      </c>
      <c r="CB259" s="46">
        <f t="shared" si="616"/>
        <v>4</v>
      </c>
      <c r="CC259" s="9">
        <f t="shared" si="617"/>
        <v>64.48</v>
      </c>
      <c r="CD259" s="9">
        <f t="shared" si="618"/>
        <v>20.56</v>
      </c>
      <c r="CE259" s="8">
        <v>0</v>
      </c>
      <c r="CF259" s="9">
        <f t="shared" si="570"/>
        <v>0</v>
      </c>
      <c r="CG259" s="9">
        <f t="shared" si="571"/>
        <v>0</v>
      </c>
      <c r="CH259" s="8">
        <v>0</v>
      </c>
      <c r="CI259" s="9">
        <f t="shared" si="572"/>
        <v>0</v>
      </c>
      <c r="CJ259" s="9">
        <f t="shared" si="573"/>
        <v>0</v>
      </c>
      <c r="CK259" s="10">
        <v>1</v>
      </c>
    </row>
    <row r="260" spans="1:89" s="10" customFormat="1" ht="144" customHeight="1">
      <c r="A260" s="36" t="s">
        <v>1366</v>
      </c>
      <c r="B260" s="36"/>
      <c r="C260" s="106" t="str">
        <f t="shared" si="620"/>
        <v>LOUISE 130-Beige</v>
      </c>
      <c r="D260" s="95" t="s">
        <v>1287</v>
      </c>
      <c r="E260" s="19" t="s">
        <v>1216</v>
      </c>
      <c r="F260" s="103" t="s">
        <v>889</v>
      </c>
      <c r="G260" s="19"/>
      <c r="H260" s="78">
        <f t="shared" si="619"/>
        <v>9.0399999999999991</v>
      </c>
      <c r="I260" s="89">
        <v>13.9</v>
      </c>
      <c r="J260" s="79">
        <v>34.9</v>
      </c>
      <c r="K260" s="143" t="str">
        <f>_xlfn.XLOOKUP(C260,наличие!A:A,наличие!J:J,"-",0)</f>
        <v>-</v>
      </c>
      <c r="L260" s="160" t="s">
        <v>1245</v>
      </c>
      <c r="M260" s="31" t="s">
        <v>1244</v>
      </c>
      <c r="N260" s="31" t="s">
        <v>1244</v>
      </c>
      <c r="O260" s="31" t="s">
        <v>1244</v>
      </c>
      <c r="P260" s="31" t="s">
        <v>1244</v>
      </c>
      <c r="Q260" s="31" t="s">
        <v>1244</v>
      </c>
      <c r="R260" s="31" t="s">
        <v>1244</v>
      </c>
      <c r="S260" s="31" t="s">
        <v>1244</v>
      </c>
      <c r="T260" s="31" t="s">
        <v>1244</v>
      </c>
      <c r="U260" s="31" t="s">
        <v>1244</v>
      </c>
      <c r="V260" s="31" t="s">
        <v>1244</v>
      </c>
      <c r="W260" s="31" t="s">
        <v>1244</v>
      </c>
      <c r="X260" s="163">
        <f t="shared" si="622"/>
        <v>0</v>
      </c>
      <c r="Y260" s="81">
        <f t="shared" si="623"/>
        <v>0</v>
      </c>
      <c r="Z260" s="38">
        <f t="shared" si="621"/>
        <v>2.855</v>
      </c>
      <c r="AA260" s="23">
        <f t="shared" si="600"/>
        <v>0</v>
      </c>
      <c r="AB260" s="24">
        <f t="shared" si="601"/>
        <v>11.895</v>
      </c>
      <c r="AC260" s="55">
        <f t="shared" si="569"/>
        <v>42</v>
      </c>
      <c r="AD260" s="40">
        <f t="shared" si="597"/>
        <v>41.6</v>
      </c>
      <c r="AE260" s="11">
        <f t="shared" si="602"/>
        <v>3780</v>
      </c>
      <c r="AF260" s="6">
        <f t="shared" si="603"/>
        <v>2.5308953341740228</v>
      </c>
      <c r="AG260" s="25">
        <f t="shared" si="604"/>
        <v>23.1</v>
      </c>
      <c r="AH260" s="11" t="e">
        <f>ROUND(AG260*#REF!,-1)</f>
        <v>#REF!</v>
      </c>
      <c r="AI260" s="7">
        <f t="shared" si="605"/>
        <v>0.94199243379571262</v>
      </c>
      <c r="AJ260" s="26">
        <f t="shared" si="606"/>
        <v>17.3</v>
      </c>
      <c r="AK260" s="11" t="e">
        <f>ROUND(AJ260*#REF!,-1)</f>
        <v>#REF!</v>
      </c>
      <c r="AL260" s="18">
        <f t="shared" si="607"/>
        <v>0.45439260193358566</v>
      </c>
      <c r="AM260" s="42"/>
      <c r="AN260" s="67" t="e">
        <f t="shared" si="598"/>
        <v>#VALUE!</v>
      </c>
      <c r="AO260" s="68" t="s">
        <v>22</v>
      </c>
      <c r="AP260" s="68" t="s">
        <v>22</v>
      </c>
      <c r="AQ260" s="68" t="s">
        <v>22</v>
      </c>
      <c r="AR260" s="68" t="s">
        <v>22</v>
      </c>
      <c r="AS260" s="68" t="s">
        <v>22</v>
      </c>
      <c r="AT260" s="68" t="s">
        <v>22</v>
      </c>
      <c r="AU260" s="68" t="s">
        <v>22</v>
      </c>
      <c r="AV260" s="74" t="e">
        <f t="shared" si="608"/>
        <v>#VALUE!</v>
      </c>
      <c r="AW260" s="71" t="e">
        <f t="shared" si="609"/>
        <v>#VALUE!</v>
      </c>
      <c r="AX260" s="49">
        <v>6</v>
      </c>
      <c r="AY260" s="50" t="s">
        <v>22</v>
      </c>
      <c r="AZ260" s="50" t="s">
        <v>22</v>
      </c>
      <c r="BA260" s="50" t="s">
        <v>22</v>
      </c>
      <c r="BB260" s="50" t="s">
        <v>22</v>
      </c>
      <c r="BC260" s="50" t="s">
        <v>22</v>
      </c>
      <c r="BD260" s="50" t="s">
        <v>22</v>
      </c>
      <c r="BE260" s="50" t="s">
        <v>22</v>
      </c>
      <c r="BF260" s="46">
        <f t="shared" si="610"/>
        <v>6</v>
      </c>
      <c r="BG260" s="9">
        <f t="shared" si="611"/>
        <v>98.752500000000012</v>
      </c>
      <c r="BH260" s="9">
        <f t="shared" si="612"/>
        <v>54.239999999999995</v>
      </c>
      <c r="BI260" s="53">
        <v>2</v>
      </c>
      <c r="BJ260" s="54" t="s">
        <v>22</v>
      </c>
      <c r="BK260" s="54" t="s">
        <v>22</v>
      </c>
      <c r="BL260" s="54" t="s">
        <v>22</v>
      </c>
      <c r="BM260" s="54" t="s">
        <v>22</v>
      </c>
      <c r="BN260" s="54" t="s">
        <v>22</v>
      </c>
      <c r="BO260" s="54" t="s">
        <v>22</v>
      </c>
      <c r="BP260" s="54" t="s">
        <v>22</v>
      </c>
      <c r="BQ260" s="46">
        <f t="shared" si="613"/>
        <v>2</v>
      </c>
      <c r="BR260" s="9">
        <f t="shared" si="614"/>
        <v>35.506799999999998</v>
      </c>
      <c r="BS260" s="9">
        <f t="shared" si="615"/>
        <v>18.079999999999998</v>
      </c>
      <c r="BT260" s="63">
        <v>2</v>
      </c>
      <c r="BU260" s="64" t="s">
        <v>22</v>
      </c>
      <c r="BV260" s="64" t="s">
        <v>22</v>
      </c>
      <c r="BW260" s="64" t="s">
        <v>22</v>
      </c>
      <c r="BX260" s="64" t="s">
        <v>22</v>
      </c>
      <c r="BY260" s="64" t="s">
        <v>22</v>
      </c>
      <c r="BZ260" s="64" t="s">
        <v>22</v>
      </c>
      <c r="CA260" s="64" t="s">
        <v>22</v>
      </c>
      <c r="CB260" s="46">
        <f t="shared" si="616"/>
        <v>2</v>
      </c>
      <c r="CC260" s="9">
        <f t="shared" si="617"/>
        <v>52.08</v>
      </c>
      <c r="CD260" s="9">
        <f t="shared" si="618"/>
        <v>18.079999999999998</v>
      </c>
      <c r="CE260" s="8">
        <v>0</v>
      </c>
      <c r="CF260" s="9">
        <f t="shared" si="570"/>
        <v>0</v>
      </c>
      <c r="CG260" s="9">
        <f t="shared" si="571"/>
        <v>0</v>
      </c>
      <c r="CH260" s="8">
        <v>0</v>
      </c>
      <c r="CI260" s="9">
        <f t="shared" si="572"/>
        <v>0</v>
      </c>
      <c r="CJ260" s="9">
        <f t="shared" si="573"/>
        <v>0</v>
      </c>
      <c r="CK260" s="10">
        <v>1</v>
      </c>
    </row>
    <row r="261" spans="1:89" s="10" customFormat="1" ht="144" customHeight="1">
      <c r="A261" s="36" t="s">
        <v>1366</v>
      </c>
      <c r="B261" s="36"/>
      <c r="C261" s="106" t="str">
        <f t="shared" si="620"/>
        <v>LOUISE 130-Black</v>
      </c>
      <c r="D261" s="95" t="s">
        <v>1287</v>
      </c>
      <c r="E261" s="19" t="s">
        <v>1212</v>
      </c>
      <c r="F261" s="103" t="s">
        <v>889</v>
      </c>
      <c r="G261" s="19"/>
      <c r="H261" s="78">
        <f t="shared" si="619"/>
        <v>9.0399999999999991</v>
      </c>
      <c r="I261" s="89">
        <v>13.9</v>
      </c>
      <c r="J261" s="79">
        <v>34.9</v>
      </c>
      <c r="K261" s="143" t="str">
        <f>_xlfn.XLOOKUP(C261,наличие!A:A,наличие!J:J,"-",0)</f>
        <v>-</v>
      </c>
      <c r="L261" s="160" t="s">
        <v>1245</v>
      </c>
      <c r="M261" s="31" t="s">
        <v>1244</v>
      </c>
      <c r="N261" s="31" t="s">
        <v>1244</v>
      </c>
      <c r="O261" s="31" t="s">
        <v>1244</v>
      </c>
      <c r="P261" s="31" t="s">
        <v>1244</v>
      </c>
      <c r="Q261" s="31" t="s">
        <v>1244</v>
      </c>
      <c r="R261" s="31" t="s">
        <v>1244</v>
      </c>
      <c r="S261" s="31" t="s">
        <v>1244</v>
      </c>
      <c r="T261" s="31" t="s">
        <v>1244</v>
      </c>
      <c r="U261" s="31" t="s">
        <v>1244</v>
      </c>
      <c r="V261" s="31" t="s">
        <v>1244</v>
      </c>
      <c r="W261" s="31" t="s">
        <v>1244</v>
      </c>
      <c r="X261" s="163">
        <f t="shared" si="622"/>
        <v>0</v>
      </c>
      <c r="Y261" s="81">
        <f t="shared" si="623"/>
        <v>0</v>
      </c>
      <c r="Z261" s="38">
        <f t="shared" si="621"/>
        <v>2.855</v>
      </c>
      <c r="AA261" s="23">
        <f t="shared" si="600"/>
        <v>0</v>
      </c>
      <c r="AB261" s="24">
        <f t="shared" si="601"/>
        <v>11.895</v>
      </c>
      <c r="AC261" s="55">
        <f t="shared" si="569"/>
        <v>42</v>
      </c>
      <c r="AD261" s="40">
        <f t="shared" si="597"/>
        <v>41.6</v>
      </c>
      <c r="AE261" s="11">
        <f t="shared" si="602"/>
        <v>3780</v>
      </c>
      <c r="AF261" s="6">
        <f t="shared" si="603"/>
        <v>2.5308953341740228</v>
      </c>
      <c r="AG261" s="25">
        <f t="shared" si="604"/>
        <v>23.1</v>
      </c>
      <c r="AH261" s="11" t="e">
        <f>ROUND(AG261*#REF!,-1)</f>
        <v>#REF!</v>
      </c>
      <c r="AI261" s="7">
        <f t="shared" si="605"/>
        <v>0.94199243379571262</v>
      </c>
      <c r="AJ261" s="26">
        <f t="shared" si="606"/>
        <v>17.3</v>
      </c>
      <c r="AK261" s="11" t="e">
        <f>ROUND(AJ261*#REF!,-1)</f>
        <v>#REF!</v>
      </c>
      <c r="AL261" s="18">
        <f t="shared" si="607"/>
        <v>0.45439260193358566</v>
      </c>
      <c r="AM261" s="42"/>
      <c r="AN261" s="67" t="e">
        <f t="shared" si="598"/>
        <v>#VALUE!</v>
      </c>
      <c r="AO261" s="68" t="s">
        <v>22</v>
      </c>
      <c r="AP261" s="68" t="s">
        <v>22</v>
      </c>
      <c r="AQ261" s="68" t="s">
        <v>22</v>
      </c>
      <c r="AR261" s="68" t="s">
        <v>22</v>
      </c>
      <c r="AS261" s="68" t="s">
        <v>22</v>
      </c>
      <c r="AT261" s="68" t="s">
        <v>22</v>
      </c>
      <c r="AU261" s="68" t="s">
        <v>22</v>
      </c>
      <c r="AV261" s="74" t="e">
        <f t="shared" si="608"/>
        <v>#VALUE!</v>
      </c>
      <c r="AW261" s="71" t="e">
        <f t="shared" si="609"/>
        <v>#VALUE!</v>
      </c>
      <c r="AX261" s="49">
        <v>6</v>
      </c>
      <c r="AY261" s="50" t="s">
        <v>22</v>
      </c>
      <c r="AZ261" s="50" t="s">
        <v>22</v>
      </c>
      <c r="BA261" s="50" t="s">
        <v>22</v>
      </c>
      <c r="BB261" s="50" t="s">
        <v>22</v>
      </c>
      <c r="BC261" s="50" t="s">
        <v>22</v>
      </c>
      <c r="BD261" s="50" t="s">
        <v>22</v>
      </c>
      <c r="BE261" s="50" t="s">
        <v>22</v>
      </c>
      <c r="BF261" s="46">
        <f t="shared" si="610"/>
        <v>6</v>
      </c>
      <c r="BG261" s="9">
        <f t="shared" si="611"/>
        <v>98.752500000000012</v>
      </c>
      <c r="BH261" s="9">
        <f t="shared" si="612"/>
        <v>54.239999999999995</v>
      </c>
      <c r="BI261" s="53">
        <v>2</v>
      </c>
      <c r="BJ261" s="54" t="s">
        <v>22</v>
      </c>
      <c r="BK261" s="54" t="s">
        <v>22</v>
      </c>
      <c r="BL261" s="54" t="s">
        <v>22</v>
      </c>
      <c r="BM261" s="54" t="s">
        <v>22</v>
      </c>
      <c r="BN261" s="54" t="s">
        <v>22</v>
      </c>
      <c r="BO261" s="54" t="s">
        <v>22</v>
      </c>
      <c r="BP261" s="54" t="s">
        <v>22</v>
      </c>
      <c r="BQ261" s="46">
        <f t="shared" si="613"/>
        <v>2</v>
      </c>
      <c r="BR261" s="9">
        <f t="shared" si="614"/>
        <v>35.506799999999998</v>
      </c>
      <c r="BS261" s="9">
        <f t="shared" si="615"/>
        <v>18.079999999999998</v>
      </c>
      <c r="BT261" s="63">
        <v>2</v>
      </c>
      <c r="BU261" s="64" t="s">
        <v>22</v>
      </c>
      <c r="BV261" s="64" t="s">
        <v>22</v>
      </c>
      <c r="BW261" s="64" t="s">
        <v>22</v>
      </c>
      <c r="BX261" s="64" t="s">
        <v>22</v>
      </c>
      <c r="BY261" s="64" t="s">
        <v>22</v>
      </c>
      <c r="BZ261" s="64" t="s">
        <v>22</v>
      </c>
      <c r="CA261" s="64" t="s">
        <v>22</v>
      </c>
      <c r="CB261" s="46">
        <f t="shared" si="616"/>
        <v>2</v>
      </c>
      <c r="CC261" s="9">
        <f t="shared" si="617"/>
        <v>52.08</v>
      </c>
      <c r="CD261" s="9">
        <f t="shared" si="618"/>
        <v>18.079999999999998</v>
      </c>
      <c r="CE261" s="8">
        <v>0</v>
      </c>
      <c r="CF261" s="9">
        <f t="shared" si="570"/>
        <v>0</v>
      </c>
      <c r="CG261" s="9">
        <f t="shared" si="571"/>
        <v>0</v>
      </c>
      <c r="CH261" s="8">
        <v>0</v>
      </c>
      <c r="CI261" s="9">
        <f t="shared" si="572"/>
        <v>0</v>
      </c>
      <c r="CJ261" s="9">
        <f t="shared" si="573"/>
        <v>0</v>
      </c>
      <c r="CK261" s="10">
        <v>1</v>
      </c>
    </row>
    <row r="262" spans="1:89" s="10" customFormat="1" ht="144" customHeight="1">
      <c r="A262" s="36" t="s">
        <v>1366</v>
      </c>
      <c r="B262" s="36"/>
      <c r="C262" s="106" t="str">
        <f t="shared" si="620"/>
        <v>LOUISE 130-Purple</v>
      </c>
      <c r="D262" s="95" t="s">
        <v>1287</v>
      </c>
      <c r="E262" s="19" t="s">
        <v>1241</v>
      </c>
      <c r="F262" s="103" t="s">
        <v>889</v>
      </c>
      <c r="G262" s="19"/>
      <c r="H262" s="78">
        <f t="shared" si="619"/>
        <v>9.0399999999999991</v>
      </c>
      <c r="I262" s="89">
        <v>13.9</v>
      </c>
      <c r="J262" s="79">
        <v>34.9</v>
      </c>
      <c r="K262" s="143" t="str">
        <f>_xlfn.XLOOKUP(C262,наличие!A:A,наличие!J:J,"-",0)</f>
        <v>-</v>
      </c>
      <c r="L262" s="160" t="s">
        <v>1245</v>
      </c>
      <c r="M262" s="31" t="s">
        <v>1244</v>
      </c>
      <c r="N262" s="31" t="s">
        <v>1244</v>
      </c>
      <c r="O262" s="31" t="s">
        <v>1244</v>
      </c>
      <c r="P262" s="31" t="s">
        <v>1244</v>
      </c>
      <c r="Q262" s="31" t="s">
        <v>1244</v>
      </c>
      <c r="R262" s="31" t="s">
        <v>1244</v>
      </c>
      <c r="S262" s="31" t="s">
        <v>1244</v>
      </c>
      <c r="T262" s="31" t="s">
        <v>1244</v>
      </c>
      <c r="U262" s="31" t="s">
        <v>1244</v>
      </c>
      <c r="V262" s="31" t="s">
        <v>1244</v>
      </c>
      <c r="W262" s="31" t="s">
        <v>1244</v>
      </c>
      <c r="X262" s="163">
        <f t="shared" si="622"/>
        <v>0</v>
      </c>
      <c r="Y262" s="81">
        <f t="shared" si="623"/>
        <v>0</v>
      </c>
      <c r="Z262" s="38">
        <f t="shared" si="621"/>
        <v>2.855</v>
      </c>
      <c r="AA262" s="23">
        <f t="shared" si="600"/>
        <v>0</v>
      </c>
      <c r="AB262" s="24">
        <f t="shared" si="601"/>
        <v>11.895</v>
      </c>
      <c r="AC262" s="55">
        <f t="shared" ref="AC262:AC282" si="624">ROUND(AB262*3.5,0)</f>
        <v>42</v>
      </c>
      <c r="AD262" s="40">
        <f t="shared" si="597"/>
        <v>41.6</v>
      </c>
      <c r="AE262" s="11">
        <f t="shared" si="602"/>
        <v>3780</v>
      </c>
      <c r="AF262" s="6">
        <f t="shared" si="603"/>
        <v>2.5308953341740228</v>
      </c>
      <c r="AG262" s="25">
        <f t="shared" si="604"/>
        <v>23.1</v>
      </c>
      <c r="AH262" s="11" t="e">
        <f>ROUND(AG262*#REF!,-1)</f>
        <v>#REF!</v>
      </c>
      <c r="AI262" s="7">
        <f t="shared" si="605"/>
        <v>0.94199243379571262</v>
      </c>
      <c r="AJ262" s="26">
        <f t="shared" si="606"/>
        <v>17.3</v>
      </c>
      <c r="AK262" s="11" t="e">
        <f>ROUND(AJ262*#REF!,-1)</f>
        <v>#REF!</v>
      </c>
      <c r="AL262" s="18">
        <f t="shared" si="607"/>
        <v>0.45439260193358566</v>
      </c>
      <c r="AM262" s="42"/>
      <c r="AN262" s="67" t="e">
        <f t="shared" si="598"/>
        <v>#VALUE!</v>
      </c>
      <c r="AO262" s="68" t="s">
        <v>22</v>
      </c>
      <c r="AP262" s="68" t="s">
        <v>22</v>
      </c>
      <c r="AQ262" s="68" t="s">
        <v>22</v>
      </c>
      <c r="AR262" s="68" t="s">
        <v>22</v>
      </c>
      <c r="AS262" s="68" t="s">
        <v>22</v>
      </c>
      <c r="AT262" s="68" t="s">
        <v>22</v>
      </c>
      <c r="AU262" s="68" t="s">
        <v>22</v>
      </c>
      <c r="AV262" s="74" t="e">
        <f t="shared" si="608"/>
        <v>#VALUE!</v>
      </c>
      <c r="AW262" s="71" t="e">
        <f t="shared" si="609"/>
        <v>#VALUE!</v>
      </c>
      <c r="AX262" s="49">
        <v>0</v>
      </c>
      <c r="AY262" s="50" t="s">
        <v>22</v>
      </c>
      <c r="AZ262" s="50" t="s">
        <v>22</v>
      </c>
      <c r="BA262" s="50" t="s">
        <v>22</v>
      </c>
      <c r="BB262" s="50" t="s">
        <v>22</v>
      </c>
      <c r="BC262" s="50" t="s">
        <v>22</v>
      </c>
      <c r="BD262" s="50" t="s">
        <v>22</v>
      </c>
      <c r="BE262" s="50" t="s">
        <v>22</v>
      </c>
      <c r="BF262" s="46">
        <f t="shared" si="610"/>
        <v>0</v>
      </c>
      <c r="BG262" s="9">
        <f t="shared" si="611"/>
        <v>0</v>
      </c>
      <c r="BH262" s="9">
        <f t="shared" si="612"/>
        <v>0</v>
      </c>
      <c r="BI262" s="53">
        <v>0</v>
      </c>
      <c r="BJ262" s="54" t="s">
        <v>22</v>
      </c>
      <c r="BK262" s="54" t="s">
        <v>22</v>
      </c>
      <c r="BL262" s="54" t="s">
        <v>22</v>
      </c>
      <c r="BM262" s="54" t="s">
        <v>22</v>
      </c>
      <c r="BN262" s="54" t="s">
        <v>22</v>
      </c>
      <c r="BO262" s="54" t="s">
        <v>22</v>
      </c>
      <c r="BP262" s="54" t="s">
        <v>22</v>
      </c>
      <c r="BQ262" s="46">
        <f t="shared" si="613"/>
        <v>0</v>
      </c>
      <c r="BR262" s="9">
        <f t="shared" si="614"/>
        <v>0</v>
      </c>
      <c r="BS262" s="9">
        <f t="shared" si="615"/>
        <v>0</v>
      </c>
      <c r="BT262" s="63">
        <v>0</v>
      </c>
      <c r="BU262" s="64" t="s">
        <v>22</v>
      </c>
      <c r="BV262" s="64" t="s">
        <v>22</v>
      </c>
      <c r="BW262" s="64" t="s">
        <v>22</v>
      </c>
      <c r="BX262" s="64" t="s">
        <v>22</v>
      </c>
      <c r="BY262" s="64" t="s">
        <v>22</v>
      </c>
      <c r="BZ262" s="64" t="s">
        <v>22</v>
      </c>
      <c r="CA262" s="64" t="s">
        <v>22</v>
      </c>
      <c r="CB262" s="46">
        <f t="shared" si="616"/>
        <v>0</v>
      </c>
      <c r="CC262" s="9">
        <f t="shared" si="617"/>
        <v>0</v>
      </c>
      <c r="CD262" s="9">
        <f t="shared" si="618"/>
        <v>0</v>
      </c>
      <c r="CE262" s="8">
        <v>0</v>
      </c>
      <c r="CF262" s="9">
        <f t="shared" ref="CF262:CF282" si="625">CE262*AG262*0.9*0.95</f>
        <v>0</v>
      </c>
      <c r="CG262" s="9">
        <f t="shared" ref="CG262:CG282" si="626">CE262*H262</f>
        <v>0</v>
      </c>
      <c r="CH262" s="8">
        <v>0</v>
      </c>
      <c r="CI262" s="9">
        <f t="shared" ref="CI262:CI282" si="627">CH262*AG262*0.9*0.9</f>
        <v>0</v>
      </c>
      <c r="CJ262" s="9">
        <f t="shared" ref="CJ262:CJ282" si="628">CH262*H262</f>
        <v>0</v>
      </c>
      <c r="CK262" s="10">
        <v>1</v>
      </c>
    </row>
    <row r="263" spans="1:89" s="10" customFormat="1" ht="144" customHeight="1">
      <c r="A263" s="36" t="s">
        <v>1366</v>
      </c>
      <c r="B263" s="107"/>
      <c r="C263" s="106" t="str">
        <f t="shared" si="620"/>
        <v>MAGGY 8630-Light Blue</v>
      </c>
      <c r="D263" s="96" t="s">
        <v>1288</v>
      </c>
      <c r="E263" s="19" t="s">
        <v>1309</v>
      </c>
      <c r="F263" s="104" t="s">
        <v>1326</v>
      </c>
      <c r="G263" s="19"/>
      <c r="H263" s="78">
        <f t="shared" si="619"/>
        <v>8.39</v>
      </c>
      <c r="I263" s="79">
        <v>12.9</v>
      </c>
      <c r="J263" s="79">
        <v>32.9</v>
      </c>
      <c r="K263" s="143" t="str">
        <f>_xlfn.XLOOKUP(C263,наличие!A:A,наличие!J:J,"-",0)</f>
        <v>-</v>
      </c>
      <c r="L263" s="160" t="s">
        <v>1245</v>
      </c>
      <c r="M263" s="31" t="s">
        <v>1244</v>
      </c>
      <c r="N263" s="31" t="s">
        <v>1244</v>
      </c>
      <c r="O263" s="31" t="s">
        <v>1244</v>
      </c>
      <c r="P263" s="31" t="s">
        <v>1244</v>
      </c>
      <c r="Q263" s="31" t="s">
        <v>1244</v>
      </c>
      <c r="R263" s="31" t="s">
        <v>1244</v>
      </c>
      <c r="S263" s="31" t="s">
        <v>1244</v>
      </c>
      <c r="T263" s="31" t="s">
        <v>1244</v>
      </c>
      <c r="U263" s="31" t="s">
        <v>1244</v>
      </c>
      <c r="V263" s="31" t="s">
        <v>1244</v>
      </c>
      <c r="W263" s="31" t="s">
        <v>1244</v>
      </c>
      <c r="X263" s="163">
        <f t="shared" si="622"/>
        <v>0</v>
      </c>
      <c r="Y263" s="81">
        <f t="shared" si="623"/>
        <v>0</v>
      </c>
      <c r="Z263" s="38">
        <f t="shared" si="621"/>
        <v>2.76</v>
      </c>
      <c r="AA263" s="23">
        <f t="shared" si="600"/>
        <v>0</v>
      </c>
      <c r="AB263" s="24">
        <f t="shared" si="601"/>
        <v>11.15</v>
      </c>
      <c r="AC263" s="55">
        <f t="shared" si="624"/>
        <v>39</v>
      </c>
      <c r="AD263" s="40">
        <f t="shared" si="597"/>
        <v>39</v>
      </c>
      <c r="AE263" s="11">
        <f t="shared" si="602"/>
        <v>3510</v>
      </c>
      <c r="AF263" s="6">
        <f t="shared" si="603"/>
        <v>2.4977578475336322</v>
      </c>
      <c r="AG263" s="25">
        <f t="shared" si="604"/>
        <v>21.4</v>
      </c>
      <c r="AH263" s="11" t="e">
        <f>ROUND(AG263*#REF!,-1)</f>
        <v>#REF!</v>
      </c>
      <c r="AI263" s="7">
        <f t="shared" si="605"/>
        <v>0.9192825112107621</v>
      </c>
      <c r="AJ263" s="26">
        <f t="shared" si="606"/>
        <v>16.100000000000001</v>
      </c>
      <c r="AK263" s="11" t="e">
        <f>ROUND(AJ263*#REF!,-1)</f>
        <v>#REF!</v>
      </c>
      <c r="AL263" s="18">
        <f t="shared" si="607"/>
        <v>0.44394618834080724</v>
      </c>
      <c r="AM263" s="42"/>
      <c r="AN263" s="67" t="e">
        <f t="shared" si="598"/>
        <v>#VALUE!</v>
      </c>
      <c r="AO263" s="68" t="s">
        <v>22</v>
      </c>
      <c r="AP263" s="68" t="s">
        <v>22</v>
      </c>
      <c r="AQ263" s="68" t="s">
        <v>22</v>
      </c>
      <c r="AR263" s="68" t="s">
        <v>22</v>
      </c>
      <c r="AS263" s="68" t="s">
        <v>22</v>
      </c>
      <c r="AT263" s="68" t="s">
        <v>22</v>
      </c>
      <c r="AU263" s="68" t="s">
        <v>22</v>
      </c>
      <c r="AV263" s="74" t="e">
        <f t="shared" si="608"/>
        <v>#VALUE!</v>
      </c>
      <c r="AW263" s="71" t="e">
        <f t="shared" si="609"/>
        <v>#VALUE!</v>
      </c>
      <c r="AX263" s="49">
        <v>15</v>
      </c>
      <c r="AY263" s="50" t="s">
        <v>22</v>
      </c>
      <c r="AZ263" s="50" t="s">
        <v>22</v>
      </c>
      <c r="BA263" s="50" t="s">
        <v>22</v>
      </c>
      <c r="BB263" s="50" t="s">
        <v>22</v>
      </c>
      <c r="BC263" s="50" t="s">
        <v>22</v>
      </c>
      <c r="BD263" s="50" t="s">
        <v>22</v>
      </c>
      <c r="BE263" s="50" t="s">
        <v>22</v>
      </c>
      <c r="BF263" s="46">
        <f t="shared" si="610"/>
        <v>15</v>
      </c>
      <c r="BG263" s="9">
        <f t="shared" si="611"/>
        <v>228.71249999999998</v>
      </c>
      <c r="BH263" s="9">
        <f t="shared" si="612"/>
        <v>125.85000000000001</v>
      </c>
      <c r="BI263" s="53">
        <v>4</v>
      </c>
      <c r="BJ263" s="54" t="s">
        <v>22</v>
      </c>
      <c r="BK263" s="54" t="s">
        <v>22</v>
      </c>
      <c r="BL263" s="54" t="s">
        <v>22</v>
      </c>
      <c r="BM263" s="54" t="s">
        <v>22</v>
      </c>
      <c r="BN263" s="54" t="s">
        <v>22</v>
      </c>
      <c r="BO263" s="54" t="s">
        <v>22</v>
      </c>
      <c r="BP263" s="54" t="s">
        <v>22</v>
      </c>
      <c r="BQ263" s="46">
        <f t="shared" si="613"/>
        <v>4</v>
      </c>
      <c r="BR263" s="9">
        <f t="shared" si="614"/>
        <v>65.941200000000009</v>
      </c>
      <c r="BS263" s="9">
        <f t="shared" si="615"/>
        <v>33.56</v>
      </c>
      <c r="BT263" s="63">
        <v>5</v>
      </c>
      <c r="BU263" s="64" t="s">
        <v>22</v>
      </c>
      <c r="BV263" s="64" t="s">
        <v>22</v>
      </c>
      <c r="BW263" s="64" t="s">
        <v>22</v>
      </c>
      <c r="BX263" s="64" t="s">
        <v>22</v>
      </c>
      <c r="BY263" s="64" t="s">
        <v>22</v>
      </c>
      <c r="BZ263" s="64" t="s">
        <v>22</v>
      </c>
      <c r="CA263" s="64" t="s">
        <v>22</v>
      </c>
      <c r="CB263" s="46">
        <f t="shared" si="616"/>
        <v>5</v>
      </c>
      <c r="CC263" s="9">
        <f t="shared" si="617"/>
        <v>120.9</v>
      </c>
      <c r="CD263" s="9">
        <f t="shared" si="618"/>
        <v>41.95</v>
      </c>
      <c r="CE263" s="8">
        <v>0</v>
      </c>
      <c r="CF263" s="9">
        <f t="shared" si="625"/>
        <v>0</v>
      </c>
      <c r="CG263" s="9">
        <f t="shared" si="626"/>
        <v>0</v>
      </c>
      <c r="CH263" s="8">
        <v>0</v>
      </c>
      <c r="CI263" s="9">
        <f t="shared" si="627"/>
        <v>0</v>
      </c>
      <c r="CJ263" s="9">
        <f t="shared" si="628"/>
        <v>0</v>
      </c>
      <c r="CK263" s="10">
        <v>1</v>
      </c>
    </row>
    <row r="264" spans="1:89" s="10" customFormat="1" ht="144" customHeight="1">
      <c r="A264" s="36" t="s">
        <v>1366</v>
      </c>
      <c r="B264" s="107"/>
      <c r="C264" s="106" t="str">
        <f t="shared" si="620"/>
        <v>MAGGY 8630-White</v>
      </c>
      <c r="D264" s="96" t="s">
        <v>1288</v>
      </c>
      <c r="E264" s="19" t="s">
        <v>1236</v>
      </c>
      <c r="F264" s="104" t="s">
        <v>1326</v>
      </c>
      <c r="G264" s="19"/>
      <c r="H264" s="78">
        <f t="shared" si="619"/>
        <v>8.39</v>
      </c>
      <c r="I264" s="79">
        <v>12.9</v>
      </c>
      <c r="J264" s="79">
        <v>32.9</v>
      </c>
      <c r="K264" s="143" t="str">
        <f>_xlfn.XLOOKUP(C264,наличие!A:A,наличие!J:J,"-",0)</f>
        <v>-</v>
      </c>
      <c r="L264" s="160" t="s">
        <v>1245</v>
      </c>
      <c r="M264" s="31" t="s">
        <v>1244</v>
      </c>
      <c r="N264" s="31" t="s">
        <v>1244</v>
      </c>
      <c r="O264" s="31" t="s">
        <v>1244</v>
      </c>
      <c r="P264" s="31" t="s">
        <v>1244</v>
      </c>
      <c r="Q264" s="31" t="s">
        <v>1244</v>
      </c>
      <c r="R264" s="31" t="s">
        <v>1244</v>
      </c>
      <c r="S264" s="31" t="s">
        <v>1244</v>
      </c>
      <c r="T264" s="31" t="s">
        <v>1244</v>
      </c>
      <c r="U264" s="31" t="s">
        <v>1244</v>
      </c>
      <c r="V264" s="31" t="s">
        <v>1244</v>
      </c>
      <c r="W264" s="31" t="s">
        <v>1244</v>
      </c>
      <c r="X264" s="163">
        <f t="shared" si="622"/>
        <v>0</v>
      </c>
      <c r="Y264" s="81">
        <f t="shared" si="623"/>
        <v>0</v>
      </c>
      <c r="Z264" s="38">
        <f t="shared" si="621"/>
        <v>2.76</v>
      </c>
      <c r="AA264" s="23">
        <f t="shared" si="600"/>
        <v>0</v>
      </c>
      <c r="AB264" s="24">
        <f t="shared" si="601"/>
        <v>11.15</v>
      </c>
      <c r="AC264" s="55">
        <f t="shared" si="624"/>
        <v>39</v>
      </c>
      <c r="AD264" s="40">
        <f t="shared" si="597"/>
        <v>39</v>
      </c>
      <c r="AE264" s="11">
        <f t="shared" si="602"/>
        <v>3510</v>
      </c>
      <c r="AF264" s="6">
        <f t="shared" si="603"/>
        <v>2.4977578475336322</v>
      </c>
      <c r="AG264" s="25">
        <f t="shared" si="604"/>
        <v>21.4</v>
      </c>
      <c r="AH264" s="11" t="e">
        <f>ROUND(AG264*#REF!,-1)</f>
        <v>#REF!</v>
      </c>
      <c r="AI264" s="7">
        <f t="shared" si="605"/>
        <v>0.9192825112107621</v>
      </c>
      <c r="AJ264" s="26">
        <f t="shared" si="606"/>
        <v>16.100000000000001</v>
      </c>
      <c r="AK264" s="11" t="e">
        <f>ROUND(AJ264*#REF!,-1)</f>
        <v>#REF!</v>
      </c>
      <c r="AL264" s="18">
        <f t="shared" si="607"/>
        <v>0.44394618834080724</v>
      </c>
      <c r="AM264" s="42"/>
      <c r="AN264" s="67" t="e">
        <f t="shared" si="598"/>
        <v>#VALUE!</v>
      </c>
      <c r="AO264" s="68" t="s">
        <v>22</v>
      </c>
      <c r="AP264" s="68" t="s">
        <v>22</v>
      </c>
      <c r="AQ264" s="68" t="s">
        <v>22</v>
      </c>
      <c r="AR264" s="68" t="s">
        <v>22</v>
      </c>
      <c r="AS264" s="68" t="s">
        <v>22</v>
      </c>
      <c r="AT264" s="68" t="s">
        <v>22</v>
      </c>
      <c r="AU264" s="68" t="s">
        <v>22</v>
      </c>
      <c r="AV264" s="74" t="e">
        <f t="shared" si="608"/>
        <v>#VALUE!</v>
      </c>
      <c r="AW264" s="71" t="e">
        <f t="shared" si="609"/>
        <v>#VALUE!</v>
      </c>
      <c r="AX264" s="49">
        <v>12</v>
      </c>
      <c r="AY264" s="50" t="s">
        <v>22</v>
      </c>
      <c r="AZ264" s="50" t="s">
        <v>22</v>
      </c>
      <c r="BA264" s="50" t="s">
        <v>22</v>
      </c>
      <c r="BB264" s="50" t="s">
        <v>22</v>
      </c>
      <c r="BC264" s="50" t="s">
        <v>22</v>
      </c>
      <c r="BD264" s="50" t="s">
        <v>22</v>
      </c>
      <c r="BE264" s="50" t="s">
        <v>22</v>
      </c>
      <c r="BF264" s="46">
        <f t="shared" si="610"/>
        <v>12</v>
      </c>
      <c r="BG264" s="9">
        <f t="shared" si="611"/>
        <v>182.96999999999997</v>
      </c>
      <c r="BH264" s="9">
        <f t="shared" si="612"/>
        <v>100.68</v>
      </c>
      <c r="BI264" s="53">
        <v>2</v>
      </c>
      <c r="BJ264" s="54" t="s">
        <v>22</v>
      </c>
      <c r="BK264" s="54" t="s">
        <v>22</v>
      </c>
      <c r="BL264" s="54" t="s">
        <v>22</v>
      </c>
      <c r="BM264" s="54" t="s">
        <v>22</v>
      </c>
      <c r="BN264" s="54" t="s">
        <v>22</v>
      </c>
      <c r="BO264" s="54" t="s">
        <v>22</v>
      </c>
      <c r="BP264" s="54" t="s">
        <v>22</v>
      </c>
      <c r="BQ264" s="46">
        <f t="shared" si="613"/>
        <v>2</v>
      </c>
      <c r="BR264" s="9">
        <f t="shared" si="614"/>
        <v>32.970600000000005</v>
      </c>
      <c r="BS264" s="9">
        <f t="shared" si="615"/>
        <v>16.78</v>
      </c>
      <c r="BT264" s="63">
        <v>2</v>
      </c>
      <c r="BU264" s="64" t="s">
        <v>22</v>
      </c>
      <c r="BV264" s="64" t="s">
        <v>22</v>
      </c>
      <c r="BW264" s="64" t="s">
        <v>22</v>
      </c>
      <c r="BX264" s="64" t="s">
        <v>22</v>
      </c>
      <c r="BY264" s="64" t="s">
        <v>22</v>
      </c>
      <c r="BZ264" s="64" t="s">
        <v>22</v>
      </c>
      <c r="CA264" s="64" t="s">
        <v>22</v>
      </c>
      <c r="CB264" s="46">
        <f t="shared" si="616"/>
        <v>2</v>
      </c>
      <c r="CC264" s="9">
        <f t="shared" si="617"/>
        <v>48.36</v>
      </c>
      <c r="CD264" s="9">
        <f t="shared" si="618"/>
        <v>16.78</v>
      </c>
      <c r="CE264" s="8">
        <v>0</v>
      </c>
      <c r="CF264" s="9">
        <f t="shared" si="625"/>
        <v>0</v>
      </c>
      <c r="CG264" s="9">
        <f t="shared" si="626"/>
        <v>0</v>
      </c>
      <c r="CH264" s="8">
        <v>0</v>
      </c>
      <c r="CI264" s="9">
        <f t="shared" si="627"/>
        <v>0</v>
      </c>
      <c r="CJ264" s="9">
        <f t="shared" si="628"/>
        <v>0</v>
      </c>
      <c r="CK264" s="10">
        <v>1</v>
      </c>
    </row>
    <row r="265" spans="1:89" s="10" customFormat="1" ht="144" customHeight="1">
      <c r="A265" s="36" t="s">
        <v>1366</v>
      </c>
      <c r="B265" s="106"/>
      <c r="C265" s="106" t="str">
        <f t="shared" si="620"/>
        <v>MAGGY 8630-Pink</v>
      </c>
      <c r="D265" s="96" t="s">
        <v>1288</v>
      </c>
      <c r="E265" s="19" t="s">
        <v>1234</v>
      </c>
      <c r="F265" s="103" t="s">
        <v>1326</v>
      </c>
      <c r="G265" s="19"/>
      <c r="H265" s="78">
        <f t="shared" si="619"/>
        <v>8.39</v>
      </c>
      <c r="I265" s="89">
        <v>12.9</v>
      </c>
      <c r="J265" s="79">
        <v>32.9</v>
      </c>
      <c r="K265" s="143" t="str">
        <f>_xlfn.XLOOKUP(C265,наличие!A:A,наличие!J:J,"-",0)</f>
        <v>-</v>
      </c>
      <c r="L265" s="160" t="s">
        <v>1245</v>
      </c>
      <c r="M265" s="31" t="s">
        <v>1244</v>
      </c>
      <c r="N265" s="31" t="s">
        <v>1244</v>
      </c>
      <c r="O265" s="31" t="s">
        <v>1244</v>
      </c>
      <c r="P265" s="31" t="s">
        <v>1244</v>
      </c>
      <c r="Q265" s="31" t="s">
        <v>1244</v>
      </c>
      <c r="R265" s="31" t="s">
        <v>1244</v>
      </c>
      <c r="S265" s="31" t="s">
        <v>1244</v>
      </c>
      <c r="T265" s="31" t="s">
        <v>1244</v>
      </c>
      <c r="U265" s="31" t="s">
        <v>1244</v>
      </c>
      <c r="V265" s="31" t="s">
        <v>1244</v>
      </c>
      <c r="W265" s="31" t="s">
        <v>1244</v>
      </c>
      <c r="X265" s="163">
        <f t="shared" si="622"/>
        <v>0</v>
      </c>
      <c r="Y265" s="81">
        <f t="shared" si="623"/>
        <v>0</v>
      </c>
      <c r="Z265" s="38">
        <f t="shared" si="621"/>
        <v>2.76</v>
      </c>
      <c r="AA265" s="23">
        <f t="shared" si="600"/>
        <v>0</v>
      </c>
      <c r="AB265" s="24">
        <f t="shared" si="601"/>
        <v>11.15</v>
      </c>
      <c r="AC265" s="55">
        <f t="shared" si="624"/>
        <v>39</v>
      </c>
      <c r="AD265" s="40">
        <f t="shared" si="597"/>
        <v>39</v>
      </c>
      <c r="AE265" s="11">
        <f t="shared" si="602"/>
        <v>3510</v>
      </c>
      <c r="AF265" s="6">
        <f t="shared" si="603"/>
        <v>2.4977578475336322</v>
      </c>
      <c r="AG265" s="25">
        <f t="shared" si="604"/>
        <v>21.4</v>
      </c>
      <c r="AH265" s="11" t="e">
        <f>ROUND(AG265*#REF!,-1)</f>
        <v>#REF!</v>
      </c>
      <c r="AI265" s="7">
        <f t="shared" si="605"/>
        <v>0.9192825112107621</v>
      </c>
      <c r="AJ265" s="26">
        <f t="shared" si="606"/>
        <v>16.100000000000001</v>
      </c>
      <c r="AK265" s="11" t="e">
        <f>ROUND(AJ265*#REF!,-1)</f>
        <v>#REF!</v>
      </c>
      <c r="AL265" s="18">
        <f t="shared" si="607"/>
        <v>0.44394618834080724</v>
      </c>
      <c r="AM265" s="42"/>
      <c r="AN265" s="67" t="e">
        <f t="shared" si="598"/>
        <v>#VALUE!</v>
      </c>
      <c r="AO265" s="68" t="s">
        <v>22</v>
      </c>
      <c r="AP265" s="68" t="s">
        <v>22</v>
      </c>
      <c r="AQ265" s="68" t="s">
        <v>22</v>
      </c>
      <c r="AR265" s="68" t="s">
        <v>22</v>
      </c>
      <c r="AS265" s="68" t="s">
        <v>22</v>
      </c>
      <c r="AT265" s="68" t="s">
        <v>22</v>
      </c>
      <c r="AU265" s="68" t="s">
        <v>22</v>
      </c>
      <c r="AV265" s="74" t="e">
        <f t="shared" si="608"/>
        <v>#VALUE!</v>
      </c>
      <c r="AW265" s="71" t="e">
        <f t="shared" si="609"/>
        <v>#VALUE!</v>
      </c>
      <c r="AX265" s="49">
        <v>20</v>
      </c>
      <c r="AY265" s="50" t="s">
        <v>22</v>
      </c>
      <c r="AZ265" s="50" t="s">
        <v>22</v>
      </c>
      <c r="BA265" s="50" t="s">
        <v>22</v>
      </c>
      <c r="BB265" s="50" t="s">
        <v>22</v>
      </c>
      <c r="BC265" s="50" t="s">
        <v>22</v>
      </c>
      <c r="BD265" s="50" t="s">
        <v>22</v>
      </c>
      <c r="BE265" s="50" t="s">
        <v>22</v>
      </c>
      <c r="BF265" s="46">
        <f t="shared" si="610"/>
        <v>20</v>
      </c>
      <c r="BG265" s="9">
        <f t="shared" si="611"/>
        <v>304.95</v>
      </c>
      <c r="BH265" s="9">
        <f t="shared" si="612"/>
        <v>167.8</v>
      </c>
      <c r="BI265" s="53">
        <v>8</v>
      </c>
      <c r="BJ265" s="54" t="s">
        <v>22</v>
      </c>
      <c r="BK265" s="54" t="s">
        <v>22</v>
      </c>
      <c r="BL265" s="54" t="s">
        <v>22</v>
      </c>
      <c r="BM265" s="54" t="s">
        <v>22</v>
      </c>
      <c r="BN265" s="54" t="s">
        <v>22</v>
      </c>
      <c r="BO265" s="54" t="s">
        <v>22</v>
      </c>
      <c r="BP265" s="54" t="s">
        <v>22</v>
      </c>
      <c r="BQ265" s="46">
        <f t="shared" si="613"/>
        <v>8</v>
      </c>
      <c r="BR265" s="9">
        <f t="shared" si="614"/>
        <v>131.88240000000002</v>
      </c>
      <c r="BS265" s="9">
        <f t="shared" si="615"/>
        <v>67.12</v>
      </c>
      <c r="BT265" s="63">
        <v>11</v>
      </c>
      <c r="BU265" s="64" t="s">
        <v>22</v>
      </c>
      <c r="BV265" s="64" t="s">
        <v>22</v>
      </c>
      <c r="BW265" s="64" t="s">
        <v>22</v>
      </c>
      <c r="BX265" s="64" t="s">
        <v>22</v>
      </c>
      <c r="BY265" s="64" t="s">
        <v>22</v>
      </c>
      <c r="BZ265" s="64" t="s">
        <v>22</v>
      </c>
      <c r="CA265" s="64" t="s">
        <v>22</v>
      </c>
      <c r="CB265" s="46">
        <f t="shared" si="616"/>
        <v>11</v>
      </c>
      <c r="CC265" s="9">
        <f t="shared" si="617"/>
        <v>265.98</v>
      </c>
      <c r="CD265" s="9">
        <f t="shared" si="618"/>
        <v>92.29</v>
      </c>
      <c r="CE265" s="8">
        <v>0</v>
      </c>
      <c r="CF265" s="9">
        <f t="shared" si="625"/>
        <v>0</v>
      </c>
      <c r="CG265" s="9">
        <f t="shared" si="626"/>
        <v>0</v>
      </c>
      <c r="CH265" s="8">
        <v>0</v>
      </c>
      <c r="CI265" s="9">
        <f t="shared" si="627"/>
        <v>0</v>
      </c>
      <c r="CJ265" s="9">
        <f t="shared" si="628"/>
        <v>0</v>
      </c>
      <c r="CK265" s="10">
        <v>1</v>
      </c>
    </row>
    <row r="266" spans="1:89" s="10" customFormat="1" ht="144" customHeight="1">
      <c r="A266" s="36" t="s">
        <v>1366</v>
      </c>
      <c r="B266" s="106"/>
      <c r="C266" s="106" t="str">
        <f t="shared" si="620"/>
        <v>MAGGY 8630-Coral</v>
      </c>
      <c r="D266" s="96" t="s">
        <v>1288</v>
      </c>
      <c r="E266" s="19" t="s">
        <v>1310</v>
      </c>
      <c r="F266" s="103" t="s">
        <v>1326</v>
      </c>
      <c r="G266" s="19"/>
      <c r="H266" s="78">
        <f t="shared" si="619"/>
        <v>8.39</v>
      </c>
      <c r="I266" s="89">
        <v>12.9</v>
      </c>
      <c r="J266" s="79">
        <v>32.9</v>
      </c>
      <c r="K266" s="143" t="str">
        <f>_xlfn.XLOOKUP(C266,наличие!A:A,наличие!J:J,"-",0)</f>
        <v>-</v>
      </c>
      <c r="L266" s="160" t="s">
        <v>1245</v>
      </c>
      <c r="M266" s="31" t="s">
        <v>1244</v>
      </c>
      <c r="N266" s="31" t="s">
        <v>1244</v>
      </c>
      <c r="O266" s="31" t="s">
        <v>1244</v>
      </c>
      <c r="P266" s="31" t="s">
        <v>1244</v>
      </c>
      <c r="Q266" s="31" t="s">
        <v>1244</v>
      </c>
      <c r="R266" s="31" t="s">
        <v>1244</v>
      </c>
      <c r="S266" s="31" t="s">
        <v>1244</v>
      </c>
      <c r="T266" s="31" t="s">
        <v>1244</v>
      </c>
      <c r="U266" s="31" t="s">
        <v>1244</v>
      </c>
      <c r="V266" s="31" t="s">
        <v>1244</v>
      </c>
      <c r="W266" s="31" t="s">
        <v>1244</v>
      </c>
      <c r="X266" s="163">
        <f t="shared" si="622"/>
        <v>0</v>
      </c>
      <c r="Y266" s="81">
        <f t="shared" si="623"/>
        <v>0</v>
      </c>
      <c r="Z266" s="38">
        <f t="shared" si="621"/>
        <v>2.76</v>
      </c>
      <c r="AA266" s="23">
        <f t="shared" si="600"/>
        <v>0</v>
      </c>
      <c r="AB266" s="24">
        <f t="shared" si="601"/>
        <v>11.15</v>
      </c>
      <c r="AC266" s="55">
        <f t="shared" si="624"/>
        <v>39</v>
      </c>
      <c r="AD266" s="40">
        <f t="shared" si="597"/>
        <v>39</v>
      </c>
      <c r="AE266" s="11">
        <f t="shared" si="602"/>
        <v>3510</v>
      </c>
      <c r="AF266" s="6">
        <f t="shared" si="603"/>
        <v>2.4977578475336322</v>
      </c>
      <c r="AG266" s="25">
        <f t="shared" si="604"/>
        <v>21.4</v>
      </c>
      <c r="AH266" s="11" t="e">
        <f>ROUND(AG266*#REF!,-1)</f>
        <v>#REF!</v>
      </c>
      <c r="AI266" s="7">
        <f t="shared" si="605"/>
        <v>0.9192825112107621</v>
      </c>
      <c r="AJ266" s="26">
        <f t="shared" si="606"/>
        <v>16.100000000000001</v>
      </c>
      <c r="AK266" s="11" t="e">
        <f>ROUND(AJ266*#REF!,-1)</f>
        <v>#REF!</v>
      </c>
      <c r="AL266" s="18">
        <f t="shared" si="607"/>
        <v>0.44394618834080724</v>
      </c>
      <c r="AM266" s="42"/>
      <c r="AN266" s="67" t="e">
        <f t="shared" si="598"/>
        <v>#VALUE!</v>
      </c>
      <c r="AO266" s="68" t="s">
        <v>22</v>
      </c>
      <c r="AP266" s="68" t="s">
        <v>22</v>
      </c>
      <c r="AQ266" s="68" t="s">
        <v>22</v>
      </c>
      <c r="AR266" s="68" t="s">
        <v>22</v>
      </c>
      <c r="AS266" s="68" t="s">
        <v>22</v>
      </c>
      <c r="AT266" s="68" t="s">
        <v>22</v>
      </c>
      <c r="AU266" s="68" t="s">
        <v>22</v>
      </c>
      <c r="AV266" s="74" t="e">
        <f t="shared" si="608"/>
        <v>#VALUE!</v>
      </c>
      <c r="AW266" s="71" t="e">
        <f t="shared" si="609"/>
        <v>#VALUE!</v>
      </c>
      <c r="AX266" s="49">
        <v>15</v>
      </c>
      <c r="AY266" s="50" t="s">
        <v>22</v>
      </c>
      <c r="AZ266" s="50" t="s">
        <v>22</v>
      </c>
      <c r="BA266" s="50" t="s">
        <v>22</v>
      </c>
      <c r="BB266" s="50" t="s">
        <v>22</v>
      </c>
      <c r="BC266" s="50" t="s">
        <v>22</v>
      </c>
      <c r="BD266" s="50" t="s">
        <v>22</v>
      </c>
      <c r="BE266" s="50" t="s">
        <v>22</v>
      </c>
      <c r="BF266" s="46">
        <f t="shared" si="610"/>
        <v>15</v>
      </c>
      <c r="BG266" s="9">
        <f t="shared" si="611"/>
        <v>228.71249999999998</v>
      </c>
      <c r="BH266" s="9">
        <f t="shared" si="612"/>
        <v>125.85000000000001</v>
      </c>
      <c r="BI266" s="53">
        <v>4</v>
      </c>
      <c r="BJ266" s="54" t="s">
        <v>22</v>
      </c>
      <c r="BK266" s="54" t="s">
        <v>22</v>
      </c>
      <c r="BL266" s="54" t="s">
        <v>22</v>
      </c>
      <c r="BM266" s="54" t="s">
        <v>22</v>
      </c>
      <c r="BN266" s="54" t="s">
        <v>22</v>
      </c>
      <c r="BO266" s="54" t="s">
        <v>22</v>
      </c>
      <c r="BP266" s="54" t="s">
        <v>22</v>
      </c>
      <c r="BQ266" s="46">
        <f t="shared" si="613"/>
        <v>4</v>
      </c>
      <c r="BR266" s="9">
        <f t="shared" si="614"/>
        <v>65.941200000000009</v>
      </c>
      <c r="BS266" s="9">
        <f t="shared" si="615"/>
        <v>33.56</v>
      </c>
      <c r="BT266" s="63">
        <v>5</v>
      </c>
      <c r="BU266" s="64" t="s">
        <v>22</v>
      </c>
      <c r="BV266" s="64" t="s">
        <v>22</v>
      </c>
      <c r="BW266" s="64" t="s">
        <v>22</v>
      </c>
      <c r="BX266" s="64" t="s">
        <v>22</v>
      </c>
      <c r="BY266" s="64" t="s">
        <v>22</v>
      </c>
      <c r="BZ266" s="64" t="s">
        <v>22</v>
      </c>
      <c r="CA266" s="64" t="s">
        <v>22</v>
      </c>
      <c r="CB266" s="46">
        <f t="shared" si="616"/>
        <v>5</v>
      </c>
      <c r="CC266" s="9">
        <f t="shared" si="617"/>
        <v>120.9</v>
      </c>
      <c r="CD266" s="9">
        <f t="shared" si="618"/>
        <v>41.95</v>
      </c>
      <c r="CE266" s="8">
        <v>0</v>
      </c>
      <c r="CF266" s="9">
        <f t="shared" si="625"/>
        <v>0</v>
      </c>
      <c r="CG266" s="9">
        <f t="shared" si="626"/>
        <v>0</v>
      </c>
      <c r="CH266" s="8">
        <v>0</v>
      </c>
      <c r="CI266" s="9">
        <f t="shared" si="627"/>
        <v>0</v>
      </c>
      <c r="CJ266" s="9">
        <f t="shared" si="628"/>
        <v>0</v>
      </c>
      <c r="CK266" s="10">
        <v>1</v>
      </c>
    </row>
    <row r="267" spans="1:89" s="10" customFormat="1" ht="144" customHeight="1">
      <c r="A267" s="36" t="s">
        <v>1366</v>
      </c>
      <c r="B267" s="36"/>
      <c r="C267" s="106" t="str">
        <f t="shared" si="620"/>
        <v>MAGGY 8630-Orange</v>
      </c>
      <c r="D267" s="95" t="s">
        <v>1288</v>
      </c>
      <c r="E267" s="19" t="s">
        <v>1214</v>
      </c>
      <c r="F267" s="103" t="s">
        <v>1326</v>
      </c>
      <c r="G267" s="19"/>
      <c r="H267" s="78">
        <f t="shared" si="619"/>
        <v>8.39</v>
      </c>
      <c r="I267" s="89">
        <v>12.9</v>
      </c>
      <c r="J267" s="79">
        <v>32.9</v>
      </c>
      <c r="K267" s="143" t="str">
        <f>_xlfn.XLOOKUP(C267,наличие!A:A,наличие!J:J,"-",0)</f>
        <v>-</v>
      </c>
      <c r="L267" s="160" t="s">
        <v>1245</v>
      </c>
      <c r="M267" s="31" t="s">
        <v>1244</v>
      </c>
      <c r="N267" s="31" t="s">
        <v>1244</v>
      </c>
      <c r="O267" s="31" t="s">
        <v>1244</v>
      </c>
      <c r="P267" s="31" t="s">
        <v>1244</v>
      </c>
      <c r="Q267" s="31" t="s">
        <v>1244</v>
      </c>
      <c r="R267" s="31" t="s">
        <v>1244</v>
      </c>
      <c r="S267" s="31" t="s">
        <v>1244</v>
      </c>
      <c r="T267" s="31" t="s">
        <v>1244</v>
      </c>
      <c r="U267" s="31" t="s">
        <v>1244</v>
      </c>
      <c r="V267" s="31" t="s">
        <v>1244</v>
      </c>
      <c r="W267" s="31" t="s">
        <v>1244</v>
      </c>
      <c r="X267" s="163">
        <f t="shared" si="622"/>
        <v>0</v>
      </c>
      <c r="Y267" s="81">
        <f t="shared" si="623"/>
        <v>0</v>
      </c>
      <c r="Z267" s="38">
        <f t="shared" si="621"/>
        <v>2.76</v>
      </c>
      <c r="AA267" s="23">
        <f t="shared" si="600"/>
        <v>0</v>
      </c>
      <c r="AB267" s="24">
        <f t="shared" si="601"/>
        <v>11.15</v>
      </c>
      <c r="AC267" s="55">
        <f t="shared" si="624"/>
        <v>39</v>
      </c>
      <c r="AD267" s="40">
        <f t="shared" si="597"/>
        <v>39</v>
      </c>
      <c r="AE267" s="11">
        <f t="shared" si="602"/>
        <v>3510</v>
      </c>
      <c r="AF267" s="6">
        <f t="shared" si="603"/>
        <v>2.4977578475336322</v>
      </c>
      <c r="AG267" s="25">
        <f t="shared" si="604"/>
        <v>21.4</v>
      </c>
      <c r="AH267" s="11" t="e">
        <f>ROUND(AG267*#REF!,-1)</f>
        <v>#REF!</v>
      </c>
      <c r="AI267" s="7">
        <f t="shared" si="605"/>
        <v>0.9192825112107621</v>
      </c>
      <c r="AJ267" s="26">
        <f t="shared" si="606"/>
        <v>16.100000000000001</v>
      </c>
      <c r="AK267" s="11" t="e">
        <f>ROUND(AJ267*#REF!,-1)</f>
        <v>#REF!</v>
      </c>
      <c r="AL267" s="18">
        <f t="shared" si="607"/>
        <v>0.44394618834080724</v>
      </c>
      <c r="AM267" s="42"/>
      <c r="AN267" s="67" t="e">
        <f t="shared" si="598"/>
        <v>#VALUE!</v>
      </c>
      <c r="AO267" s="68" t="s">
        <v>22</v>
      </c>
      <c r="AP267" s="68" t="s">
        <v>22</v>
      </c>
      <c r="AQ267" s="68" t="s">
        <v>22</v>
      </c>
      <c r="AR267" s="68" t="s">
        <v>22</v>
      </c>
      <c r="AS267" s="68" t="s">
        <v>22</v>
      </c>
      <c r="AT267" s="68" t="s">
        <v>22</v>
      </c>
      <c r="AU267" s="68" t="s">
        <v>22</v>
      </c>
      <c r="AV267" s="74" t="e">
        <f t="shared" si="608"/>
        <v>#VALUE!</v>
      </c>
      <c r="AW267" s="71" t="e">
        <f t="shared" si="609"/>
        <v>#VALUE!</v>
      </c>
      <c r="AX267" s="49">
        <v>0</v>
      </c>
      <c r="AY267" s="50" t="s">
        <v>22</v>
      </c>
      <c r="AZ267" s="50" t="s">
        <v>22</v>
      </c>
      <c r="BA267" s="50" t="s">
        <v>22</v>
      </c>
      <c r="BB267" s="50" t="s">
        <v>22</v>
      </c>
      <c r="BC267" s="50" t="s">
        <v>22</v>
      </c>
      <c r="BD267" s="50" t="s">
        <v>22</v>
      </c>
      <c r="BE267" s="50" t="s">
        <v>22</v>
      </c>
      <c r="BF267" s="46">
        <f t="shared" si="610"/>
        <v>0</v>
      </c>
      <c r="BG267" s="9">
        <f t="shared" si="611"/>
        <v>0</v>
      </c>
      <c r="BH267" s="9">
        <f t="shared" si="612"/>
        <v>0</v>
      </c>
      <c r="BI267" s="53">
        <v>0</v>
      </c>
      <c r="BJ267" s="54" t="s">
        <v>22</v>
      </c>
      <c r="BK267" s="54" t="s">
        <v>22</v>
      </c>
      <c r="BL267" s="54" t="s">
        <v>22</v>
      </c>
      <c r="BM267" s="54" t="s">
        <v>22</v>
      </c>
      <c r="BN267" s="54" t="s">
        <v>22</v>
      </c>
      <c r="BO267" s="54" t="s">
        <v>22</v>
      </c>
      <c r="BP267" s="54" t="s">
        <v>22</v>
      </c>
      <c r="BQ267" s="46">
        <f t="shared" si="613"/>
        <v>0</v>
      </c>
      <c r="BR267" s="9">
        <f t="shared" si="614"/>
        <v>0</v>
      </c>
      <c r="BS267" s="9">
        <f t="shared" si="615"/>
        <v>0</v>
      </c>
      <c r="BT267" s="63">
        <v>0</v>
      </c>
      <c r="BU267" s="64" t="s">
        <v>22</v>
      </c>
      <c r="BV267" s="64" t="s">
        <v>22</v>
      </c>
      <c r="BW267" s="64" t="s">
        <v>22</v>
      </c>
      <c r="BX267" s="64" t="s">
        <v>22</v>
      </c>
      <c r="BY267" s="64" t="s">
        <v>22</v>
      </c>
      <c r="BZ267" s="64" t="s">
        <v>22</v>
      </c>
      <c r="CA267" s="64" t="s">
        <v>22</v>
      </c>
      <c r="CB267" s="46">
        <f t="shared" si="616"/>
        <v>0</v>
      </c>
      <c r="CC267" s="9">
        <f t="shared" si="617"/>
        <v>0</v>
      </c>
      <c r="CD267" s="9">
        <f t="shared" si="618"/>
        <v>0</v>
      </c>
      <c r="CE267" s="8">
        <v>0</v>
      </c>
      <c r="CF267" s="9">
        <f t="shared" si="625"/>
        <v>0</v>
      </c>
      <c r="CG267" s="9">
        <f t="shared" si="626"/>
        <v>0</v>
      </c>
      <c r="CH267" s="8">
        <v>0</v>
      </c>
      <c r="CI267" s="9">
        <f t="shared" si="627"/>
        <v>0</v>
      </c>
      <c r="CJ267" s="9">
        <f t="shared" si="628"/>
        <v>0</v>
      </c>
      <c r="CK267" s="10">
        <v>1</v>
      </c>
    </row>
    <row r="268" spans="1:89" s="10" customFormat="1" ht="144" customHeight="1">
      <c r="A268" s="36" t="s">
        <v>1366</v>
      </c>
      <c r="B268" s="36"/>
      <c r="C268" s="106" t="str">
        <f t="shared" si="620"/>
        <v>MAGGY 8630-Beige</v>
      </c>
      <c r="D268" s="95" t="s">
        <v>1288</v>
      </c>
      <c r="E268" s="19" t="s">
        <v>1216</v>
      </c>
      <c r="F268" s="103" t="s">
        <v>1326</v>
      </c>
      <c r="G268" s="19"/>
      <c r="H268" s="78">
        <f t="shared" si="619"/>
        <v>8.39</v>
      </c>
      <c r="I268" s="89">
        <v>12.9</v>
      </c>
      <c r="J268" s="79">
        <v>32.9</v>
      </c>
      <c r="K268" s="143" t="str">
        <f>_xlfn.XLOOKUP(C268,наличие!A:A,наличие!J:J,"-",0)</f>
        <v>-</v>
      </c>
      <c r="L268" s="160" t="s">
        <v>1245</v>
      </c>
      <c r="M268" s="31" t="s">
        <v>1244</v>
      </c>
      <c r="N268" s="31" t="s">
        <v>1244</v>
      </c>
      <c r="O268" s="31" t="s">
        <v>1244</v>
      </c>
      <c r="P268" s="31" t="s">
        <v>1244</v>
      </c>
      <c r="Q268" s="31" t="s">
        <v>1244</v>
      </c>
      <c r="R268" s="31" t="s">
        <v>1244</v>
      </c>
      <c r="S268" s="31" t="s">
        <v>1244</v>
      </c>
      <c r="T268" s="31" t="s">
        <v>1244</v>
      </c>
      <c r="U268" s="31" t="s">
        <v>1244</v>
      </c>
      <c r="V268" s="31" t="s">
        <v>1244</v>
      </c>
      <c r="W268" s="31" t="s">
        <v>1244</v>
      </c>
      <c r="X268" s="163">
        <f t="shared" si="622"/>
        <v>0</v>
      </c>
      <c r="Y268" s="81">
        <f t="shared" si="623"/>
        <v>0</v>
      </c>
      <c r="Z268" s="38">
        <f t="shared" si="621"/>
        <v>2.76</v>
      </c>
      <c r="AA268" s="23">
        <f t="shared" si="600"/>
        <v>0</v>
      </c>
      <c r="AB268" s="24">
        <f t="shared" si="601"/>
        <v>11.15</v>
      </c>
      <c r="AC268" s="55">
        <f t="shared" si="624"/>
        <v>39</v>
      </c>
      <c r="AD268" s="40">
        <f t="shared" si="597"/>
        <v>39</v>
      </c>
      <c r="AE268" s="11">
        <f t="shared" si="602"/>
        <v>3510</v>
      </c>
      <c r="AF268" s="6">
        <f t="shared" si="603"/>
        <v>2.4977578475336322</v>
      </c>
      <c r="AG268" s="25">
        <f t="shared" si="604"/>
        <v>21.4</v>
      </c>
      <c r="AH268" s="11" t="e">
        <f>ROUND(AG268*#REF!,-1)</f>
        <v>#REF!</v>
      </c>
      <c r="AI268" s="7">
        <f t="shared" si="605"/>
        <v>0.9192825112107621</v>
      </c>
      <c r="AJ268" s="26">
        <f t="shared" si="606"/>
        <v>16.100000000000001</v>
      </c>
      <c r="AK268" s="11" t="e">
        <f>ROUND(AJ268*#REF!,-1)</f>
        <v>#REF!</v>
      </c>
      <c r="AL268" s="18">
        <f t="shared" si="607"/>
        <v>0.44394618834080724</v>
      </c>
      <c r="AM268" s="42"/>
      <c r="AN268" s="67" t="e">
        <f t="shared" si="598"/>
        <v>#VALUE!</v>
      </c>
      <c r="AO268" s="68" t="s">
        <v>22</v>
      </c>
      <c r="AP268" s="68" t="s">
        <v>22</v>
      </c>
      <c r="AQ268" s="68" t="s">
        <v>22</v>
      </c>
      <c r="AR268" s="68" t="s">
        <v>22</v>
      </c>
      <c r="AS268" s="68" t="s">
        <v>22</v>
      </c>
      <c r="AT268" s="68" t="s">
        <v>22</v>
      </c>
      <c r="AU268" s="68" t="s">
        <v>22</v>
      </c>
      <c r="AV268" s="74" t="e">
        <f t="shared" si="608"/>
        <v>#VALUE!</v>
      </c>
      <c r="AW268" s="71" t="e">
        <f t="shared" si="609"/>
        <v>#VALUE!</v>
      </c>
      <c r="AX268" s="49">
        <v>0</v>
      </c>
      <c r="AY268" s="50" t="s">
        <v>22</v>
      </c>
      <c r="AZ268" s="50" t="s">
        <v>22</v>
      </c>
      <c r="BA268" s="50" t="s">
        <v>22</v>
      </c>
      <c r="BB268" s="50" t="s">
        <v>22</v>
      </c>
      <c r="BC268" s="50" t="s">
        <v>22</v>
      </c>
      <c r="BD268" s="50" t="s">
        <v>22</v>
      </c>
      <c r="BE268" s="50" t="s">
        <v>22</v>
      </c>
      <c r="BF268" s="46">
        <f t="shared" si="610"/>
        <v>0</v>
      </c>
      <c r="BG268" s="9">
        <f t="shared" si="611"/>
        <v>0</v>
      </c>
      <c r="BH268" s="9">
        <f t="shared" si="612"/>
        <v>0</v>
      </c>
      <c r="BI268" s="53">
        <v>0</v>
      </c>
      <c r="BJ268" s="54" t="s">
        <v>22</v>
      </c>
      <c r="BK268" s="54" t="s">
        <v>22</v>
      </c>
      <c r="BL268" s="54" t="s">
        <v>22</v>
      </c>
      <c r="BM268" s="54" t="s">
        <v>22</v>
      </c>
      <c r="BN268" s="54" t="s">
        <v>22</v>
      </c>
      <c r="BO268" s="54" t="s">
        <v>22</v>
      </c>
      <c r="BP268" s="54" t="s">
        <v>22</v>
      </c>
      <c r="BQ268" s="46">
        <f t="shared" si="613"/>
        <v>0</v>
      </c>
      <c r="BR268" s="9">
        <f t="shared" si="614"/>
        <v>0</v>
      </c>
      <c r="BS268" s="9">
        <f t="shared" si="615"/>
        <v>0</v>
      </c>
      <c r="BT268" s="63">
        <v>0</v>
      </c>
      <c r="BU268" s="64" t="s">
        <v>22</v>
      </c>
      <c r="BV268" s="64" t="s">
        <v>22</v>
      </c>
      <c r="BW268" s="64" t="s">
        <v>22</v>
      </c>
      <c r="BX268" s="64" t="s">
        <v>22</v>
      </c>
      <c r="BY268" s="64" t="s">
        <v>22</v>
      </c>
      <c r="BZ268" s="64" t="s">
        <v>22</v>
      </c>
      <c r="CA268" s="64" t="s">
        <v>22</v>
      </c>
      <c r="CB268" s="46">
        <f t="shared" si="616"/>
        <v>0</v>
      </c>
      <c r="CC268" s="9">
        <f t="shared" si="617"/>
        <v>0</v>
      </c>
      <c r="CD268" s="9">
        <f t="shared" si="618"/>
        <v>0</v>
      </c>
      <c r="CE268" s="8">
        <v>0</v>
      </c>
      <c r="CF268" s="9">
        <f t="shared" si="625"/>
        <v>0</v>
      </c>
      <c r="CG268" s="9">
        <f t="shared" si="626"/>
        <v>0</v>
      </c>
      <c r="CH268" s="8">
        <v>0</v>
      </c>
      <c r="CI268" s="9">
        <f t="shared" si="627"/>
        <v>0</v>
      </c>
      <c r="CJ268" s="9">
        <f t="shared" si="628"/>
        <v>0</v>
      </c>
      <c r="CK268" s="10">
        <v>1</v>
      </c>
    </row>
    <row r="269" spans="1:89" s="10" customFormat="1" ht="144" customHeight="1">
      <c r="A269" s="36" t="s">
        <v>1366</v>
      </c>
      <c r="B269" s="36"/>
      <c r="C269" s="106" t="str">
        <f t="shared" si="620"/>
        <v>MAGGY 8630-Mustard</v>
      </c>
      <c r="D269" s="95" t="s">
        <v>1288</v>
      </c>
      <c r="E269" s="19" t="s">
        <v>1218</v>
      </c>
      <c r="F269" s="103" t="s">
        <v>1326</v>
      </c>
      <c r="G269" s="19"/>
      <c r="H269" s="78">
        <f t="shared" si="619"/>
        <v>8.39</v>
      </c>
      <c r="I269" s="89">
        <v>12.9</v>
      </c>
      <c r="J269" s="79">
        <v>32.9</v>
      </c>
      <c r="K269" s="143" t="str">
        <f>_xlfn.XLOOKUP(C269,наличие!A:A,наличие!J:J,"-",0)</f>
        <v>-</v>
      </c>
      <c r="L269" s="160" t="s">
        <v>1245</v>
      </c>
      <c r="M269" s="31" t="s">
        <v>1244</v>
      </c>
      <c r="N269" s="31" t="s">
        <v>1244</v>
      </c>
      <c r="O269" s="31" t="s">
        <v>1244</v>
      </c>
      <c r="P269" s="31" t="s">
        <v>1244</v>
      </c>
      <c r="Q269" s="31" t="s">
        <v>1244</v>
      </c>
      <c r="R269" s="31" t="s">
        <v>1244</v>
      </c>
      <c r="S269" s="31" t="s">
        <v>1244</v>
      </c>
      <c r="T269" s="31" t="s">
        <v>1244</v>
      </c>
      <c r="U269" s="31" t="s">
        <v>1244</v>
      </c>
      <c r="V269" s="31" t="s">
        <v>1244</v>
      </c>
      <c r="W269" s="31" t="s">
        <v>1244</v>
      </c>
      <c r="X269" s="163">
        <f t="shared" si="622"/>
        <v>0</v>
      </c>
      <c r="Y269" s="81">
        <f t="shared" si="623"/>
        <v>0</v>
      </c>
      <c r="Z269" s="38">
        <f t="shared" si="621"/>
        <v>2.76</v>
      </c>
      <c r="AA269" s="23">
        <f t="shared" si="600"/>
        <v>0</v>
      </c>
      <c r="AB269" s="24">
        <f t="shared" si="601"/>
        <v>11.15</v>
      </c>
      <c r="AC269" s="55">
        <f t="shared" si="624"/>
        <v>39</v>
      </c>
      <c r="AD269" s="40">
        <f t="shared" ref="AD269:AD284" si="629">ROUND(AB269*3.5,1)</f>
        <v>39</v>
      </c>
      <c r="AE269" s="11">
        <f t="shared" si="602"/>
        <v>3510</v>
      </c>
      <c r="AF269" s="6">
        <f t="shared" si="603"/>
        <v>2.4977578475336322</v>
      </c>
      <c r="AG269" s="25">
        <f t="shared" si="604"/>
        <v>21.4</v>
      </c>
      <c r="AH269" s="11" t="e">
        <f>ROUND(AG269*#REF!,-1)</f>
        <v>#REF!</v>
      </c>
      <c r="AI269" s="7">
        <f t="shared" si="605"/>
        <v>0.9192825112107621</v>
      </c>
      <c r="AJ269" s="26">
        <f t="shared" si="606"/>
        <v>16.100000000000001</v>
      </c>
      <c r="AK269" s="11" t="e">
        <f>ROUND(AJ269*#REF!,-1)</f>
        <v>#REF!</v>
      </c>
      <c r="AL269" s="18">
        <f t="shared" si="607"/>
        <v>0.44394618834080724</v>
      </c>
      <c r="AM269" s="42"/>
      <c r="AN269" s="67" t="e">
        <f t="shared" ref="AN269:AN284" si="630">L269-AX269-BI269-BT269-CE269-CH269+K269</f>
        <v>#VALUE!</v>
      </c>
      <c r="AO269" s="68" t="s">
        <v>22</v>
      </c>
      <c r="AP269" s="68" t="s">
        <v>22</v>
      </c>
      <c r="AQ269" s="68" t="s">
        <v>22</v>
      </c>
      <c r="AR269" s="68" t="s">
        <v>22</v>
      </c>
      <c r="AS269" s="68" t="s">
        <v>22</v>
      </c>
      <c r="AT269" s="68" t="s">
        <v>22</v>
      </c>
      <c r="AU269" s="68" t="s">
        <v>22</v>
      </c>
      <c r="AV269" s="74" t="e">
        <f t="shared" si="608"/>
        <v>#VALUE!</v>
      </c>
      <c r="AW269" s="71" t="e">
        <f t="shared" si="609"/>
        <v>#VALUE!</v>
      </c>
      <c r="AX269" s="49">
        <v>0</v>
      </c>
      <c r="AY269" s="50" t="s">
        <v>22</v>
      </c>
      <c r="AZ269" s="50" t="s">
        <v>22</v>
      </c>
      <c r="BA269" s="50" t="s">
        <v>22</v>
      </c>
      <c r="BB269" s="50" t="s">
        <v>22</v>
      </c>
      <c r="BC269" s="50" t="s">
        <v>22</v>
      </c>
      <c r="BD269" s="50" t="s">
        <v>22</v>
      </c>
      <c r="BE269" s="50" t="s">
        <v>22</v>
      </c>
      <c r="BF269" s="46">
        <f t="shared" si="610"/>
        <v>0</v>
      </c>
      <c r="BG269" s="9">
        <f t="shared" si="611"/>
        <v>0</v>
      </c>
      <c r="BH269" s="9">
        <f t="shared" si="612"/>
        <v>0</v>
      </c>
      <c r="BI269" s="53">
        <v>0</v>
      </c>
      <c r="BJ269" s="54" t="s">
        <v>22</v>
      </c>
      <c r="BK269" s="54" t="s">
        <v>22</v>
      </c>
      <c r="BL269" s="54" t="s">
        <v>22</v>
      </c>
      <c r="BM269" s="54" t="s">
        <v>22</v>
      </c>
      <c r="BN269" s="54" t="s">
        <v>22</v>
      </c>
      <c r="BO269" s="54" t="s">
        <v>22</v>
      </c>
      <c r="BP269" s="54" t="s">
        <v>22</v>
      </c>
      <c r="BQ269" s="46">
        <f t="shared" si="613"/>
        <v>0</v>
      </c>
      <c r="BR269" s="9">
        <f t="shared" si="614"/>
        <v>0</v>
      </c>
      <c r="BS269" s="9">
        <f t="shared" si="615"/>
        <v>0</v>
      </c>
      <c r="BT269" s="63">
        <v>0</v>
      </c>
      <c r="BU269" s="64" t="s">
        <v>22</v>
      </c>
      <c r="BV269" s="64" t="s">
        <v>22</v>
      </c>
      <c r="BW269" s="64" t="s">
        <v>22</v>
      </c>
      <c r="BX269" s="64" t="s">
        <v>22</v>
      </c>
      <c r="BY269" s="64" t="s">
        <v>22</v>
      </c>
      <c r="BZ269" s="64" t="s">
        <v>22</v>
      </c>
      <c r="CA269" s="64" t="s">
        <v>22</v>
      </c>
      <c r="CB269" s="46">
        <f t="shared" si="616"/>
        <v>0</v>
      </c>
      <c r="CC269" s="9">
        <f t="shared" si="617"/>
        <v>0</v>
      </c>
      <c r="CD269" s="9">
        <f t="shared" si="618"/>
        <v>0</v>
      </c>
      <c r="CE269" s="8">
        <v>0</v>
      </c>
      <c r="CF269" s="9">
        <f t="shared" si="625"/>
        <v>0</v>
      </c>
      <c r="CG269" s="9">
        <f t="shared" si="626"/>
        <v>0</v>
      </c>
      <c r="CH269" s="8">
        <v>0</v>
      </c>
      <c r="CI269" s="9">
        <f t="shared" si="627"/>
        <v>0</v>
      </c>
      <c r="CJ269" s="9">
        <f t="shared" si="628"/>
        <v>0</v>
      </c>
      <c r="CK269" s="10">
        <v>1</v>
      </c>
    </row>
    <row r="270" spans="1:89" s="10" customFormat="1" ht="144" customHeight="1">
      <c r="A270" s="36" t="s">
        <v>1366</v>
      </c>
      <c r="B270" s="36"/>
      <c r="C270" s="106" t="str">
        <f t="shared" si="620"/>
        <v>MAGGY 8630-Light Green</v>
      </c>
      <c r="D270" s="95" t="s">
        <v>1288</v>
      </c>
      <c r="E270" s="19" t="s">
        <v>1311</v>
      </c>
      <c r="F270" s="103" t="s">
        <v>1326</v>
      </c>
      <c r="G270" s="19"/>
      <c r="H270" s="78">
        <f t="shared" si="619"/>
        <v>8.39</v>
      </c>
      <c r="I270" s="89">
        <v>12.9</v>
      </c>
      <c r="J270" s="79">
        <v>32.9</v>
      </c>
      <c r="K270" s="143" t="str">
        <f>_xlfn.XLOOKUP(C270,наличие!A:A,наличие!J:J,"-",0)</f>
        <v>-</v>
      </c>
      <c r="L270" s="160" t="s">
        <v>1245</v>
      </c>
      <c r="M270" s="31" t="s">
        <v>1244</v>
      </c>
      <c r="N270" s="31" t="s">
        <v>1244</v>
      </c>
      <c r="O270" s="31" t="s">
        <v>1244</v>
      </c>
      <c r="P270" s="31" t="s">
        <v>1244</v>
      </c>
      <c r="Q270" s="31" t="s">
        <v>1244</v>
      </c>
      <c r="R270" s="31" t="s">
        <v>1244</v>
      </c>
      <c r="S270" s="31" t="s">
        <v>1244</v>
      </c>
      <c r="T270" s="31" t="s">
        <v>1244</v>
      </c>
      <c r="U270" s="31" t="s">
        <v>1244</v>
      </c>
      <c r="V270" s="31" t="s">
        <v>1244</v>
      </c>
      <c r="W270" s="31" t="s">
        <v>1244</v>
      </c>
      <c r="X270" s="163">
        <f t="shared" si="622"/>
        <v>0</v>
      </c>
      <c r="Y270" s="81">
        <f t="shared" si="623"/>
        <v>0</v>
      </c>
      <c r="Z270" s="38">
        <f t="shared" si="621"/>
        <v>2.76</v>
      </c>
      <c r="AA270" s="23">
        <f t="shared" si="600"/>
        <v>0</v>
      </c>
      <c r="AB270" s="24">
        <f t="shared" si="601"/>
        <v>11.15</v>
      </c>
      <c r="AC270" s="55">
        <f t="shared" si="624"/>
        <v>39</v>
      </c>
      <c r="AD270" s="40">
        <f t="shared" si="629"/>
        <v>39</v>
      </c>
      <c r="AE270" s="11">
        <f t="shared" si="602"/>
        <v>3510</v>
      </c>
      <c r="AF270" s="6">
        <f t="shared" si="603"/>
        <v>2.4977578475336322</v>
      </c>
      <c r="AG270" s="25">
        <f t="shared" si="604"/>
        <v>21.4</v>
      </c>
      <c r="AH270" s="11" t="e">
        <f>ROUND(AG270*#REF!,-1)</f>
        <v>#REF!</v>
      </c>
      <c r="AI270" s="7">
        <f t="shared" si="605"/>
        <v>0.9192825112107621</v>
      </c>
      <c r="AJ270" s="26">
        <f t="shared" si="606"/>
        <v>16.100000000000001</v>
      </c>
      <c r="AK270" s="11" t="e">
        <f>ROUND(AJ270*#REF!,-1)</f>
        <v>#REF!</v>
      </c>
      <c r="AL270" s="18">
        <f t="shared" si="607"/>
        <v>0.44394618834080724</v>
      </c>
      <c r="AM270" s="42"/>
      <c r="AN270" s="67" t="e">
        <f t="shared" si="630"/>
        <v>#VALUE!</v>
      </c>
      <c r="AO270" s="68" t="s">
        <v>22</v>
      </c>
      <c r="AP270" s="68" t="s">
        <v>22</v>
      </c>
      <c r="AQ270" s="68" t="s">
        <v>22</v>
      </c>
      <c r="AR270" s="68" t="s">
        <v>22</v>
      </c>
      <c r="AS270" s="68" t="s">
        <v>22</v>
      </c>
      <c r="AT270" s="68" t="s">
        <v>22</v>
      </c>
      <c r="AU270" s="68" t="s">
        <v>22</v>
      </c>
      <c r="AV270" s="74" t="e">
        <f t="shared" si="608"/>
        <v>#VALUE!</v>
      </c>
      <c r="AW270" s="71" t="e">
        <f t="shared" si="609"/>
        <v>#VALUE!</v>
      </c>
      <c r="AX270" s="49">
        <v>0</v>
      </c>
      <c r="AY270" s="50" t="s">
        <v>22</v>
      </c>
      <c r="AZ270" s="50" t="s">
        <v>22</v>
      </c>
      <c r="BA270" s="50" t="s">
        <v>22</v>
      </c>
      <c r="BB270" s="50" t="s">
        <v>22</v>
      </c>
      <c r="BC270" s="50" t="s">
        <v>22</v>
      </c>
      <c r="BD270" s="50" t="s">
        <v>22</v>
      </c>
      <c r="BE270" s="50" t="s">
        <v>22</v>
      </c>
      <c r="BF270" s="46">
        <f t="shared" si="610"/>
        <v>0</v>
      </c>
      <c r="BG270" s="9">
        <f t="shared" si="611"/>
        <v>0</v>
      </c>
      <c r="BH270" s="9">
        <f t="shared" si="612"/>
        <v>0</v>
      </c>
      <c r="BI270" s="53">
        <v>0</v>
      </c>
      <c r="BJ270" s="54" t="s">
        <v>22</v>
      </c>
      <c r="BK270" s="54" t="s">
        <v>22</v>
      </c>
      <c r="BL270" s="54" t="s">
        <v>22</v>
      </c>
      <c r="BM270" s="54" t="s">
        <v>22</v>
      </c>
      <c r="BN270" s="54" t="s">
        <v>22</v>
      </c>
      <c r="BO270" s="54" t="s">
        <v>22</v>
      </c>
      <c r="BP270" s="54" t="s">
        <v>22</v>
      </c>
      <c r="BQ270" s="46">
        <f t="shared" si="613"/>
        <v>0</v>
      </c>
      <c r="BR270" s="9">
        <f t="shared" si="614"/>
        <v>0</v>
      </c>
      <c r="BS270" s="9">
        <f t="shared" si="615"/>
        <v>0</v>
      </c>
      <c r="BT270" s="63">
        <v>0</v>
      </c>
      <c r="BU270" s="64" t="s">
        <v>22</v>
      </c>
      <c r="BV270" s="64" t="s">
        <v>22</v>
      </c>
      <c r="BW270" s="64" t="s">
        <v>22</v>
      </c>
      <c r="BX270" s="64" t="s">
        <v>22</v>
      </c>
      <c r="BY270" s="64" t="s">
        <v>22</v>
      </c>
      <c r="BZ270" s="64" t="s">
        <v>22</v>
      </c>
      <c r="CA270" s="64" t="s">
        <v>22</v>
      </c>
      <c r="CB270" s="46">
        <f t="shared" si="616"/>
        <v>0</v>
      </c>
      <c r="CC270" s="9">
        <f t="shared" si="617"/>
        <v>0</v>
      </c>
      <c r="CD270" s="9">
        <f t="shared" si="618"/>
        <v>0</v>
      </c>
      <c r="CE270" s="8">
        <v>0</v>
      </c>
      <c r="CF270" s="9">
        <f t="shared" si="625"/>
        <v>0</v>
      </c>
      <c r="CG270" s="9">
        <f t="shared" si="626"/>
        <v>0</v>
      </c>
      <c r="CH270" s="8">
        <v>0</v>
      </c>
      <c r="CI270" s="9">
        <f t="shared" si="627"/>
        <v>0</v>
      </c>
      <c r="CJ270" s="9">
        <f t="shared" si="628"/>
        <v>0</v>
      </c>
      <c r="CK270" s="10">
        <v>1</v>
      </c>
    </row>
    <row r="271" spans="1:89" s="10" customFormat="1" ht="144" customHeight="1">
      <c r="A271" s="36" t="s">
        <v>1366</v>
      </c>
      <c r="B271" s="36"/>
      <c r="C271" s="106" t="str">
        <f t="shared" si="620"/>
        <v>MAGGY 8630-Green</v>
      </c>
      <c r="D271" s="95" t="s">
        <v>1288</v>
      </c>
      <c r="E271" s="19" t="s">
        <v>1209</v>
      </c>
      <c r="F271" s="103" t="s">
        <v>1326</v>
      </c>
      <c r="G271" s="19"/>
      <c r="H271" s="78">
        <f t="shared" si="619"/>
        <v>8.39</v>
      </c>
      <c r="I271" s="89">
        <v>12.9</v>
      </c>
      <c r="J271" s="79">
        <v>32.9</v>
      </c>
      <c r="K271" s="143" t="str">
        <f>_xlfn.XLOOKUP(C271,наличие!A:A,наличие!J:J,"-",0)</f>
        <v>-</v>
      </c>
      <c r="L271" s="160" t="s">
        <v>1245</v>
      </c>
      <c r="M271" s="31" t="s">
        <v>1244</v>
      </c>
      <c r="N271" s="31" t="s">
        <v>1244</v>
      </c>
      <c r="O271" s="31" t="s">
        <v>1244</v>
      </c>
      <c r="P271" s="31" t="s">
        <v>1244</v>
      </c>
      <c r="Q271" s="31" t="s">
        <v>1244</v>
      </c>
      <c r="R271" s="31" t="s">
        <v>1244</v>
      </c>
      <c r="S271" s="31" t="s">
        <v>1244</v>
      </c>
      <c r="T271" s="31" t="s">
        <v>1244</v>
      </c>
      <c r="U271" s="31" t="s">
        <v>1244</v>
      </c>
      <c r="V271" s="31" t="s">
        <v>1244</v>
      </c>
      <c r="W271" s="31" t="s">
        <v>1244</v>
      </c>
      <c r="X271" s="163">
        <f t="shared" si="622"/>
        <v>0</v>
      </c>
      <c r="Y271" s="81">
        <f t="shared" si="623"/>
        <v>0</v>
      </c>
      <c r="Z271" s="38">
        <f t="shared" si="621"/>
        <v>2.76</v>
      </c>
      <c r="AA271" s="23">
        <f t="shared" si="600"/>
        <v>0</v>
      </c>
      <c r="AB271" s="24">
        <f t="shared" si="601"/>
        <v>11.15</v>
      </c>
      <c r="AC271" s="55">
        <f t="shared" si="624"/>
        <v>39</v>
      </c>
      <c r="AD271" s="40">
        <f t="shared" si="629"/>
        <v>39</v>
      </c>
      <c r="AE271" s="11">
        <f t="shared" si="602"/>
        <v>3510</v>
      </c>
      <c r="AF271" s="6">
        <f t="shared" si="603"/>
        <v>2.4977578475336322</v>
      </c>
      <c r="AG271" s="25">
        <f t="shared" si="604"/>
        <v>21.4</v>
      </c>
      <c r="AH271" s="11" t="e">
        <f>ROUND(AG271*#REF!,-1)</f>
        <v>#REF!</v>
      </c>
      <c r="AI271" s="7">
        <f t="shared" si="605"/>
        <v>0.9192825112107621</v>
      </c>
      <c r="AJ271" s="26">
        <f t="shared" si="606"/>
        <v>16.100000000000001</v>
      </c>
      <c r="AK271" s="11" t="e">
        <f>ROUND(AJ271*#REF!,-1)</f>
        <v>#REF!</v>
      </c>
      <c r="AL271" s="18">
        <f t="shared" si="607"/>
        <v>0.44394618834080724</v>
      </c>
      <c r="AM271" s="42"/>
      <c r="AN271" s="67" t="e">
        <f t="shared" si="630"/>
        <v>#VALUE!</v>
      </c>
      <c r="AO271" s="68" t="s">
        <v>22</v>
      </c>
      <c r="AP271" s="68" t="s">
        <v>22</v>
      </c>
      <c r="AQ271" s="68" t="s">
        <v>22</v>
      </c>
      <c r="AR271" s="68" t="s">
        <v>22</v>
      </c>
      <c r="AS271" s="68" t="s">
        <v>22</v>
      </c>
      <c r="AT271" s="68" t="s">
        <v>22</v>
      </c>
      <c r="AU271" s="68" t="s">
        <v>22</v>
      </c>
      <c r="AV271" s="74" t="e">
        <f t="shared" si="608"/>
        <v>#VALUE!</v>
      </c>
      <c r="AW271" s="71" t="e">
        <f t="shared" si="609"/>
        <v>#VALUE!</v>
      </c>
      <c r="AX271" s="49">
        <v>0</v>
      </c>
      <c r="AY271" s="50" t="s">
        <v>22</v>
      </c>
      <c r="AZ271" s="50" t="s">
        <v>22</v>
      </c>
      <c r="BA271" s="50" t="s">
        <v>22</v>
      </c>
      <c r="BB271" s="50" t="s">
        <v>22</v>
      </c>
      <c r="BC271" s="50" t="s">
        <v>22</v>
      </c>
      <c r="BD271" s="50" t="s">
        <v>22</v>
      </c>
      <c r="BE271" s="50" t="s">
        <v>22</v>
      </c>
      <c r="BF271" s="46">
        <f t="shared" si="610"/>
        <v>0</v>
      </c>
      <c r="BG271" s="9">
        <f t="shared" si="611"/>
        <v>0</v>
      </c>
      <c r="BH271" s="9">
        <f t="shared" si="612"/>
        <v>0</v>
      </c>
      <c r="BI271" s="53">
        <v>0</v>
      </c>
      <c r="BJ271" s="54" t="s">
        <v>22</v>
      </c>
      <c r="BK271" s="54" t="s">
        <v>22</v>
      </c>
      <c r="BL271" s="54" t="s">
        <v>22</v>
      </c>
      <c r="BM271" s="54" t="s">
        <v>22</v>
      </c>
      <c r="BN271" s="54" t="s">
        <v>22</v>
      </c>
      <c r="BO271" s="54" t="s">
        <v>22</v>
      </c>
      <c r="BP271" s="54" t="s">
        <v>22</v>
      </c>
      <c r="BQ271" s="46">
        <f t="shared" si="613"/>
        <v>0</v>
      </c>
      <c r="BR271" s="9">
        <f t="shared" si="614"/>
        <v>0</v>
      </c>
      <c r="BS271" s="9">
        <f t="shared" si="615"/>
        <v>0</v>
      </c>
      <c r="BT271" s="63">
        <v>0</v>
      </c>
      <c r="BU271" s="64" t="s">
        <v>22</v>
      </c>
      <c r="BV271" s="64" t="s">
        <v>22</v>
      </c>
      <c r="BW271" s="64" t="s">
        <v>22</v>
      </c>
      <c r="BX271" s="64" t="s">
        <v>22</v>
      </c>
      <c r="BY271" s="64" t="s">
        <v>22</v>
      </c>
      <c r="BZ271" s="64" t="s">
        <v>22</v>
      </c>
      <c r="CA271" s="64" t="s">
        <v>22</v>
      </c>
      <c r="CB271" s="46">
        <f t="shared" si="616"/>
        <v>0</v>
      </c>
      <c r="CC271" s="9">
        <f t="shared" si="617"/>
        <v>0</v>
      </c>
      <c r="CD271" s="9">
        <f t="shared" si="618"/>
        <v>0</v>
      </c>
      <c r="CE271" s="8">
        <v>0</v>
      </c>
      <c r="CF271" s="9">
        <f t="shared" si="625"/>
        <v>0</v>
      </c>
      <c r="CG271" s="9">
        <f t="shared" si="626"/>
        <v>0</v>
      </c>
      <c r="CH271" s="8">
        <v>0</v>
      </c>
      <c r="CI271" s="9">
        <f t="shared" si="627"/>
        <v>0</v>
      </c>
      <c r="CJ271" s="9">
        <f t="shared" si="628"/>
        <v>0</v>
      </c>
      <c r="CK271" s="10">
        <v>1</v>
      </c>
    </row>
    <row r="272" spans="1:89" s="10" customFormat="1" ht="144" customHeight="1">
      <c r="A272" s="36" t="s">
        <v>1366</v>
      </c>
      <c r="B272" s="36"/>
      <c r="C272" s="106" t="str">
        <f t="shared" si="620"/>
        <v>MAGGY 8630-Black</v>
      </c>
      <c r="D272" s="95" t="s">
        <v>1288</v>
      </c>
      <c r="E272" s="19" t="s">
        <v>1212</v>
      </c>
      <c r="F272" s="103" t="s">
        <v>1326</v>
      </c>
      <c r="G272" s="19"/>
      <c r="H272" s="78">
        <f t="shared" si="619"/>
        <v>8.39</v>
      </c>
      <c r="I272" s="89">
        <v>12.9</v>
      </c>
      <c r="J272" s="79">
        <v>32.9</v>
      </c>
      <c r="K272" s="143" t="str">
        <f>_xlfn.XLOOKUP(C272,наличие!A:A,наличие!J:J,"-",0)</f>
        <v>-</v>
      </c>
      <c r="L272" s="160" t="s">
        <v>1245</v>
      </c>
      <c r="M272" s="31" t="s">
        <v>1244</v>
      </c>
      <c r="N272" s="31" t="s">
        <v>1244</v>
      </c>
      <c r="O272" s="31" t="s">
        <v>1244</v>
      </c>
      <c r="P272" s="31" t="s">
        <v>1244</v>
      </c>
      <c r="Q272" s="31" t="s">
        <v>1244</v>
      </c>
      <c r="R272" s="31" t="s">
        <v>1244</v>
      </c>
      <c r="S272" s="31" t="s">
        <v>1244</v>
      </c>
      <c r="T272" s="31" t="s">
        <v>1244</v>
      </c>
      <c r="U272" s="31" t="s">
        <v>1244</v>
      </c>
      <c r="V272" s="31" t="s">
        <v>1244</v>
      </c>
      <c r="W272" s="31" t="s">
        <v>1244</v>
      </c>
      <c r="X272" s="163">
        <f t="shared" si="622"/>
        <v>0</v>
      </c>
      <c r="Y272" s="81">
        <f t="shared" si="623"/>
        <v>0</v>
      </c>
      <c r="Z272" s="38">
        <f t="shared" si="621"/>
        <v>2.76</v>
      </c>
      <c r="AA272" s="23">
        <f t="shared" si="600"/>
        <v>0</v>
      </c>
      <c r="AB272" s="24">
        <f t="shared" si="601"/>
        <v>11.15</v>
      </c>
      <c r="AC272" s="55">
        <f t="shared" si="624"/>
        <v>39</v>
      </c>
      <c r="AD272" s="40">
        <f t="shared" si="629"/>
        <v>39</v>
      </c>
      <c r="AE272" s="11">
        <f t="shared" si="602"/>
        <v>3510</v>
      </c>
      <c r="AF272" s="6">
        <f t="shared" si="603"/>
        <v>2.4977578475336322</v>
      </c>
      <c r="AG272" s="25">
        <f t="shared" si="604"/>
        <v>21.4</v>
      </c>
      <c r="AH272" s="11" t="e">
        <f>ROUND(AG272*#REF!,-1)</f>
        <v>#REF!</v>
      </c>
      <c r="AI272" s="7">
        <f t="shared" si="605"/>
        <v>0.9192825112107621</v>
      </c>
      <c r="AJ272" s="26">
        <f t="shared" si="606"/>
        <v>16.100000000000001</v>
      </c>
      <c r="AK272" s="11" t="e">
        <f>ROUND(AJ272*#REF!,-1)</f>
        <v>#REF!</v>
      </c>
      <c r="AL272" s="18">
        <f t="shared" si="607"/>
        <v>0.44394618834080724</v>
      </c>
      <c r="AM272" s="42"/>
      <c r="AN272" s="67" t="e">
        <f t="shared" si="630"/>
        <v>#VALUE!</v>
      </c>
      <c r="AO272" s="68" t="s">
        <v>22</v>
      </c>
      <c r="AP272" s="68" t="s">
        <v>22</v>
      </c>
      <c r="AQ272" s="68" t="s">
        <v>22</v>
      </c>
      <c r="AR272" s="68" t="s">
        <v>22</v>
      </c>
      <c r="AS272" s="68" t="s">
        <v>22</v>
      </c>
      <c r="AT272" s="68" t="s">
        <v>22</v>
      </c>
      <c r="AU272" s="68" t="s">
        <v>22</v>
      </c>
      <c r="AV272" s="74" t="e">
        <f t="shared" si="608"/>
        <v>#VALUE!</v>
      </c>
      <c r="AW272" s="71" t="e">
        <f t="shared" si="609"/>
        <v>#VALUE!</v>
      </c>
      <c r="AX272" s="49">
        <v>0</v>
      </c>
      <c r="AY272" s="50" t="s">
        <v>22</v>
      </c>
      <c r="AZ272" s="50" t="s">
        <v>22</v>
      </c>
      <c r="BA272" s="50" t="s">
        <v>22</v>
      </c>
      <c r="BB272" s="50" t="s">
        <v>22</v>
      </c>
      <c r="BC272" s="50" t="s">
        <v>22</v>
      </c>
      <c r="BD272" s="50" t="s">
        <v>22</v>
      </c>
      <c r="BE272" s="50" t="s">
        <v>22</v>
      </c>
      <c r="BF272" s="46">
        <f t="shared" si="610"/>
        <v>0</v>
      </c>
      <c r="BG272" s="9">
        <f t="shared" si="611"/>
        <v>0</v>
      </c>
      <c r="BH272" s="9">
        <f t="shared" si="612"/>
        <v>0</v>
      </c>
      <c r="BI272" s="53">
        <v>0</v>
      </c>
      <c r="BJ272" s="54" t="s">
        <v>22</v>
      </c>
      <c r="BK272" s="54" t="s">
        <v>22</v>
      </c>
      <c r="BL272" s="54" t="s">
        <v>22</v>
      </c>
      <c r="BM272" s="54" t="s">
        <v>22</v>
      </c>
      <c r="BN272" s="54" t="s">
        <v>22</v>
      </c>
      <c r="BO272" s="54" t="s">
        <v>22</v>
      </c>
      <c r="BP272" s="54" t="s">
        <v>22</v>
      </c>
      <c r="BQ272" s="46">
        <f t="shared" si="613"/>
        <v>0</v>
      </c>
      <c r="BR272" s="9">
        <f t="shared" si="614"/>
        <v>0</v>
      </c>
      <c r="BS272" s="9">
        <f t="shared" si="615"/>
        <v>0</v>
      </c>
      <c r="BT272" s="63">
        <v>0</v>
      </c>
      <c r="BU272" s="64" t="s">
        <v>22</v>
      </c>
      <c r="BV272" s="64" t="s">
        <v>22</v>
      </c>
      <c r="BW272" s="64" t="s">
        <v>22</v>
      </c>
      <c r="BX272" s="64" t="s">
        <v>22</v>
      </c>
      <c r="BY272" s="64" t="s">
        <v>22</v>
      </c>
      <c r="BZ272" s="64" t="s">
        <v>22</v>
      </c>
      <c r="CA272" s="64" t="s">
        <v>22</v>
      </c>
      <c r="CB272" s="46">
        <f t="shared" si="616"/>
        <v>0</v>
      </c>
      <c r="CC272" s="9">
        <f t="shared" si="617"/>
        <v>0</v>
      </c>
      <c r="CD272" s="9">
        <f t="shared" si="618"/>
        <v>0</v>
      </c>
      <c r="CE272" s="8">
        <v>0</v>
      </c>
      <c r="CF272" s="9">
        <f t="shared" si="625"/>
        <v>0</v>
      </c>
      <c r="CG272" s="9">
        <f t="shared" si="626"/>
        <v>0</v>
      </c>
      <c r="CH272" s="8">
        <v>0</v>
      </c>
      <c r="CI272" s="9">
        <f t="shared" si="627"/>
        <v>0</v>
      </c>
      <c r="CJ272" s="9">
        <f t="shared" si="628"/>
        <v>0</v>
      </c>
      <c r="CK272" s="10">
        <v>1</v>
      </c>
    </row>
    <row r="273" spans="1:89" s="10" customFormat="1" ht="144" customHeight="1">
      <c r="A273" s="36" t="s">
        <v>1366</v>
      </c>
      <c r="B273" s="36"/>
      <c r="C273" s="106" t="str">
        <f t="shared" si="620"/>
        <v>MAGGY 8631-Light Blue</v>
      </c>
      <c r="D273" s="95" t="s">
        <v>1289</v>
      </c>
      <c r="E273" s="19" t="s">
        <v>1309</v>
      </c>
      <c r="F273" s="103" t="s">
        <v>1326</v>
      </c>
      <c r="G273" s="19"/>
      <c r="H273" s="78">
        <f t="shared" si="619"/>
        <v>7.74</v>
      </c>
      <c r="I273" s="89">
        <v>11.9</v>
      </c>
      <c r="J273" s="79">
        <v>29.9</v>
      </c>
      <c r="K273" s="143" t="str">
        <f>_xlfn.XLOOKUP(C273,наличие!A:A,наличие!J:J,"-",0)</f>
        <v>-</v>
      </c>
      <c r="L273" s="160" t="s">
        <v>1245</v>
      </c>
      <c r="M273" s="31" t="s">
        <v>1244</v>
      </c>
      <c r="N273" s="31" t="s">
        <v>1244</v>
      </c>
      <c r="O273" s="31" t="s">
        <v>1244</v>
      </c>
      <c r="P273" s="31" t="s">
        <v>1244</v>
      </c>
      <c r="Q273" s="31" t="s">
        <v>1244</v>
      </c>
      <c r="R273" s="31" t="s">
        <v>1244</v>
      </c>
      <c r="S273" s="31" t="s">
        <v>1244</v>
      </c>
      <c r="T273" s="31" t="s">
        <v>1244</v>
      </c>
      <c r="U273" s="31" t="s">
        <v>1244</v>
      </c>
      <c r="V273" s="31" t="s">
        <v>1244</v>
      </c>
      <c r="W273" s="31" t="s">
        <v>1244</v>
      </c>
      <c r="X273" s="163">
        <f t="shared" si="622"/>
        <v>0</v>
      </c>
      <c r="Y273" s="81">
        <f t="shared" si="623"/>
        <v>0</v>
      </c>
      <c r="Z273" s="38">
        <f t="shared" si="621"/>
        <v>2.66</v>
      </c>
      <c r="AA273" s="23">
        <f t="shared" si="600"/>
        <v>0</v>
      </c>
      <c r="AB273" s="24">
        <f t="shared" si="601"/>
        <v>10.4</v>
      </c>
      <c r="AC273" s="55">
        <f t="shared" si="624"/>
        <v>36</v>
      </c>
      <c r="AD273" s="40">
        <f t="shared" si="629"/>
        <v>36.4</v>
      </c>
      <c r="AE273" s="11">
        <f t="shared" si="602"/>
        <v>3240</v>
      </c>
      <c r="AF273" s="6">
        <f t="shared" si="603"/>
        <v>2.4615384615384617</v>
      </c>
      <c r="AG273" s="25">
        <f t="shared" si="604"/>
        <v>19.8</v>
      </c>
      <c r="AH273" s="11" t="e">
        <f>ROUND(AG273*#REF!,-1)</f>
        <v>#REF!</v>
      </c>
      <c r="AI273" s="7">
        <f t="shared" si="605"/>
        <v>0.90384615384615385</v>
      </c>
      <c r="AJ273" s="26">
        <f t="shared" si="606"/>
        <v>14.9</v>
      </c>
      <c r="AK273" s="11" t="e">
        <f>ROUND(AJ273*#REF!,-1)</f>
        <v>#REF!</v>
      </c>
      <c r="AL273" s="18">
        <f t="shared" si="607"/>
        <v>0.43269230769230765</v>
      </c>
      <c r="AM273" s="42"/>
      <c r="AN273" s="67" t="e">
        <f t="shared" si="630"/>
        <v>#VALUE!</v>
      </c>
      <c r="AO273" s="68" t="s">
        <v>22</v>
      </c>
      <c r="AP273" s="68" t="s">
        <v>22</v>
      </c>
      <c r="AQ273" s="68" t="s">
        <v>22</v>
      </c>
      <c r="AR273" s="68" t="s">
        <v>22</v>
      </c>
      <c r="AS273" s="68" t="s">
        <v>22</v>
      </c>
      <c r="AT273" s="68" t="s">
        <v>22</v>
      </c>
      <c r="AU273" s="68" t="s">
        <v>22</v>
      </c>
      <c r="AV273" s="74" t="e">
        <f t="shared" si="608"/>
        <v>#VALUE!</v>
      </c>
      <c r="AW273" s="71" t="e">
        <f t="shared" si="609"/>
        <v>#VALUE!</v>
      </c>
      <c r="AX273" s="49">
        <v>0</v>
      </c>
      <c r="AY273" s="50" t="s">
        <v>22</v>
      </c>
      <c r="AZ273" s="50" t="s">
        <v>22</v>
      </c>
      <c r="BA273" s="50" t="s">
        <v>22</v>
      </c>
      <c r="BB273" s="50" t="s">
        <v>22</v>
      </c>
      <c r="BC273" s="50" t="s">
        <v>22</v>
      </c>
      <c r="BD273" s="50" t="s">
        <v>22</v>
      </c>
      <c r="BE273" s="50" t="s">
        <v>22</v>
      </c>
      <c r="BF273" s="46">
        <f t="shared" si="610"/>
        <v>0</v>
      </c>
      <c r="BG273" s="9">
        <f t="shared" si="611"/>
        <v>0</v>
      </c>
      <c r="BH273" s="9">
        <f t="shared" si="612"/>
        <v>0</v>
      </c>
      <c r="BI273" s="53">
        <v>0</v>
      </c>
      <c r="BJ273" s="54" t="s">
        <v>22</v>
      </c>
      <c r="BK273" s="54" t="s">
        <v>22</v>
      </c>
      <c r="BL273" s="54" t="s">
        <v>22</v>
      </c>
      <c r="BM273" s="54" t="s">
        <v>22</v>
      </c>
      <c r="BN273" s="54" t="s">
        <v>22</v>
      </c>
      <c r="BO273" s="54" t="s">
        <v>22</v>
      </c>
      <c r="BP273" s="54" t="s">
        <v>22</v>
      </c>
      <c r="BQ273" s="46">
        <f t="shared" si="613"/>
        <v>0</v>
      </c>
      <c r="BR273" s="9">
        <f t="shared" si="614"/>
        <v>0</v>
      </c>
      <c r="BS273" s="9">
        <f t="shared" si="615"/>
        <v>0</v>
      </c>
      <c r="BT273" s="63">
        <v>0</v>
      </c>
      <c r="BU273" s="64" t="s">
        <v>22</v>
      </c>
      <c r="BV273" s="64" t="s">
        <v>22</v>
      </c>
      <c r="BW273" s="64" t="s">
        <v>22</v>
      </c>
      <c r="BX273" s="64" t="s">
        <v>22</v>
      </c>
      <c r="BY273" s="64" t="s">
        <v>22</v>
      </c>
      <c r="BZ273" s="64" t="s">
        <v>22</v>
      </c>
      <c r="CA273" s="64" t="s">
        <v>22</v>
      </c>
      <c r="CB273" s="46">
        <f t="shared" si="616"/>
        <v>0</v>
      </c>
      <c r="CC273" s="9">
        <f t="shared" si="617"/>
        <v>0</v>
      </c>
      <c r="CD273" s="9">
        <f t="shared" si="618"/>
        <v>0</v>
      </c>
      <c r="CE273" s="8">
        <v>0</v>
      </c>
      <c r="CF273" s="9">
        <f t="shared" si="625"/>
        <v>0</v>
      </c>
      <c r="CG273" s="9">
        <f t="shared" si="626"/>
        <v>0</v>
      </c>
      <c r="CH273" s="8">
        <v>0</v>
      </c>
      <c r="CI273" s="9">
        <f t="shared" si="627"/>
        <v>0</v>
      </c>
      <c r="CJ273" s="9">
        <f t="shared" si="628"/>
        <v>0</v>
      </c>
      <c r="CK273" s="10">
        <v>1</v>
      </c>
    </row>
    <row r="274" spans="1:89" s="10" customFormat="1" ht="144" customHeight="1">
      <c r="A274" s="36" t="s">
        <v>1366</v>
      </c>
      <c r="B274" s="36"/>
      <c r="C274" s="106" t="str">
        <f t="shared" si="620"/>
        <v>MAGGY 8631-White</v>
      </c>
      <c r="D274" s="95" t="s">
        <v>1289</v>
      </c>
      <c r="E274" s="19" t="s">
        <v>1236</v>
      </c>
      <c r="F274" s="103" t="s">
        <v>1326</v>
      </c>
      <c r="G274" s="19"/>
      <c r="H274" s="78">
        <f t="shared" si="619"/>
        <v>7.74</v>
      </c>
      <c r="I274" s="89">
        <v>11.9</v>
      </c>
      <c r="J274" s="79">
        <v>29.9</v>
      </c>
      <c r="K274" s="143" t="str">
        <f>_xlfn.XLOOKUP(C274,наличие!A:A,наличие!J:J,"-",0)</f>
        <v>-</v>
      </c>
      <c r="L274" s="160" t="s">
        <v>1245</v>
      </c>
      <c r="M274" s="31" t="s">
        <v>1244</v>
      </c>
      <c r="N274" s="31" t="s">
        <v>1244</v>
      </c>
      <c r="O274" s="31" t="s">
        <v>1244</v>
      </c>
      <c r="P274" s="31" t="s">
        <v>1244</v>
      </c>
      <c r="Q274" s="31" t="s">
        <v>1244</v>
      </c>
      <c r="R274" s="31" t="s">
        <v>1244</v>
      </c>
      <c r="S274" s="31" t="s">
        <v>1244</v>
      </c>
      <c r="T274" s="31" t="s">
        <v>1244</v>
      </c>
      <c r="U274" s="31" t="s">
        <v>1244</v>
      </c>
      <c r="V274" s="31" t="s">
        <v>1244</v>
      </c>
      <c r="W274" s="31" t="s">
        <v>1244</v>
      </c>
      <c r="X274" s="163">
        <f t="shared" si="622"/>
        <v>0</v>
      </c>
      <c r="Y274" s="81">
        <f t="shared" si="623"/>
        <v>0</v>
      </c>
      <c r="Z274" s="38">
        <f t="shared" si="621"/>
        <v>2.66</v>
      </c>
      <c r="AA274" s="23">
        <f t="shared" si="600"/>
        <v>0</v>
      </c>
      <c r="AB274" s="24">
        <f t="shared" si="601"/>
        <v>10.4</v>
      </c>
      <c r="AC274" s="55">
        <f t="shared" si="624"/>
        <v>36</v>
      </c>
      <c r="AD274" s="40">
        <f t="shared" si="629"/>
        <v>36.4</v>
      </c>
      <c r="AE274" s="11">
        <f t="shared" si="602"/>
        <v>3240</v>
      </c>
      <c r="AF274" s="6">
        <f t="shared" si="603"/>
        <v>2.4615384615384617</v>
      </c>
      <c r="AG274" s="25">
        <f t="shared" si="604"/>
        <v>19.8</v>
      </c>
      <c r="AH274" s="11" t="e">
        <f>ROUND(AG274*#REF!,-1)</f>
        <v>#REF!</v>
      </c>
      <c r="AI274" s="7">
        <f t="shared" si="605"/>
        <v>0.90384615384615385</v>
      </c>
      <c r="AJ274" s="26">
        <f t="shared" si="606"/>
        <v>14.9</v>
      </c>
      <c r="AK274" s="11" t="e">
        <f>ROUND(AJ274*#REF!,-1)</f>
        <v>#REF!</v>
      </c>
      <c r="AL274" s="18">
        <f t="shared" si="607"/>
        <v>0.43269230769230765</v>
      </c>
      <c r="AM274" s="42"/>
      <c r="AN274" s="67" t="e">
        <f t="shared" si="630"/>
        <v>#VALUE!</v>
      </c>
      <c r="AO274" s="68" t="s">
        <v>22</v>
      </c>
      <c r="AP274" s="68" t="s">
        <v>22</v>
      </c>
      <c r="AQ274" s="68" t="s">
        <v>22</v>
      </c>
      <c r="AR274" s="68" t="s">
        <v>22</v>
      </c>
      <c r="AS274" s="68" t="s">
        <v>22</v>
      </c>
      <c r="AT274" s="68" t="s">
        <v>22</v>
      </c>
      <c r="AU274" s="68" t="s">
        <v>22</v>
      </c>
      <c r="AV274" s="74" t="e">
        <f t="shared" si="608"/>
        <v>#VALUE!</v>
      </c>
      <c r="AW274" s="71" t="e">
        <f t="shared" si="609"/>
        <v>#VALUE!</v>
      </c>
      <c r="AX274" s="49">
        <v>0</v>
      </c>
      <c r="AY274" s="50" t="s">
        <v>22</v>
      </c>
      <c r="AZ274" s="50" t="s">
        <v>22</v>
      </c>
      <c r="BA274" s="50" t="s">
        <v>22</v>
      </c>
      <c r="BB274" s="50" t="s">
        <v>22</v>
      </c>
      <c r="BC274" s="50" t="s">
        <v>22</v>
      </c>
      <c r="BD274" s="50" t="s">
        <v>22</v>
      </c>
      <c r="BE274" s="50" t="s">
        <v>22</v>
      </c>
      <c r="BF274" s="46">
        <f t="shared" si="610"/>
        <v>0</v>
      </c>
      <c r="BG274" s="9">
        <f t="shared" si="611"/>
        <v>0</v>
      </c>
      <c r="BH274" s="9">
        <f t="shared" si="612"/>
        <v>0</v>
      </c>
      <c r="BI274" s="53">
        <v>0</v>
      </c>
      <c r="BJ274" s="54" t="s">
        <v>22</v>
      </c>
      <c r="BK274" s="54" t="s">
        <v>22</v>
      </c>
      <c r="BL274" s="54" t="s">
        <v>22</v>
      </c>
      <c r="BM274" s="54" t="s">
        <v>22</v>
      </c>
      <c r="BN274" s="54" t="s">
        <v>22</v>
      </c>
      <c r="BO274" s="54" t="s">
        <v>22</v>
      </c>
      <c r="BP274" s="54" t="s">
        <v>22</v>
      </c>
      <c r="BQ274" s="46">
        <f t="shared" si="613"/>
        <v>0</v>
      </c>
      <c r="BR274" s="9">
        <f t="shared" si="614"/>
        <v>0</v>
      </c>
      <c r="BS274" s="9">
        <f t="shared" si="615"/>
        <v>0</v>
      </c>
      <c r="BT274" s="63">
        <v>0</v>
      </c>
      <c r="BU274" s="64" t="s">
        <v>22</v>
      </c>
      <c r="BV274" s="64" t="s">
        <v>22</v>
      </c>
      <c r="BW274" s="64" t="s">
        <v>22</v>
      </c>
      <c r="BX274" s="64" t="s">
        <v>22</v>
      </c>
      <c r="BY274" s="64" t="s">
        <v>22</v>
      </c>
      <c r="BZ274" s="64" t="s">
        <v>22</v>
      </c>
      <c r="CA274" s="64" t="s">
        <v>22</v>
      </c>
      <c r="CB274" s="46">
        <f t="shared" si="616"/>
        <v>0</v>
      </c>
      <c r="CC274" s="9">
        <f t="shared" si="617"/>
        <v>0</v>
      </c>
      <c r="CD274" s="9">
        <f t="shared" si="618"/>
        <v>0</v>
      </c>
      <c r="CE274" s="8">
        <v>0</v>
      </c>
      <c r="CF274" s="9">
        <f t="shared" si="625"/>
        <v>0</v>
      </c>
      <c r="CG274" s="9">
        <f t="shared" si="626"/>
        <v>0</v>
      </c>
      <c r="CH274" s="8">
        <v>0</v>
      </c>
      <c r="CI274" s="9">
        <f t="shared" si="627"/>
        <v>0</v>
      </c>
      <c r="CJ274" s="9">
        <f t="shared" si="628"/>
        <v>0</v>
      </c>
      <c r="CK274" s="10">
        <v>1</v>
      </c>
    </row>
    <row r="275" spans="1:89" s="10" customFormat="1" ht="144" customHeight="1">
      <c r="A275" s="36" t="s">
        <v>1366</v>
      </c>
      <c r="B275" s="36"/>
      <c r="C275" s="106" t="str">
        <f t="shared" si="620"/>
        <v>MAGGY 8631-Pink</v>
      </c>
      <c r="D275" s="95" t="s">
        <v>1289</v>
      </c>
      <c r="E275" s="19" t="s">
        <v>1234</v>
      </c>
      <c r="F275" s="103" t="s">
        <v>1326</v>
      </c>
      <c r="G275" s="19"/>
      <c r="H275" s="78">
        <f t="shared" ref="H275:H281" si="631">ROUND(I275*0.65,2)</f>
        <v>7.74</v>
      </c>
      <c r="I275" s="89">
        <v>11.9</v>
      </c>
      <c r="J275" s="79">
        <v>29.9</v>
      </c>
      <c r="K275" s="143" t="str">
        <f>_xlfn.XLOOKUP(C275,наличие!A:A,наличие!J:J,"-",0)</f>
        <v>-</v>
      </c>
      <c r="L275" s="160" t="s">
        <v>1245</v>
      </c>
      <c r="M275" s="31" t="s">
        <v>1244</v>
      </c>
      <c r="N275" s="31" t="s">
        <v>1244</v>
      </c>
      <c r="O275" s="31" t="s">
        <v>1244</v>
      </c>
      <c r="P275" s="31" t="s">
        <v>1244</v>
      </c>
      <c r="Q275" s="31" t="s">
        <v>1244</v>
      </c>
      <c r="R275" s="31" t="s">
        <v>1244</v>
      </c>
      <c r="S275" s="31" t="s">
        <v>1244</v>
      </c>
      <c r="T275" s="31" t="s">
        <v>1244</v>
      </c>
      <c r="U275" s="31" t="s">
        <v>1244</v>
      </c>
      <c r="V275" s="31" t="s">
        <v>1244</v>
      </c>
      <c r="W275" s="31" t="s">
        <v>1244</v>
      </c>
      <c r="X275" s="163">
        <f t="shared" si="622"/>
        <v>0</v>
      </c>
      <c r="Y275" s="81">
        <f t="shared" si="623"/>
        <v>0</v>
      </c>
      <c r="Z275" s="38">
        <f t="shared" si="621"/>
        <v>2.66</v>
      </c>
      <c r="AA275" s="23">
        <f t="shared" si="600"/>
        <v>0</v>
      </c>
      <c r="AB275" s="24">
        <f t="shared" si="601"/>
        <v>10.4</v>
      </c>
      <c r="AC275" s="55">
        <f t="shared" si="624"/>
        <v>36</v>
      </c>
      <c r="AD275" s="40">
        <f t="shared" si="629"/>
        <v>36.4</v>
      </c>
      <c r="AE275" s="11">
        <f t="shared" si="602"/>
        <v>3240</v>
      </c>
      <c r="AF275" s="6">
        <f t="shared" si="603"/>
        <v>2.4615384615384617</v>
      </c>
      <c r="AG275" s="25">
        <f t="shared" si="604"/>
        <v>19.8</v>
      </c>
      <c r="AH275" s="11" t="e">
        <f>ROUND(AG275*#REF!,-1)</f>
        <v>#REF!</v>
      </c>
      <c r="AI275" s="7">
        <f t="shared" si="605"/>
        <v>0.90384615384615385</v>
      </c>
      <c r="AJ275" s="26">
        <f t="shared" si="606"/>
        <v>14.9</v>
      </c>
      <c r="AK275" s="11" t="e">
        <f>ROUND(AJ275*#REF!,-1)</f>
        <v>#REF!</v>
      </c>
      <c r="AL275" s="18">
        <f t="shared" si="607"/>
        <v>0.43269230769230765</v>
      </c>
      <c r="AM275" s="42"/>
      <c r="AN275" s="67" t="e">
        <f t="shared" si="630"/>
        <v>#VALUE!</v>
      </c>
      <c r="AO275" s="68" t="s">
        <v>22</v>
      </c>
      <c r="AP275" s="68" t="s">
        <v>22</v>
      </c>
      <c r="AQ275" s="68" t="s">
        <v>22</v>
      </c>
      <c r="AR275" s="68" t="s">
        <v>22</v>
      </c>
      <c r="AS275" s="68" t="s">
        <v>22</v>
      </c>
      <c r="AT275" s="68" t="s">
        <v>22</v>
      </c>
      <c r="AU275" s="68" t="s">
        <v>22</v>
      </c>
      <c r="AV275" s="74" t="e">
        <f t="shared" si="608"/>
        <v>#VALUE!</v>
      </c>
      <c r="AW275" s="71" t="e">
        <f t="shared" si="609"/>
        <v>#VALUE!</v>
      </c>
      <c r="AX275" s="49">
        <v>0</v>
      </c>
      <c r="AY275" s="50" t="s">
        <v>22</v>
      </c>
      <c r="AZ275" s="50" t="s">
        <v>22</v>
      </c>
      <c r="BA275" s="50" t="s">
        <v>22</v>
      </c>
      <c r="BB275" s="50" t="s">
        <v>22</v>
      </c>
      <c r="BC275" s="50" t="s">
        <v>22</v>
      </c>
      <c r="BD275" s="50" t="s">
        <v>22</v>
      </c>
      <c r="BE275" s="50" t="s">
        <v>22</v>
      </c>
      <c r="BF275" s="46">
        <f t="shared" si="610"/>
        <v>0</v>
      </c>
      <c r="BG275" s="9">
        <f t="shared" si="611"/>
        <v>0</v>
      </c>
      <c r="BH275" s="9">
        <f t="shared" si="612"/>
        <v>0</v>
      </c>
      <c r="BI275" s="53">
        <v>0</v>
      </c>
      <c r="BJ275" s="54" t="s">
        <v>22</v>
      </c>
      <c r="BK275" s="54" t="s">
        <v>22</v>
      </c>
      <c r="BL275" s="54" t="s">
        <v>22</v>
      </c>
      <c r="BM275" s="54" t="s">
        <v>22</v>
      </c>
      <c r="BN275" s="54" t="s">
        <v>22</v>
      </c>
      <c r="BO275" s="54" t="s">
        <v>22</v>
      </c>
      <c r="BP275" s="54" t="s">
        <v>22</v>
      </c>
      <c r="BQ275" s="46">
        <f t="shared" si="613"/>
        <v>0</v>
      </c>
      <c r="BR275" s="9">
        <f t="shared" si="614"/>
        <v>0</v>
      </c>
      <c r="BS275" s="9">
        <f t="shared" si="615"/>
        <v>0</v>
      </c>
      <c r="BT275" s="63">
        <v>0</v>
      </c>
      <c r="BU275" s="64" t="s">
        <v>22</v>
      </c>
      <c r="BV275" s="64" t="s">
        <v>22</v>
      </c>
      <c r="BW275" s="64" t="s">
        <v>22</v>
      </c>
      <c r="BX275" s="64" t="s">
        <v>22</v>
      </c>
      <c r="BY275" s="64" t="s">
        <v>22</v>
      </c>
      <c r="BZ275" s="64" t="s">
        <v>22</v>
      </c>
      <c r="CA275" s="64" t="s">
        <v>22</v>
      </c>
      <c r="CB275" s="46">
        <f t="shared" si="616"/>
        <v>0</v>
      </c>
      <c r="CC275" s="9">
        <f t="shared" si="617"/>
        <v>0</v>
      </c>
      <c r="CD275" s="9">
        <f t="shared" si="618"/>
        <v>0</v>
      </c>
      <c r="CE275" s="8">
        <v>0</v>
      </c>
      <c r="CF275" s="9">
        <f t="shared" si="625"/>
        <v>0</v>
      </c>
      <c r="CG275" s="9">
        <f t="shared" si="626"/>
        <v>0</v>
      </c>
      <c r="CH275" s="8">
        <v>0</v>
      </c>
      <c r="CI275" s="9">
        <f t="shared" si="627"/>
        <v>0</v>
      </c>
      <c r="CJ275" s="9">
        <f t="shared" si="628"/>
        <v>0</v>
      </c>
      <c r="CK275" s="10">
        <v>1</v>
      </c>
    </row>
    <row r="276" spans="1:89" s="10" customFormat="1" ht="144" customHeight="1">
      <c r="A276" s="36" t="s">
        <v>1366</v>
      </c>
      <c r="B276" s="36"/>
      <c r="C276" s="106" t="str">
        <f t="shared" si="620"/>
        <v>MAGGY 8631-Coral</v>
      </c>
      <c r="D276" s="95" t="s">
        <v>1289</v>
      </c>
      <c r="E276" s="19" t="s">
        <v>1310</v>
      </c>
      <c r="F276" s="103" t="s">
        <v>1326</v>
      </c>
      <c r="G276" s="19"/>
      <c r="H276" s="78">
        <f t="shared" si="631"/>
        <v>7.74</v>
      </c>
      <c r="I276" s="89">
        <v>11.9</v>
      </c>
      <c r="J276" s="79">
        <v>29.9</v>
      </c>
      <c r="K276" s="143" t="str">
        <f>_xlfn.XLOOKUP(C276,наличие!A:A,наличие!J:J,"-",0)</f>
        <v>-</v>
      </c>
      <c r="L276" s="160" t="s">
        <v>1245</v>
      </c>
      <c r="M276" s="31" t="s">
        <v>1244</v>
      </c>
      <c r="N276" s="31" t="s">
        <v>1244</v>
      </c>
      <c r="O276" s="31" t="s">
        <v>1244</v>
      </c>
      <c r="P276" s="31" t="s">
        <v>1244</v>
      </c>
      <c r="Q276" s="31" t="s">
        <v>1244</v>
      </c>
      <c r="R276" s="31" t="s">
        <v>1244</v>
      </c>
      <c r="S276" s="31" t="s">
        <v>1244</v>
      </c>
      <c r="T276" s="31" t="s">
        <v>1244</v>
      </c>
      <c r="U276" s="31" t="s">
        <v>1244</v>
      </c>
      <c r="V276" s="31" t="s">
        <v>1244</v>
      </c>
      <c r="W276" s="31" t="s">
        <v>1244</v>
      </c>
      <c r="X276" s="163">
        <f t="shared" si="622"/>
        <v>0</v>
      </c>
      <c r="Y276" s="81">
        <f t="shared" si="623"/>
        <v>0</v>
      </c>
      <c r="Z276" s="38">
        <f t="shared" si="621"/>
        <v>2.66</v>
      </c>
      <c r="AA276" s="23">
        <f t="shared" si="600"/>
        <v>0</v>
      </c>
      <c r="AB276" s="24">
        <f t="shared" si="601"/>
        <v>10.4</v>
      </c>
      <c r="AC276" s="55">
        <f t="shared" si="624"/>
        <v>36</v>
      </c>
      <c r="AD276" s="40">
        <f t="shared" si="629"/>
        <v>36.4</v>
      </c>
      <c r="AE276" s="11">
        <f t="shared" si="602"/>
        <v>3240</v>
      </c>
      <c r="AF276" s="6">
        <f t="shared" si="603"/>
        <v>2.4615384615384617</v>
      </c>
      <c r="AG276" s="25">
        <f t="shared" si="604"/>
        <v>19.8</v>
      </c>
      <c r="AH276" s="11" t="e">
        <f>ROUND(AG276*#REF!,-1)</f>
        <v>#REF!</v>
      </c>
      <c r="AI276" s="7">
        <f t="shared" si="605"/>
        <v>0.90384615384615385</v>
      </c>
      <c r="AJ276" s="26">
        <f t="shared" si="606"/>
        <v>14.9</v>
      </c>
      <c r="AK276" s="11" t="e">
        <f>ROUND(AJ276*#REF!,-1)</f>
        <v>#REF!</v>
      </c>
      <c r="AL276" s="18">
        <f t="shared" si="607"/>
        <v>0.43269230769230765</v>
      </c>
      <c r="AM276" s="42"/>
      <c r="AN276" s="67" t="e">
        <f t="shared" si="630"/>
        <v>#VALUE!</v>
      </c>
      <c r="AO276" s="68" t="s">
        <v>22</v>
      </c>
      <c r="AP276" s="68" t="s">
        <v>22</v>
      </c>
      <c r="AQ276" s="68" t="s">
        <v>22</v>
      </c>
      <c r="AR276" s="68" t="s">
        <v>22</v>
      </c>
      <c r="AS276" s="68" t="s">
        <v>22</v>
      </c>
      <c r="AT276" s="68" t="s">
        <v>22</v>
      </c>
      <c r="AU276" s="68" t="s">
        <v>22</v>
      </c>
      <c r="AV276" s="74" t="e">
        <f t="shared" si="608"/>
        <v>#VALUE!</v>
      </c>
      <c r="AW276" s="71" t="e">
        <f t="shared" si="609"/>
        <v>#VALUE!</v>
      </c>
      <c r="AX276" s="49">
        <v>0</v>
      </c>
      <c r="AY276" s="50" t="s">
        <v>22</v>
      </c>
      <c r="AZ276" s="50" t="s">
        <v>22</v>
      </c>
      <c r="BA276" s="50" t="s">
        <v>22</v>
      </c>
      <c r="BB276" s="50" t="s">
        <v>22</v>
      </c>
      <c r="BC276" s="50" t="s">
        <v>22</v>
      </c>
      <c r="BD276" s="50" t="s">
        <v>22</v>
      </c>
      <c r="BE276" s="50" t="s">
        <v>22</v>
      </c>
      <c r="BF276" s="46">
        <f t="shared" si="610"/>
        <v>0</v>
      </c>
      <c r="BG276" s="9">
        <f t="shared" si="611"/>
        <v>0</v>
      </c>
      <c r="BH276" s="9">
        <f t="shared" si="612"/>
        <v>0</v>
      </c>
      <c r="BI276" s="53">
        <v>0</v>
      </c>
      <c r="BJ276" s="54" t="s">
        <v>22</v>
      </c>
      <c r="BK276" s="54" t="s">
        <v>22</v>
      </c>
      <c r="BL276" s="54" t="s">
        <v>22</v>
      </c>
      <c r="BM276" s="54" t="s">
        <v>22</v>
      </c>
      <c r="BN276" s="54" t="s">
        <v>22</v>
      </c>
      <c r="BO276" s="54" t="s">
        <v>22</v>
      </c>
      <c r="BP276" s="54" t="s">
        <v>22</v>
      </c>
      <c r="BQ276" s="46">
        <f t="shared" si="613"/>
        <v>0</v>
      </c>
      <c r="BR276" s="9">
        <f t="shared" si="614"/>
        <v>0</v>
      </c>
      <c r="BS276" s="9">
        <f t="shared" si="615"/>
        <v>0</v>
      </c>
      <c r="BT276" s="63">
        <v>0</v>
      </c>
      <c r="BU276" s="64" t="s">
        <v>22</v>
      </c>
      <c r="BV276" s="64" t="s">
        <v>22</v>
      </c>
      <c r="BW276" s="64" t="s">
        <v>22</v>
      </c>
      <c r="BX276" s="64" t="s">
        <v>22</v>
      </c>
      <c r="BY276" s="64" t="s">
        <v>22</v>
      </c>
      <c r="BZ276" s="64" t="s">
        <v>22</v>
      </c>
      <c r="CA276" s="64" t="s">
        <v>22</v>
      </c>
      <c r="CB276" s="46">
        <f t="shared" si="616"/>
        <v>0</v>
      </c>
      <c r="CC276" s="9">
        <f t="shared" si="617"/>
        <v>0</v>
      </c>
      <c r="CD276" s="9">
        <f t="shared" si="618"/>
        <v>0</v>
      </c>
      <c r="CE276" s="8">
        <v>0</v>
      </c>
      <c r="CF276" s="9">
        <f t="shared" si="625"/>
        <v>0</v>
      </c>
      <c r="CG276" s="9">
        <f t="shared" si="626"/>
        <v>0</v>
      </c>
      <c r="CH276" s="8">
        <v>0</v>
      </c>
      <c r="CI276" s="9">
        <f t="shared" si="627"/>
        <v>0</v>
      </c>
      <c r="CJ276" s="9">
        <f t="shared" si="628"/>
        <v>0</v>
      </c>
      <c r="CK276" s="10">
        <v>1</v>
      </c>
    </row>
    <row r="277" spans="1:89" s="10" customFormat="1" ht="144" customHeight="1">
      <c r="A277" s="36" t="s">
        <v>1366</v>
      </c>
      <c r="B277" s="36"/>
      <c r="C277" s="106" t="str">
        <f t="shared" si="620"/>
        <v>MAGGY 8631-Orange</v>
      </c>
      <c r="D277" s="95" t="s">
        <v>1289</v>
      </c>
      <c r="E277" s="19" t="s">
        <v>1214</v>
      </c>
      <c r="F277" s="103" t="s">
        <v>1326</v>
      </c>
      <c r="G277" s="19"/>
      <c r="H277" s="78">
        <f t="shared" si="631"/>
        <v>7.74</v>
      </c>
      <c r="I277" s="89">
        <v>11.9</v>
      </c>
      <c r="J277" s="79">
        <v>29.9</v>
      </c>
      <c r="K277" s="143" t="str">
        <f>_xlfn.XLOOKUP(C277,наличие!A:A,наличие!J:J,"-",0)</f>
        <v>-</v>
      </c>
      <c r="L277" s="160" t="s">
        <v>1245</v>
      </c>
      <c r="M277" s="31" t="s">
        <v>1244</v>
      </c>
      <c r="N277" s="31" t="s">
        <v>1244</v>
      </c>
      <c r="O277" s="31" t="s">
        <v>1244</v>
      </c>
      <c r="P277" s="31" t="s">
        <v>1244</v>
      </c>
      <c r="Q277" s="31" t="s">
        <v>1244</v>
      </c>
      <c r="R277" s="31" t="s">
        <v>1244</v>
      </c>
      <c r="S277" s="31" t="s">
        <v>1244</v>
      </c>
      <c r="T277" s="31" t="s">
        <v>1244</v>
      </c>
      <c r="U277" s="31" t="s">
        <v>1244</v>
      </c>
      <c r="V277" s="31" t="s">
        <v>1244</v>
      </c>
      <c r="W277" s="31" t="s">
        <v>1244</v>
      </c>
      <c r="X277" s="163">
        <f t="shared" si="622"/>
        <v>0</v>
      </c>
      <c r="Y277" s="81">
        <f t="shared" si="623"/>
        <v>0</v>
      </c>
      <c r="Z277" s="38">
        <f t="shared" si="621"/>
        <v>2.66</v>
      </c>
      <c r="AA277" s="23">
        <f t="shared" si="600"/>
        <v>0</v>
      </c>
      <c r="AB277" s="24">
        <f t="shared" si="601"/>
        <v>10.4</v>
      </c>
      <c r="AC277" s="55">
        <f t="shared" si="624"/>
        <v>36</v>
      </c>
      <c r="AD277" s="40">
        <f t="shared" si="629"/>
        <v>36.4</v>
      </c>
      <c r="AE277" s="11">
        <f t="shared" si="602"/>
        <v>3240</v>
      </c>
      <c r="AF277" s="6">
        <f t="shared" si="603"/>
        <v>2.4615384615384617</v>
      </c>
      <c r="AG277" s="25">
        <f t="shared" si="604"/>
        <v>19.8</v>
      </c>
      <c r="AH277" s="11" t="e">
        <f>ROUND(AG277*#REF!,-1)</f>
        <v>#REF!</v>
      </c>
      <c r="AI277" s="7">
        <f t="shared" si="605"/>
        <v>0.90384615384615385</v>
      </c>
      <c r="AJ277" s="26">
        <f t="shared" si="606"/>
        <v>14.9</v>
      </c>
      <c r="AK277" s="11" t="e">
        <f>ROUND(AJ277*#REF!,-1)</f>
        <v>#REF!</v>
      </c>
      <c r="AL277" s="18">
        <f t="shared" si="607"/>
        <v>0.43269230769230765</v>
      </c>
      <c r="AM277" s="42"/>
      <c r="AN277" s="67" t="e">
        <f t="shared" si="630"/>
        <v>#VALUE!</v>
      </c>
      <c r="AO277" s="68" t="s">
        <v>22</v>
      </c>
      <c r="AP277" s="68" t="s">
        <v>22</v>
      </c>
      <c r="AQ277" s="68" t="s">
        <v>22</v>
      </c>
      <c r="AR277" s="68" t="s">
        <v>22</v>
      </c>
      <c r="AS277" s="68" t="s">
        <v>22</v>
      </c>
      <c r="AT277" s="68" t="s">
        <v>22</v>
      </c>
      <c r="AU277" s="68" t="s">
        <v>22</v>
      </c>
      <c r="AV277" s="74" t="e">
        <f t="shared" si="608"/>
        <v>#VALUE!</v>
      </c>
      <c r="AW277" s="71" t="e">
        <f t="shared" si="609"/>
        <v>#VALUE!</v>
      </c>
      <c r="AX277" s="49">
        <v>0</v>
      </c>
      <c r="AY277" s="50" t="s">
        <v>22</v>
      </c>
      <c r="AZ277" s="50" t="s">
        <v>22</v>
      </c>
      <c r="BA277" s="50" t="s">
        <v>22</v>
      </c>
      <c r="BB277" s="50" t="s">
        <v>22</v>
      </c>
      <c r="BC277" s="50" t="s">
        <v>22</v>
      </c>
      <c r="BD277" s="50" t="s">
        <v>22</v>
      </c>
      <c r="BE277" s="50" t="s">
        <v>22</v>
      </c>
      <c r="BF277" s="46">
        <f t="shared" si="610"/>
        <v>0</v>
      </c>
      <c r="BG277" s="9">
        <f t="shared" si="611"/>
        <v>0</v>
      </c>
      <c r="BH277" s="9">
        <f t="shared" si="612"/>
        <v>0</v>
      </c>
      <c r="BI277" s="53">
        <v>0</v>
      </c>
      <c r="BJ277" s="54" t="s">
        <v>22</v>
      </c>
      <c r="BK277" s="54" t="s">
        <v>22</v>
      </c>
      <c r="BL277" s="54" t="s">
        <v>22</v>
      </c>
      <c r="BM277" s="54" t="s">
        <v>22</v>
      </c>
      <c r="BN277" s="54" t="s">
        <v>22</v>
      </c>
      <c r="BO277" s="54" t="s">
        <v>22</v>
      </c>
      <c r="BP277" s="54" t="s">
        <v>22</v>
      </c>
      <c r="BQ277" s="46">
        <f t="shared" si="613"/>
        <v>0</v>
      </c>
      <c r="BR277" s="9">
        <f t="shared" si="614"/>
        <v>0</v>
      </c>
      <c r="BS277" s="9">
        <f t="shared" si="615"/>
        <v>0</v>
      </c>
      <c r="BT277" s="63">
        <v>0</v>
      </c>
      <c r="BU277" s="64" t="s">
        <v>22</v>
      </c>
      <c r="BV277" s="64" t="s">
        <v>22</v>
      </c>
      <c r="BW277" s="64" t="s">
        <v>22</v>
      </c>
      <c r="BX277" s="64" t="s">
        <v>22</v>
      </c>
      <c r="BY277" s="64" t="s">
        <v>22</v>
      </c>
      <c r="BZ277" s="64" t="s">
        <v>22</v>
      </c>
      <c r="CA277" s="64" t="s">
        <v>22</v>
      </c>
      <c r="CB277" s="46">
        <f t="shared" si="616"/>
        <v>0</v>
      </c>
      <c r="CC277" s="9">
        <f t="shared" si="617"/>
        <v>0</v>
      </c>
      <c r="CD277" s="9">
        <f t="shared" si="618"/>
        <v>0</v>
      </c>
      <c r="CE277" s="8">
        <v>0</v>
      </c>
      <c r="CF277" s="9">
        <f t="shared" si="625"/>
        <v>0</v>
      </c>
      <c r="CG277" s="9">
        <f t="shared" si="626"/>
        <v>0</v>
      </c>
      <c r="CH277" s="8">
        <v>0</v>
      </c>
      <c r="CI277" s="9">
        <f t="shared" si="627"/>
        <v>0</v>
      </c>
      <c r="CJ277" s="9">
        <f t="shared" si="628"/>
        <v>0</v>
      </c>
      <c r="CK277" s="10">
        <v>1</v>
      </c>
    </row>
    <row r="278" spans="1:89" s="10" customFormat="1" ht="144" customHeight="1">
      <c r="A278" s="36" t="s">
        <v>1366</v>
      </c>
      <c r="B278" s="36"/>
      <c r="C278" s="106" t="str">
        <f t="shared" si="620"/>
        <v>MAGGY 8631-Beige</v>
      </c>
      <c r="D278" s="95" t="s">
        <v>1289</v>
      </c>
      <c r="E278" s="19" t="s">
        <v>1216</v>
      </c>
      <c r="F278" s="103" t="s">
        <v>1326</v>
      </c>
      <c r="G278" s="19"/>
      <c r="H278" s="78">
        <f t="shared" si="631"/>
        <v>7.74</v>
      </c>
      <c r="I278" s="89">
        <v>11.9</v>
      </c>
      <c r="J278" s="79">
        <v>29.9</v>
      </c>
      <c r="K278" s="143" t="str">
        <f>_xlfn.XLOOKUP(C278,наличие!A:A,наличие!J:J,"-",0)</f>
        <v>-</v>
      </c>
      <c r="L278" s="160" t="s">
        <v>1245</v>
      </c>
      <c r="M278" s="31" t="s">
        <v>1244</v>
      </c>
      <c r="N278" s="31" t="s">
        <v>1244</v>
      </c>
      <c r="O278" s="31" t="s">
        <v>1244</v>
      </c>
      <c r="P278" s="31" t="s">
        <v>1244</v>
      </c>
      <c r="Q278" s="31" t="s">
        <v>1244</v>
      </c>
      <c r="R278" s="31" t="s">
        <v>1244</v>
      </c>
      <c r="S278" s="31" t="s">
        <v>1244</v>
      </c>
      <c r="T278" s="31" t="s">
        <v>1244</v>
      </c>
      <c r="U278" s="31" t="s">
        <v>1244</v>
      </c>
      <c r="V278" s="31" t="s">
        <v>1244</v>
      </c>
      <c r="W278" s="31" t="s">
        <v>1244</v>
      </c>
      <c r="X278" s="163">
        <f t="shared" si="622"/>
        <v>0</v>
      </c>
      <c r="Y278" s="81">
        <f t="shared" si="623"/>
        <v>0</v>
      </c>
      <c r="Z278" s="38">
        <f t="shared" si="621"/>
        <v>2.66</v>
      </c>
      <c r="AA278" s="23">
        <f t="shared" si="600"/>
        <v>0</v>
      </c>
      <c r="AB278" s="24">
        <f t="shared" si="601"/>
        <v>10.4</v>
      </c>
      <c r="AC278" s="55">
        <f t="shared" si="624"/>
        <v>36</v>
      </c>
      <c r="AD278" s="40">
        <f t="shared" si="629"/>
        <v>36.4</v>
      </c>
      <c r="AE278" s="11">
        <f t="shared" si="602"/>
        <v>3240</v>
      </c>
      <c r="AF278" s="6">
        <f t="shared" si="603"/>
        <v>2.4615384615384617</v>
      </c>
      <c r="AG278" s="25">
        <f t="shared" si="604"/>
        <v>19.8</v>
      </c>
      <c r="AH278" s="11" t="e">
        <f>ROUND(AG278*#REF!,-1)</f>
        <v>#REF!</v>
      </c>
      <c r="AI278" s="7">
        <f t="shared" si="605"/>
        <v>0.90384615384615385</v>
      </c>
      <c r="AJ278" s="26">
        <f t="shared" si="606"/>
        <v>14.9</v>
      </c>
      <c r="AK278" s="11" t="e">
        <f>ROUND(AJ278*#REF!,-1)</f>
        <v>#REF!</v>
      </c>
      <c r="AL278" s="18">
        <f t="shared" si="607"/>
        <v>0.43269230769230765</v>
      </c>
      <c r="AM278" s="42"/>
      <c r="AN278" s="67" t="e">
        <f t="shared" si="630"/>
        <v>#VALUE!</v>
      </c>
      <c r="AO278" s="68" t="s">
        <v>22</v>
      </c>
      <c r="AP278" s="68" t="s">
        <v>22</v>
      </c>
      <c r="AQ278" s="68" t="s">
        <v>22</v>
      </c>
      <c r="AR278" s="68" t="s">
        <v>22</v>
      </c>
      <c r="AS278" s="68" t="s">
        <v>22</v>
      </c>
      <c r="AT278" s="68" t="s">
        <v>22</v>
      </c>
      <c r="AU278" s="68" t="s">
        <v>22</v>
      </c>
      <c r="AV278" s="74" t="e">
        <f t="shared" si="608"/>
        <v>#VALUE!</v>
      </c>
      <c r="AW278" s="71" t="e">
        <f t="shared" si="609"/>
        <v>#VALUE!</v>
      </c>
      <c r="AX278" s="49">
        <v>0</v>
      </c>
      <c r="AY278" s="50" t="s">
        <v>22</v>
      </c>
      <c r="AZ278" s="50" t="s">
        <v>22</v>
      </c>
      <c r="BA278" s="50" t="s">
        <v>22</v>
      </c>
      <c r="BB278" s="50" t="s">
        <v>22</v>
      </c>
      <c r="BC278" s="50" t="s">
        <v>22</v>
      </c>
      <c r="BD278" s="50" t="s">
        <v>22</v>
      </c>
      <c r="BE278" s="50" t="s">
        <v>22</v>
      </c>
      <c r="BF278" s="46">
        <f t="shared" si="610"/>
        <v>0</v>
      </c>
      <c r="BG278" s="9">
        <f t="shared" si="611"/>
        <v>0</v>
      </c>
      <c r="BH278" s="9">
        <f t="shared" si="612"/>
        <v>0</v>
      </c>
      <c r="BI278" s="53">
        <v>0</v>
      </c>
      <c r="BJ278" s="54" t="s">
        <v>22</v>
      </c>
      <c r="BK278" s="54" t="s">
        <v>22</v>
      </c>
      <c r="BL278" s="54" t="s">
        <v>22</v>
      </c>
      <c r="BM278" s="54" t="s">
        <v>22</v>
      </c>
      <c r="BN278" s="54" t="s">
        <v>22</v>
      </c>
      <c r="BO278" s="54" t="s">
        <v>22</v>
      </c>
      <c r="BP278" s="54" t="s">
        <v>22</v>
      </c>
      <c r="BQ278" s="46">
        <f t="shared" si="613"/>
        <v>0</v>
      </c>
      <c r="BR278" s="9">
        <f t="shared" si="614"/>
        <v>0</v>
      </c>
      <c r="BS278" s="9">
        <f t="shared" si="615"/>
        <v>0</v>
      </c>
      <c r="BT278" s="63">
        <v>0</v>
      </c>
      <c r="BU278" s="64" t="s">
        <v>22</v>
      </c>
      <c r="BV278" s="64" t="s">
        <v>22</v>
      </c>
      <c r="BW278" s="64" t="s">
        <v>22</v>
      </c>
      <c r="BX278" s="64" t="s">
        <v>22</v>
      </c>
      <c r="BY278" s="64" t="s">
        <v>22</v>
      </c>
      <c r="BZ278" s="64" t="s">
        <v>22</v>
      </c>
      <c r="CA278" s="64" t="s">
        <v>22</v>
      </c>
      <c r="CB278" s="46">
        <f t="shared" si="616"/>
        <v>0</v>
      </c>
      <c r="CC278" s="9">
        <f t="shared" si="617"/>
        <v>0</v>
      </c>
      <c r="CD278" s="9">
        <f t="shared" si="618"/>
        <v>0</v>
      </c>
      <c r="CE278" s="8">
        <v>0</v>
      </c>
      <c r="CF278" s="9">
        <f t="shared" si="625"/>
        <v>0</v>
      </c>
      <c r="CG278" s="9">
        <f t="shared" si="626"/>
        <v>0</v>
      </c>
      <c r="CH278" s="8">
        <v>0</v>
      </c>
      <c r="CI278" s="9">
        <f t="shared" si="627"/>
        <v>0</v>
      </c>
      <c r="CJ278" s="9">
        <f t="shared" si="628"/>
        <v>0</v>
      </c>
      <c r="CK278" s="10">
        <v>1</v>
      </c>
    </row>
    <row r="279" spans="1:89" s="10" customFormat="1" ht="144" customHeight="1">
      <c r="A279" s="36" t="s">
        <v>1366</v>
      </c>
      <c r="B279" s="36"/>
      <c r="C279" s="106" t="str">
        <f t="shared" si="620"/>
        <v>MAGGY 8631-Mustard</v>
      </c>
      <c r="D279" s="95" t="s">
        <v>1289</v>
      </c>
      <c r="E279" s="19" t="s">
        <v>1218</v>
      </c>
      <c r="F279" s="103" t="s">
        <v>1326</v>
      </c>
      <c r="G279" s="19"/>
      <c r="H279" s="78">
        <f t="shared" si="631"/>
        <v>7.74</v>
      </c>
      <c r="I279" s="89">
        <v>11.9</v>
      </c>
      <c r="J279" s="79">
        <v>29.9</v>
      </c>
      <c r="K279" s="143" t="str">
        <f>_xlfn.XLOOKUP(C279,наличие!A:A,наличие!J:J,"-",0)</f>
        <v>-</v>
      </c>
      <c r="L279" s="160" t="s">
        <v>1245</v>
      </c>
      <c r="M279" s="31" t="s">
        <v>1244</v>
      </c>
      <c r="N279" s="31" t="s">
        <v>1244</v>
      </c>
      <c r="O279" s="31" t="s">
        <v>1244</v>
      </c>
      <c r="P279" s="31" t="s">
        <v>1244</v>
      </c>
      <c r="Q279" s="31" t="s">
        <v>1244</v>
      </c>
      <c r="R279" s="31" t="s">
        <v>1244</v>
      </c>
      <c r="S279" s="31" t="s">
        <v>1244</v>
      </c>
      <c r="T279" s="31" t="s">
        <v>1244</v>
      </c>
      <c r="U279" s="31" t="s">
        <v>1244</v>
      </c>
      <c r="V279" s="31" t="s">
        <v>1244</v>
      </c>
      <c r="W279" s="31" t="s">
        <v>1244</v>
      </c>
      <c r="X279" s="163">
        <f t="shared" si="622"/>
        <v>0</v>
      </c>
      <c r="Y279" s="81">
        <f t="shared" si="623"/>
        <v>0</v>
      </c>
      <c r="Z279" s="38">
        <f t="shared" si="621"/>
        <v>2.66</v>
      </c>
      <c r="AA279" s="23">
        <f t="shared" si="600"/>
        <v>0</v>
      </c>
      <c r="AB279" s="24">
        <f t="shared" si="601"/>
        <v>10.4</v>
      </c>
      <c r="AC279" s="55">
        <f t="shared" si="624"/>
        <v>36</v>
      </c>
      <c r="AD279" s="40">
        <f t="shared" si="629"/>
        <v>36.4</v>
      </c>
      <c r="AE279" s="11">
        <f t="shared" si="602"/>
        <v>3240</v>
      </c>
      <c r="AF279" s="6">
        <f t="shared" si="603"/>
        <v>2.4615384615384617</v>
      </c>
      <c r="AG279" s="25">
        <f t="shared" si="604"/>
        <v>19.8</v>
      </c>
      <c r="AH279" s="11" t="e">
        <f>ROUND(AG279*#REF!,-1)</f>
        <v>#REF!</v>
      </c>
      <c r="AI279" s="7">
        <f t="shared" si="605"/>
        <v>0.90384615384615385</v>
      </c>
      <c r="AJ279" s="26">
        <f t="shared" si="606"/>
        <v>14.9</v>
      </c>
      <c r="AK279" s="11" t="e">
        <f>ROUND(AJ279*#REF!,-1)</f>
        <v>#REF!</v>
      </c>
      <c r="AL279" s="18">
        <f t="shared" si="607"/>
        <v>0.43269230769230765</v>
      </c>
      <c r="AM279" s="42"/>
      <c r="AN279" s="67" t="e">
        <f t="shared" si="630"/>
        <v>#VALUE!</v>
      </c>
      <c r="AO279" s="68" t="s">
        <v>22</v>
      </c>
      <c r="AP279" s="68" t="s">
        <v>22</v>
      </c>
      <c r="AQ279" s="68" t="s">
        <v>22</v>
      </c>
      <c r="AR279" s="68" t="s">
        <v>22</v>
      </c>
      <c r="AS279" s="68" t="s">
        <v>22</v>
      </c>
      <c r="AT279" s="68" t="s">
        <v>22</v>
      </c>
      <c r="AU279" s="68" t="s">
        <v>22</v>
      </c>
      <c r="AV279" s="74" t="e">
        <f t="shared" si="608"/>
        <v>#VALUE!</v>
      </c>
      <c r="AW279" s="71" t="e">
        <f t="shared" si="609"/>
        <v>#VALUE!</v>
      </c>
      <c r="AX279" s="49">
        <v>0</v>
      </c>
      <c r="AY279" s="50" t="s">
        <v>22</v>
      </c>
      <c r="AZ279" s="50" t="s">
        <v>22</v>
      </c>
      <c r="BA279" s="50" t="s">
        <v>22</v>
      </c>
      <c r="BB279" s="50" t="s">
        <v>22</v>
      </c>
      <c r="BC279" s="50" t="s">
        <v>22</v>
      </c>
      <c r="BD279" s="50" t="s">
        <v>22</v>
      </c>
      <c r="BE279" s="50" t="s">
        <v>22</v>
      </c>
      <c r="BF279" s="46">
        <f t="shared" si="610"/>
        <v>0</v>
      </c>
      <c r="BG279" s="9">
        <f t="shared" si="611"/>
        <v>0</v>
      </c>
      <c r="BH279" s="9">
        <f t="shared" si="612"/>
        <v>0</v>
      </c>
      <c r="BI279" s="53">
        <v>0</v>
      </c>
      <c r="BJ279" s="54" t="s">
        <v>22</v>
      </c>
      <c r="BK279" s="54" t="s">
        <v>22</v>
      </c>
      <c r="BL279" s="54" t="s">
        <v>22</v>
      </c>
      <c r="BM279" s="54" t="s">
        <v>22</v>
      </c>
      <c r="BN279" s="54" t="s">
        <v>22</v>
      </c>
      <c r="BO279" s="54" t="s">
        <v>22</v>
      </c>
      <c r="BP279" s="54" t="s">
        <v>22</v>
      </c>
      <c r="BQ279" s="46">
        <f t="shared" si="613"/>
        <v>0</v>
      </c>
      <c r="BR279" s="9">
        <f t="shared" si="614"/>
        <v>0</v>
      </c>
      <c r="BS279" s="9">
        <f t="shared" si="615"/>
        <v>0</v>
      </c>
      <c r="BT279" s="63">
        <v>0</v>
      </c>
      <c r="BU279" s="64" t="s">
        <v>22</v>
      </c>
      <c r="BV279" s="64" t="s">
        <v>22</v>
      </c>
      <c r="BW279" s="64" t="s">
        <v>22</v>
      </c>
      <c r="BX279" s="64" t="s">
        <v>22</v>
      </c>
      <c r="BY279" s="64" t="s">
        <v>22</v>
      </c>
      <c r="BZ279" s="64" t="s">
        <v>22</v>
      </c>
      <c r="CA279" s="64" t="s">
        <v>22</v>
      </c>
      <c r="CB279" s="46">
        <f t="shared" si="616"/>
        <v>0</v>
      </c>
      <c r="CC279" s="9">
        <f t="shared" si="617"/>
        <v>0</v>
      </c>
      <c r="CD279" s="9">
        <f t="shared" si="618"/>
        <v>0</v>
      </c>
      <c r="CE279" s="8">
        <v>0</v>
      </c>
      <c r="CF279" s="9">
        <f t="shared" si="625"/>
        <v>0</v>
      </c>
      <c r="CG279" s="9">
        <f t="shared" si="626"/>
        <v>0</v>
      </c>
      <c r="CH279" s="8">
        <v>0</v>
      </c>
      <c r="CI279" s="9">
        <f t="shared" si="627"/>
        <v>0</v>
      </c>
      <c r="CJ279" s="9">
        <f t="shared" si="628"/>
        <v>0</v>
      </c>
      <c r="CK279" s="10">
        <v>1</v>
      </c>
    </row>
    <row r="280" spans="1:89" s="10" customFormat="1" ht="144" customHeight="1">
      <c r="A280" s="36" t="s">
        <v>1366</v>
      </c>
      <c r="B280" s="36"/>
      <c r="C280" s="106" t="str">
        <f t="shared" si="620"/>
        <v>MAGGY 8631-Light Green</v>
      </c>
      <c r="D280" s="95" t="s">
        <v>1289</v>
      </c>
      <c r="E280" s="19" t="s">
        <v>1311</v>
      </c>
      <c r="F280" s="103" t="s">
        <v>1326</v>
      </c>
      <c r="G280" s="19"/>
      <c r="H280" s="78">
        <f t="shared" si="631"/>
        <v>7.74</v>
      </c>
      <c r="I280" s="89">
        <v>11.9</v>
      </c>
      <c r="J280" s="79">
        <v>29.9</v>
      </c>
      <c r="K280" s="143" t="str">
        <f>_xlfn.XLOOKUP(C280,наличие!A:A,наличие!J:J,"-",0)</f>
        <v>-</v>
      </c>
      <c r="L280" s="160" t="s">
        <v>1245</v>
      </c>
      <c r="M280" s="31" t="s">
        <v>1244</v>
      </c>
      <c r="N280" s="31" t="s">
        <v>1244</v>
      </c>
      <c r="O280" s="31" t="s">
        <v>1244</v>
      </c>
      <c r="P280" s="31" t="s">
        <v>1244</v>
      </c>
      <c r="Q280" s="31" t="s">
        <v>1244</v>
      </c>
      <c r="R280" s="31" t="s">
        <v>1244</v>
      </c>
      <c r="S280" s="31" t="s">
        <v>1244</v>
      </c>
      <c r="T280" s="31" t="s">
        <v>1244</v>
      </c>
      <c r="U280" s="31" t="s">
        <v>1244</v>
      </c>
      <c r="V280" s="31" t="s">
        <v>1244</v>
      </c>
      <c r="W280" s="31" t="s">
        <v>1244</v>
      </c>
      <c r="X280" s="163">
        <f t="shared" si="622"/>
        <v>0</v>
      </c>
      <c r="Y280" s="81">
        <f t="shared" si="623"/>
        <v>0</v>
      </c>
      <c r="Z280" s="38">
        <f t="shared" si="621"/>
        <v>2.66</v>
      </c>
      <c r="AA280" s="23">
        <f t="shared" si="600"/>
        <v>0</v>
      </c>
      <c r="AB280" s="24">
        <f t="shared" si="601"/>
        <v>10.4</v>
      </c>
      <c r="AC280" s="55">
        <f t="shared" si="624"/>
        <v>36</v>
      </c>
      <c r="AD280" s="40">
        <f t="shared" si="629"/>
        <v>36.4</v>
      </c>
      <c r="AE280" s="11">
        <f t="shared" si="602"/>
        <v>3240</v>
      </c>
      <c r="AF280" s="6">
        <f t="shared" si="603"/>
        <v>2.4615384615384617</v>
      </c>
      <c r="AG280" s="25">
        <f t="shared" si="604"/>
        <v>19.8</v>
      </c>
      <c r="AH280" s="11" t="e">
        <f>ROUND(AG280*#REF!,-1)</f>
        <v>#REF!</v>
      </c>
      <c r="AI280" s="7">
        <f t="shared" si="605"/>
        <v>0.90384615384615385</v>
      </c>
      <c r="AJ280" s="26">
        <f t="shared" si="606"/>
        <v>14.9</v>
      </c>
      <c r="AK280" s="11" t="e">
        <f>ROUND(AJ280*#REF!,-1)</f>
        <v>#REF!</v>
      </c>
      <c r="AL280" s="18">
        <f t="shared" si="607"/>
        <v>0.43269230769230765</v>
      </c>
      <c r="AM280" s="42"/>
      <c r="AN280" s="67" t="e">
        <f t="shared" si="630"/>
        <v>#VALUE!</v>
      </c>
      <c r="AO280" s="68" t="s">
        <v>22</v>
      </c>
      <c r="AP280" s="68" t="s">
        <v>22</v>
      </c>
      <c r="AQ280" s="68" t="s">
        <v>22</v>
      </c>
      <c r="AR280" s="68" t="s">
        <v>22</v>
      </c>
      <c r="AS280" s="68" t="s">
        <v>22</v>
      </c>
      <c r="AT280" s="68" t="s">
        <v>22</v>
      </c>
      <c r="AU280" s="68" t="s">
        <v>22</v>
      </c>
      <c r="AV280" s="74" t="e">
        <f t="shared" si="608"/>
        <v>#VALUE!</v>
      </c>
      <c r="AW280" s="71" t="e">
        <f t="shared" si="609"/>
        <v>#VALUE!</v>
      </c>
      <c r="AX280" s="49">
        <v>0</v>
      </c>
      <c r="AY280" s="50" t="s">
        <v>22</v>
      </c>
      <c r="AZ280" s="50" t="s">
        <v>22</v>
      </c>
      <c r="BA280" s="50" t="s">
        <v>22</v>
      </c>
      <c r="BB280" s="50" t="s">
        <v>22</v>
      </c>
      <c r="BC280" s="50" t="s">
        <v>22</v>
      </c>
      <c r="BD280" s="50" t="s">
        <v>22</v>
      </c>
      <c r="BE280" s="50" t="s">
        <v>22</v>
      </c>
      <c r="BF280" s="46">
        <f t="shared" si="610"/>
        <v>0</v>
      </c>
      <c r="BG280" s="9">
        <f t="shared" si="611"/>
        <v>0</v>
      </c>
      <c r="BH280" s="9">
        <f t="shared" si="612"/>
        <v>0</v>
      </c>
      <c r="BI280" s="53">
        <v>0</v>
      </c>
      <c r="BJ280" s="54" t="s">
        <v>22</v>
      </c>
      <c r="BK280" s="54" t="s">
        <v>22</v>
      </c>
      <c r="BL280" s="54" t="s">
        <v>22</v>
      </c>
      <c r="BM280" s="54" t="s">
        <v>22</v>
      </c>
      <c r="BN280" s="54" t="s">
        <v>22</v>
      </c>
      <c r="BO280" s="54" t="s">
        <v>22</v>
      </c>
      <c r="BP280" s="54" t="s">
        <v>22</v>
      </c>
      <c r="BQ280" s="46">
        <f t="shared" si="613"/>
        <v>0</v>
      </c>
      <c r="BR280" s="9">
        <f t="shared" si="614"/>
        <v>0</v>
      </c>
      <c r="BS280" s="9">
        <f t="shared" si="615"/>
        <v>0</v>
      </c>
      <c r="BT280" s="63">
        <v>0</v>
      </c>
      <c r="BU280" s="64" t="s">
        <v>22</v>
      </c>
      <c r="BV280" s="64" t="s">
        <v>22</v>
      </c>
      <c r="BW280" s="64" t="s">
        <v>22</v>
      </c>
      <c r="BX280" s="64" t="s">
        <v>22</v>
      </c>
      <c r="BY280" s="64" t="s">
        <v>22</v>
      </c>
      <c r="BZ280" s="64" t="s">
        <v>22</v>
      </c>
      <c r="CA280" s="64" t="s">
        <v>22</v>
      </c>
      <c r="CB280" s="46">
        <f t="shared" si="616"/>
        <v>0</v>
      </c>
      <c r="CC280" s="9">
        <f t="shared" si="617"/>
        <v>0</v>
      </c>
      <c r="CD280" s="9">
        <f t="shared" si="618"/>
        <v>0</v>
      </c>
      <c r="CE280" s="8">
        <v>0</v>
      </c>
      <c r="CF280" s="9">
        <f t="shared" si="625"/>
        <v>0</v>
      </c>
      <c r="CG280" s="9">
        <f t="shared" si="626"/>
        <v>0</v>
      </c>
      <c r="CH280" s="8">
        <v>0</v>
      </c>
      <c r="CI280" s="9">
        <f t="shared" si="627"/>
        <v>0</v>
      </c>
      <c r="CJ280" s="9">
        <f t="shared" si="628"/>
        <v>0</v>
      </c>
      <c r="CK280" s="10">
        <v>1</v>
      </c>
    </row>
    <row r="281" spans="1:89" s="10" customFormat="1" ht="144" customHeight="1">
      <c r="A281" s="36" t="s">
        <v>1366</v>
      </c>
      <c r="B281" s="36"/>
      <c r="C281" s="106" t="str">
        <f t="shared" si="620"/>
        <v>MAGGY 8631-Green</v>
      </c>
      <c r="D281" s="95" t="s">
        <v>1289</v>
      </c>
      <c r="E281" s="19" t="s">
        <v>1209</v>
      </c>
      <c r="F281" s="103" t="s">
        <v>1326</v>
      </c>
      <c r="G281" s="19"/>
      <c r="H281" s="78">
        <f t="shared" si="631"/>
        <v>7.74</v>
      </c>
      <c r="I281" s="89">
        <v>11.9</v>
      </c>
      <c r="J281" s="79">
        <v>29.9</v>
      </c>
      <c r="K281" s="143" t="str">
        <f>_xlfn.XLOOKUP(C281,наличие!A:A,наличие!J:J,"-",0)</f>
        <v>-</v>
      </c>
      <c r="L281" s="160" t="s">
        <v>1245</v>
      </c>
      <c r="M281" s="31" t="s">
        <v>1244</v>
      </c>
      <c r="N281" s="31" t="s">
        <v>1244</v>
      </c>
      <c r="O281" s="31" t="s">
        <v>1244</v>
      </c>
      <c r="P281" s="31" t="s">
        <v>1244</v>
      </c>
      <c r="Q281" s="31" t="s">
        <v>1244</v>
      </c>
      <c r="R281" s="31" t="s">
        <v>1244</v>
      </c>
      <c r="S281" s="31" t="s">
        <v>1244</v>
      </c>
      <c r="T281" s="31" t="s">
        <v>1244</v>
      </c>
      <c r="U281" s="31" t="s">
        <v>1244</v>
      </c>
      <c r="V281" s="31" t="s">
        <v>1244</v>
      </c>
      <c r="W281" s="31" t="s">
        <v>1244</v>
      </c>
      <c r="X281" s="163">
        <f t="shared" si="622"/>
        <v>0</v>
      </c>
      <c r="Y281" s="81">
        <f t="shared" si="623"/>
        <v>0</v>
      </c>
      <c r="Z281" s="38">
        <f t="shared" si="621"/>
        <v>2.66</v>
      </c>
      <c r="AA281" s="23">
        <f t="shared" si="600"/>
        <v>0</v>
      </c>
      <c r="AB281" s="24">
        <f t="shared" si="601"/>
        <v>10.4</v>
      </c>
      <c r="AC281" s="55">
        <f t="shared" si="624"/>
        <v>36</v>
      </c>
      <c r="AD281" s="40">
        <f t="shared" si="629"/>
        <v>36.4</v>
      </c>
      <c r="AE281" s="11">
        <f t="shared" si="602"/>
        <v>3240</v>
      </c>
      <c r="AF281" s="6">
        <f t="shared" si="603"/>
        <v>2.4615384615384617</v>
      </c>
      <c r="AG281" s="25">
        <f t="shared" si="604"/>
        <v>19.8</v>
      </c>
      <c r="AH281" s="11" t="e">
        <f>ROUND(AG281*#REF!,-1)</f>
        <v>#REF!</v>
      </c>
      <c r="AI281" s="7">
        <f t="shared" si="605"/>
        <v>0.90384615384615385</v>
      </c>
      <c r="AJ281" s="26">
        <f t="shared" si="606"/>
        <v>14.9</v>
      </c>
      <c r="AK281" s="11" t="e">
        <f>ROUND(AJ281*#REF!,-1)</f>
        <v>#REF!</v>
      </c>
      <c r="AL281" s="18">
        <f t="shared" si="607"/>
        <v>0.43269230769230765</v>
      </c>
      <c r="AM281" s="42"/>
      <c r="AN281" s="67" t="e">
        <f t="shared" si="630"/>
        <v>#VALUE!</v>
      </c>
      <c r="AO281" s="68" t="s">
        <v>22</v>
      </c>
      <c r="AP281" s="68" t="s">
        <v>22</v>
      </c>
      <c r="AQ281" s="68" t="s">
        <v>22</v>
      </c>
      <c r="AR281" s="68" t="s">
        <v>22</v>
      </c>
      <c r="AS281" s="68" t="s">
        <v>22</v>
      </c>
      <c r="AT281" s="68" t="s">
        <v>22</v>
      </c>
      <c r="AU281" s="68" t="s">
        <v>22</v>
      </c>
      <c r="AV281" s="74" t="e">
        <f t="shared" si="608"/>
        <v>#VALUE!</v>
      </c>
      <c r="AW281" s="71" t="e">
        <f t="shared" si="609"/>
        <v>#VALUE!</v>
      </c>
      <c r="AX281" s="49">
        <v>0</v>
      </c>
      <c r="AY281" s="50" t="s">
        <v>22</v>
      </c>
      <c r="AZ281" s="50" t="s">
        <v>22</v>
      </c>
      <c r="BA281" s="50" t="s">
        <v>22</v>
      </c>
      <c r="BB281" s="50" t="s">
        <v>22</v>
      </c>
      <c r="BC281" s="50" t="s">
        <v>22</v>
      </c>
      <c r="BD281" s="50" t="s">
        <v>22</v>
      </c>
      <c r="BE281" s="50" t="s">
        <v>22</v>
      </c>
      <c r="BF281" s="46">
        <f t="shared" si="610"/>
        <v>0</v>
      </c>
      <c r="BG281" s="9">
        <f t="shared" si="611"/>
        <v>0</v>
      </c>
      <c r="BH281" s="9">
        <f t="shared" si="612"/>
        <v>0</v>
      </c>
      <c r="BI281" s="53">
        <v>0</v>
      </c>
      <c r="BJ281" s="54" t="s">
        <v>22</v>
      </c>
      <c r="BK281" s="54" t="s">
        <v>22</v>
      </c>
      <c r="BL281" s="54" t="s">
        <v>22</v>
      </c>
      <c r="BM281" s="54" t="s">
        <v>22</v>
      </c>
      <c r="BN281" s="54" t="s">
        <v>22</v>
      </c>
      <c r="BO281" s="54" t="s">
        <v>22</v>
      </c>
      <c r="BP281" s="54" t="s">
        <v>22</v>
      </c>
      <c r="BQ281" s="46">
        <f t="shared" si="613"/>
        <v>0</v>
      </c>
      <c r="BR281" s="9">
        <f t="shared" si="614"/>
        <v>0</v>
      </c>
      <c r="BS281" s="9">
        <f t="shared" si="615"/>
        <v>0</v>
      </c>
      <c r="BT281" s="63">
        <v>0</v>
      </c>
      <c r="BU281" s="64" t="s">
        <v>22</v>
      </c>
      <c r="BV281" s="64" t="s">
        <v>22</v>
      </c>
      <c r="BW281" s="64" t="s">
        <v>22</v>
      </c>
      <c r="BX281" s="64" t="s">
        <v>22</v>
      </c>
      <c r="BY281" s="64" t="s">
        <v>22</v>
      </c>
      <c r="BZ281" s="64" t="s">
        <v>22</v>
      </c>
      <c r="CA281" s="64" t="s">
        <v>22</v>
      </c>
      <c r="CB281" s="46">
        <f t="shared" si="616"/>
        <v>0</v>
      </c>
      <c r="CC281" s="9">
        <f t="shared" si="617"/>
        <v>0</v>
      </c>
      <c r="CD281" s="9">
        <f t="shared" si="618"/>
        <v>0</v>
      </c>
      <c r="CE281" s="8">
        <v>0</v>
      </c>
      <c r="CF281" s="9">
        <f t="shared" si="625"/>
        <v>0</v>
      </c>
      <c r="CG281" s="9">
        <f t="shared" si="626"/>
        <v>0</v>
      </c>
      <c r="CH281" s="8">
        <v>0</v>
      </c>
      <c r="CI281" s="9">
        <f t="shared" si="627"/>
        <v>0</v>
      </c>
      <c r="CJ281" s="9">
        <f t="shared" si="628"/>
        <v>0</v>
      </c>
      <c r="CK281" s="10">
        <v>1</v>
      </c>
    </row>
    <row r="282" spans="1:89" s="10" customFormat="1" ht="144" customHeight="1">
      <c r="A282" s="36" t="s">
        <v>1366</v>
      </c>
      <c r="B282" s="36"/>
      <c r="C282" s="106" t="str">
        <f t="shared" si="620"/>
        <v>MAGGY 8631-Black</v>
      </c>
      <c r="D282" s="95" t="s">
        <v>1289</v>
      </c>
      <c r="E282" s="19" t="s">
        <v>1212</v>
      </c>
      <c r="F282" s="103" t="s">
        <v>1326</v>
      </c>
      <c r="G282" s="19"/>
      <c r="H282" s="78">
        <f>ROUND(I282*0.65,2)</f>
        <v>7.74</v>
      </c>
      <c r="I282" s="89">
        <v>11.9</v>
      </c>
      <c r="J282" s="79">
        <v>29.9</v>
      </c>
      <c r="K282" s="143" t="str">
        <f>_xlfn.XLOOKUP(C282,наличие!A:A,наличие!J:J,"-",0)</f>
        <v>-</v>
      </c>
      <c r="L282" s="160" t="s">
        <v>1245</v>
      </c>
      <c r="M282" s="31" t="s">
        <v>1244</v>
      </c>
      <c r="N282" s="31" t="s">
        <v>1244</v>
      </c>
      <c r="O282" s="31" t="s">
        <v>1244</v>
      </c>
      <c r="P282" s="31" t="s">
        <v>1244</v>
      </c>
      <c r="Q282" s="31" t="s">
        <v>1244</v>
      </c>
      <c r="R282" s="31" t="s">
        <v>1244</v>
      </c>
      <c r="S282" s="31" t="s">
        <v>1244</v>
      </c>
      <c r="T282" s="31" t="s">
        <v>1244</v>
      </c>
      <c r="U282" s="31" t="s">
        <v>1244</v>
      </c>
      <c r="V282" s="31" t="s">
        <v>1244</v>
      </c>
      <c r="W282" s="31" t="s">
        <v>1244</v>
      </c>
      <c r="X282" s="163">
        <f t="shared" si="622"/>
        <v>0</v>
      </c>
      <c r="Y282" s="81">
        <f t="shared" si="623"/>
        <v>0</v>
      </c>
      <c r="Z282" s="38">
        <f t="shared" si="621"/>
        <v>2.66</v>
      </c>
      <c r="AA282" s="23">
        <f t="shared" si="600"/>
        <v>0</v>
      </c>
      <c r="AB282" s="24">
        <f t="shared" si="601"/>
        <v>10.4</v>
      </c>
      <c r="AC282" s="55">
        <f t="shared" si="624"/>
        <v>36</v>
      </c>
      <c r="AD282" s="40">
        <f t="shared" si="629"/>
        <v>36.4</v>
      </c>
      <c r="AE282" s="11">
        <f t="shared" si="602"/>
        <v>3240</v>
      </c>
      <c r="AF282" s="6">
        <f t="shared" si="603"/>
        <v>2.4615384615384617</v>
      </c>
      <c r="AG282" s="25">
        <f t="shared" si="604"/>
        <v>19.8</v>
      </c>
      <c r="AH282" s="11" t="e">
        <f>ROUND(AG282*#REF!,-1)</f>
        <v>#REF!</v>
      </c>
      <c r="AI282" s="7">
        <f t="shared" si="605"/>
        <v>0.90384615384615385</v>
      </c>
      <c r="AJ282" s="26">
        <f t="shared" si="606"/>
        <v>14.9</v>
      </c>
      <c r="AK282" s="11" t="e">
        <f>ROUND(AJ282*#REF!,-1)</f>
        <v>#REF!</v>
      </c>
      <c r="AL282" s="18">
        <f t="shared" si="607"/>
        <v>0.43269230769230765</v>
      </c>
      <c r="AM282" s="42"/>
      <c r="AN282" s="67" t="e">
        <f t="shared" si="630"/>
        <v>#VALUE!</v>
      </c>
      <c r="AO282" s="68" t="s">
        <v>22</v>
      </c>
      <c r="AP282" s="68" t="s">
        <v>22</v>
      </c>
      <c r="AQ282" s="68" t="s">
        <v>22</v>
      </c>
      <c r="AR282" s="68" t="s">
        <v>22</v>
      </c>
      <c r="AS282" s="68" t="s">
        <v>22</v>
      </c>
      <c r="AT282" s="68" t="s">
        <v>22</v>
      </c>
      <c r="AU282" s="68" t="s">
        <v>22</v>
      </c>
      <c r="AV282" s="74" t="e">
        <f t="shared" si="608"/>
        <v>#VALUE!</v>
      </c>
      <c r="AW282" s="71" t="e">
        <f t="shared" si="609"/>
        <v>#VALUE!</v>
      </c>
      <c r="AX282" s="49">
        <v>0</v>
      </c>
      <c r="AY282" s="50" t="s">
        <v>22</v>
      </c>
      <c r="AZ282" s="50" t="s">
        <v>22</v>
      </c>
      <c r="BA282" s="50" t="s">
        <v>22</v>
      </c>
      <c r="BB282" s="50" t="s">
        <v>22</v>
      </c>
      <c r="BC282" s="50" t="s">
        <v>22</v>
      </c>
      <c r="BD282" s="50" t="s">
        <v>22</v>
      </c>
      <c r="BE282" s="50" t="s">
        <v>22</v>
      </c>
      <c r="BF282" s="46">
        <f t="shared" si="610"/>
        <v>0</v>
      </c>
      <c r="BG282" s="9">
        <f t="shared" si="611"/>
        <v>0</v>
      </c>
      <c r="BH282" s="9">
        <f t="shared" si="612"/>
        <v>0</v>
      </c>
      <c r="BI282" s="53">
        <v>0</v>
      </c>
      <c r="BJ282" s="54" t="s">
        <v>22</v>
      </c>
      <c r="BK282" s="54" t="s">
        <v>22</v>
      </c>
      <c r="BL282" s="54" t="s">
        <v>22</v>
      </c>
      <c r="BM282" s="54" t="s">
        <v>22</v>
      </c>
      <c r="BN282" s="54" t="s">
        <v>22</v>
      </c>
      <c r="BO282" s="54" t="s">
        <v>22</v>
      </c>
      <c r="BP282" s="54" t="s">
        <v>22</v>
      </c>
      <c r="BQ282" s="46">
        <f t="shared" si="613"/>
        <v>0</v>
      </c>
      <c r="BR282" s="9">
        <f t="shared" si="614"/>
        <v>0</v>
      </c>
      <c r="BS282" s="9">
        <f t="shared" si="615"/>
        <v>0</v>
      </c>
      <c r="BT282" s="63">
        <v>0</v>
      </c>
      <c r="BU282" s="64" t="s">
        <v>22</v>
      </c>
      <c r="BV282" s="64" t="s">
        <v>22</v>
      </c>
      <c r="BW282" s="64" t="s">
        <v>22</v>
      </c>
      <c r="BX282" s="64" t="s">
        <v>22</v>
      </c>
      <c r="BY282" s="64" t="s">
        <v>22</v>
      </c>
      <c r="BZ282" s="64" t="s">
        <v>22</v>
      </c>
      <c r="CA282" s="64" t="s">
        <v>22</v>
      </c>
      <c r="CB282" s="46">
        <f t="shared" si="616"/>
        <v>0</v>
      </c>
      <c r="CC282" s="9">
        <f t="shared" si="617"/>
        <v>0</v>
      </c>
      <c r="CD282" s="9">
        <f t="shared" si="618"/>
        <v>0</v>
      </c>
      <c r="CE282" s="8">
        <v>0</v>
      </c>
      <c r="CF282" s="9">
        <f t="shared" si="625"/>
        <v>0</v>
      </c>
      <c r="CG282" s="9">
        <f t="shared" si="626"/>
        <v>0</v>
      </c>
      <c r="CH282" s="8">
        <v>0</v>
      </c>
      <c r="CI282" s="9">
        <f t="shared" si="627"/>
        <v>0</v>
      </c>
      <c r="CJ282" s="9">
        <f t="shared" si="628"/>
        <v>0</v>
      </c>
      <c r="CK282" s="10">
        <v>1</v>
      </c>
    </row>
    <row r="283" spans="1:89" s="10" customFormat="1" ht="144" customHeight="1">
      <c r="A283" s="36" t="s">
        <v>1242</v>
      </c>
      <c r="B283" s="98"/>
      <c r="C283" s="106" t="str">
        <f t="shared" si="620"/>
        <v>MAGGY 8632-Light Blue</v>
      </c>
      <c r="D283" s="95" t="s">
        <v>1290</v>
      </c>
      <c r="E283" s="19" t="s">
        <v>1309</v>
      </c>
      <c r="F283" s="103" t="s">
        <v>1326</v>
      </c>
      <c r="G283" s="19"/>
      <c r="H283" s="78">
        <f t="shared" ref="H283:H301" si="632">ROUND(I283*0.65,2)</f>
        <v>7.74</v>
      </c>
      <c r="I283" s="89">
        <v>11.9</v>
      </c>
      <c r="J283" s="79">
        <v>29.9</v>
      </c>
      <c r="K283" s="143" t="str">
        <f>_xlfn.XLOOKUP(C283,наличие!A:A,наличие!J:J,"-",0)</f>
        <v>-</v>
      </c>
      <c r="L283" s="160" t="s">
        <v>1245</v>
      </c>
      <c r="M283" s="31" t="s">
        <v>1244</v>
      </c>
      <c r="N283" s="31" t="s">
        <v>1244</v>
      </c>
      <c r="O283" s="31" t="s">
        <v>1244</v>
      </c>
      <c r="P283" s="31" t="s">
        <v>1244</v>
      </c>
      <c r="Q283" s="31" t="s">
        <v>1244</v>
      </c>
      <c r="R283" s="31" t="s">
        <v>1244</v>
      </c>
      <c r="S283" s="31" t="s">
        <v>1244</v>
      </c>
      <c r="T283" s="31" t="s">
        <v>1244</v>
      </c>
      <c r="U283" s="31" t="s">
        <v>1244</v>
      </c>
      <c r="V283" s="31" t="s">
        <v>1244</v>
      </c>
      <c r="W283" s="31" t="s">
        <v>1244</v>
      </c>
      <c r="X283" s="163">
        <f t="shared" si="622"/>
        <v>0</v>
      </c>
      <c r="Y283" s="81">
        <f t="shared" si="623"/>
        <v>0</v>
      </c>
      <c r="Z283" s="38">
        <f t="shared" si="621"/>
        <v>2.66</v>
      </c>
      <c r="AA283" s="23">
        <f t="shared" ref="AA283:AA304" si="633">X283*Z283</f>
        <v>0</v>
      </c>
      <c r="AB283" s="24">
        <f t="shared" ref="AB283:AB304" si="634">H283+Z283</f>
        <v>10.4</v>
      </c>
      <c r="AC283" s="55">
        <f t="shared" ref="AC283:AC304" si="635">ROUND(AB283*3.5,0)</f>
        <v>36</v>
      </c>
      <c r="AD283" s="40">
        <f t="shared" si="629"/>
        <v>36.4</v>
      </c>
      <c r="AE283" s="11">
        <f t="shared" ref="AE283:AE304" si="636">ROUND(AC283*$AE$2,-1)</f>
        <v>3240</v>
      </c>
      <c r="AF283" s="6">
        <f t="shared" ref="AF283:AF304" si="637">(AC283-AB283)/AB283</f>
        <v>2.4615384615384617</v>
      </c>
      <c r="AG283" s="25">
        <f t="shared" ref="AG283:AG304" si="638">ROUND(AC283/1.82,1)</f>
        <v>19.8</v>
      </c>
      <c r="AH283" s="11" t="e">
        <f>ROUND(AG283*#REF!,-1)</f>
        <v>#REF!</v>
      </c>
      <c r="AI283" s="7">
        <f t="shared" ref="AI283:AI304" si="639">(AG283-AB283)/AB283</f>
        <v>0.90384615384615385</v>
      </c>
      <c r="AJ283" s="26">
        <f t="shared" ref="AJ283:AJ304" si="640">ROUND(AG283*0.75,1)</f>
        <v>14.9</v>
      </c>
      <c r="AK283" s="11" t="e">
        <f>ROUND(AJ283*#REF!,-1)</f>
        <v>#REF!</v>
      </c>
      <c r="AL283" s="18">
        <f t="shared" ref="AL283:AL304" si="641">(AJ283-AB283)/AB283</f>
        <v>0.43269230769230765</v>
      </c>
      <c r="AM283" s="42"/>
      <c r="AN283" s="67" t="e">
        <f t="shared" si="630"/>
        <v>#VALUE!</v>
      </c>
      <c r="AO283" s="68" t="s">
        <v>22</v>
      </c>
      <c r="AP283" s="68" t="s">
        <v>22</v>
      </c>
      <c r="AQ283" s="68" t="s">
        <v>22</v>
      </c>
      <c r="AR283" s="68" t="s">
        <v>22</v>
      </c>
      <c r="AS283" s="68" t="s">
        <v>22</v>
      </c>
      <c r="AT283" s="68" t="s">
        <v>22</v>
      </c>
      <c r="AU283" s="68" t="s">
        <v>22</v>
      </c>
      <c r="AV283" s="74" t="e">
        <f t="shared" ref="AV283:AV304" si="642">SUM(AN283:AU283)</f>
        <v>#VALUE!</v>
      </c>
      <c r="AW283" s="71" t="e">
        <f t="shared" ref="AW283:AW304" si="643">AV283*H283</f>
        <v>#VALUE!</v>
      </c>
      <c r="AX283" s="49">
        <v>0</v>
      </c>
      <c r="AY283" s="50" t="s">
        <v>22</v>
      </c>
      <c r="AZ283" s="50" t="s">
        <v>22</v>
      </c>
      <c r="BA283" s="50" t="s">
        <v>22</v>
      </c>
      <c r="BB283" s="50" t="s">
        <v>22</v>
      </c>
      <c r="BC283" s="50" t="s">
        <v>22</v>
      </c>
      <c r="BD283" s="50" t="s">
        <v>22</v>
      </c>
      <c r="BE283" s="50" t="s">
        <v>22</v>
      </c>
      <c r="BF283" s="46">
        <f t="shared" ref="BF283:BF304" si="644">SUM(AX283:BE283)</f>
        <v>0</v>
      </c>
      <c r="BG283" s="9">
        <f t="shared" ref="BG283:BG304" si="645">BF283*AG283*0.75*0.95</f>
        <v>0</v>
      </c>
      <c r="BH283" s="9">
        <f t="shared" ref="BH283:BH304" si="646">BF283*H283</f>
        <v>0</v>
      </c>
      <c r="BI283" s="53">
        <v>0</v>
      </c>
      <c r="BJ283" s="54" t="s">
        <v>22</v>
      </c>
      <c r="BK283" s="54" t="s">
        <v>22</v>
      </c>
      <c r="BL283" s="54" t="s">
        <v>22</v>
      </c>
      <c r="BM283" s="54" t="s">
        <v>22</v>
      </c>
      <c r="BN283" s="54" t="s">
        <v>22</v>
      </c>
      <c r="BO283" s="54" t="s">
        <v>22</v>
      </c>
      <c r="BP283" s="54" t="s">
        <v>22</v>
      </c>
      <c r="BQ283" s="46">
        <f t="shared" ref="BQ283:BQ304" si="647">SUM(BI283:BP283)</f>
        <v>0</v>
      </c>
      <c r="BR283" s="9">
        <f t="shared" ref="BR283:BR304" si="648">BQ283*AC283*0.4227</f>
        <v>0</v>
      </c>
      <c r="BS283" s="9">
        <f t="shared" ref="BS283:BS304" si="649">BQ283*H283</f>
        <v>0</v>
      </c>
      <c r="BT283" s="63">
        <v>0</v>
      </c>
      <c r="BU283" s="64" t="s">
        <v>22</v>
      </c>
      <c r="BV283" s="64" t="s">
        <v>22</v>
      </c>
      <c r="BW283" s="64" t="s">
        <v>22</v>
      </c>
      <c r="BX283" s="64" t="s">
        <v>22</v>
      </c>
      <c r="BY283" s="64" t="s">
        <v>22</v>
      </c>
      <c r="BZ283" s="64" t="s">
        <v>22</v>
      </c>
      <c r="CA283" s="64" t="s">
        <v>22</v>
      </c>
      <c r="CB283" s="46">
        <f t="shared" ref="CB283:CB304" si="650">SUM(BT283:CA283)</f>
        <v>0</v>
      </c>
      <c r="CC283" s="9">
        <f t="shared" ref="CC283:CC304" si="651">CB283*AC283*0.62</f>
        <v>0</v>
      </c>
      <c r="CD283" s="9">
        <f t="shared" ref="CD283:CD304" si="652">CB283*H283</f>
        <v>0</v>
      </c>
      <c r="CE283" s="8">
        <v>0</v>
      </c>
      <c r="CF283" s="9">
        <f t="shared" ref="CF283:CF304" si="653">CE283*AG283*0.9*0.95</f>
        <v>0</v>
      </c>
      <c r="CG283" s="9">
        <f t="shared" ref="CG283:CG304" si="654">CE283*H283</f>
        <v>0</v>
      </c>
      <c r="CH283" s="8">
        <v>0</v>
      </c>
      <c r="CI283" s="9">
        <f t="shared" ref="CI283:CI304" si="655">CH283*AG283*0.9*0.9</f>
        <v>0</v>
      </c>
      <c r="CJ283" s="9">
        <f t="shared" ref="CJ283:CJ304" si="656">CH283*H283</f>
        <v>0</v>
      </c>
      <c r="CK283" s="10">
        <v>1</v>
      </c>
    </row>
    <row r="284" spans="1:89" s="10" customFormat="1" ht="144" customHeight="1">
      <c r="A284" s="36" t="s">
        <v>1242</v>
      </c>
      <c r="B284" s="98"/>
      <c r="C284" s="106" t="str">
        <f t="shared" si="620"/>
        <v>MAGGY 8632-White</v>
      </c>
      <c r="D284" s="95" t="s">
        <v>1290</v>
      </c>
      <c r="E284" s="19" t="s">
        <v>1236</v>
      </c>
      <c r="F284" s="103" t="s">
        <v>1326</v>
      </c>
      <c r="G284" s="19"/>
      <c r="H284" s="78">
        <f t="shared" si="632"/>
        <v>7.74</v>
      </c>
      <c r="I284" s="89">
        <v>11.9</v>
      </c>
      <c r="J284" s="79">
        <v>29.9</v>
      </c>
      <c r="K284" s="143" t="str">
        <f>_xlfn.XLOOKUP(C284,наличие!A:A,наличие!J:J,"-",0)</f>
        <v>-</v>
      </c>
      <c r="L284" s="160" t="s">
        <v>1245</v>
      </c>
      <c r="M284" s="31" t="s">
        <v>1244</v>
      </c>
      <c r="N284" s="31" t="s">
        <v>1244</v>
      </c>
      <c r="O284" s="31" t="s">
        <v>1244</v>
      </c>
      <c r="P284" s="31" t="s">
        <v>1244</v>
      </c>
      <c r="Q284" s="31" t="s">
        <v>1244</v>
      </c>
      <c r="R284" s="31" t="s">
        <v>1244</v>
      </c>
      <c r="S284" s="31" t="s">
        <v>1244</v>
      </c>
      <c r="T284" s="31" t="s">
        <v>1244</v>
      </c>
      <c r="U284" s="31" t="s">
        <v>1244</v>
      </c>
      <c r="V284" s="31" t="s">
        <v>1244</v>
      </c>
      <c r="W284" s="31" t="s">
        <v>1244</v>
      </c>
      <c r="X284" s="163">
        <f t="shared" si="622"/>
        <v>0</v>
      </c>
      <c r="Y284" s="81">
        <f t="shared" si="623"/>
        <v>0</v>
      </c>
      <c r="Z284" s="38">
        <f t="shared" si="621"/>
        <v>2.66</v>
      </c>
      <c r="AA284" s="23">
        <f t="shared" si="633"/>
        <v>0</v>
      </c>
      <c r="AB284" s="24">
        <f t="shared" si="634"/>
        <v>10.4</v>
      </c>
      <c r="AC284" s="55">
        <f t="shared" si="635"/>
        <v>36</v>
      </c>
      <c r="AD284" s="40">
        <f t="shared" si="629"/>
        <v>36.4</v>
      </c>
      <c r="AE284" s="11">
        <f t="shared" si="636"/>
        <v>3240</v>
      </c>
      <c r="AF284" s="6">
        <f t="shared" si="637"/>
        <v>2.4615384615384617</v>
      </c>
      <c r="AG284" s="25">
        <f t="shared" si="638"/>
        <v>19.8</v>
      </c>
      <c r="AH284" s="11" t="e">
        <f>ROUND(AG284*#REF!,-1)</f>
        <v>#REF!</v>
      </c>
      <c r="AI284" s="7">
        <f t="shared" si="639"/>
        <v>0.90384615384615385</v>
      </c>
      <c r="AJ284" s="26">
        <f t="shared" si="640"/>
        <v>14.9</v>
      </c>
      <c r="AK284" s="11" t="e">
        <f>ROUND(AJ284*#REF!,-1)</f>
        <v>#REF!</v>
      </c>
      <c r="AL284" s="18">
        <f t="shared" si="641"/>
        <v>0.43269230769230765</v>
      </c>
      <c r="AM284" s="42"/>
      <c r="AN284" s="67" t="e">
        <f t="shared" si="630"/>
        <v>#VALUE!</v>
      </c>
      <c r="AO284" s="68" t="s">
        <v>22</v>
      </c>
      <c r="AP284" s="68" t="s">
        <v>22</v>
      </c>
      <c r="AQ284" s="68" t="s">
        <v>22</v>
      </c>
      <c r="AR284" s="68" t="s">
        <v>22</v>
      </c>
      <c r="AS284" s="68" t="s">
        <v>22</v>
      </c>
      <c r="AT284" s="68" t="s">
        <v>22</v>
      </c>
      <c r="AU284" s="68" t="s">
        <v>22</v>
      </c>
      <c r="AV284" s="74" t="e">
        <f t="shared" si="642"/>
        <v>#VALUE!</v>
      </c>
      <c r="AW284" s="71" t="e">
        <f t="shared" si="643"/>
        <v>#VALUE!</v>
      </c>
      <c r="AX284" s="49">
        <v>0</v>
      </c>
      <c r="AY284" s="50" t="s">
        <v>22</v>
      </c>
      <c r="AZ284" s="50" t="s">
        <v>22</v>
      </c>
      <c r="BA284" s="50" t="s">
        <v>22</v>
      </c>
      <c r="BB284" s="50" t="s">
        <v>22</v>
      </c>
      <c r="BC284" s="50" t="s">
        <v>22</v>
      </c>
      <c r="BD284" s="50" t="s">
        <v>22</v>
      </c>
      <c r="BE284" s="50" t="s">
        <v>22</v>
      </c>
      <c r="BF284" s="46">
        <f t="shared" si="644"/>
        <v>0</v>
      </c>
      <c r="BG284" s="9">
        <f t="shared" si="645"/>
        <v>0</v>
      </c>
      <c r="BH284" s="9">
        <f t="shared" si="646"/>
        <v>0</v>
      </c>
      <c r="BI284" s="53">
        <v>0</v>
      </c>
      <c r="BJ284" s="54" t="s">
        <v>22</v>
      </c>
      <c r="BK284" s="54" t="s">
        <v>22</v>
      </c>
      <c r="BL284" s="54" t="s">
        <v>22</v>
      </c>
      <c r="BM284" s="54" t="s">
        <v>22</v>
      </c>
      <c r="BN284" s="54" t="s">
        <v>22</v>
      </c>
      <c r="BO284" s="54" t="s">
        <v>22</v>
      </c>
      <c r="BP284" s="54" t="s">
        <v>22</v>
      </c>
      <c r="BQ284" s="46">
        <f t="shared" si="647"/>
        <v>0</v>
      </c>
      <c r="BR284" s="9">
        <f t="shared" si="648"/>
        <v>0</v>
      </c>
      <c r="BS284" s="9">
        <f t="shared" si="649"/>
        <v>0</v>
      </c>
      <c r="BT284" s="63">
        <v>0</v>
      </c>
      <c r="BU284" s="64" t="s">
        <v>22</v>
      </c>
      <c r="BV284" s="64" t="s">
        <v>22</v>
      </c>
      <c r="BW284" s="64" t="s">
        <v>22</v>
      </c>
      <c r="BX284" s="64" t="s">
        <v>22</v>
      </c>
      <c r="BY284" s="64" t="s">
        <v>22</v>
      </c>
      <c r="BZ284" s="64" t="s">
        <v>22</v>
      </c>
      <c r="CA284" s="64" t="s">
        <v>22</v>
      </c>
      <c r="CB284" s="46">
        <f t="shared" si="650"/>
        <v>0</v>
      </c>
      <c r="CC284" s="9">
        <f t="shared" si="651"/>
        <v>0</v>
      </c>
      <c r="CD284" s="9">
        <f t="shared" si="652"/>
        <v>0</v>
      </c>
      <c r="CE284" s="8">
        <v>0</v>
      </c>
      <c r="CF284" s="9">
        <f t="shared" si="653"/>
        <v>0</v>
      </c>
      <c r="CG284" s="9">
        <f t="shared" si="654"/>
        <v>0</v>
      </c>
      <c r="CH284" s="8">
        <v>0</v>
      </c>
      <c r="CI284" s="9">
        <f t="shared" si="655"/>
        <v>0</v>
      </c>
      <c r="CJ284" s="9">
        <f t="shared" si="656"/>
        <v>0</v>
      </c>
      <c r="CK284" s="10">
        <v>1</v>
      </c>
    </row>
    <row r="285" spans="1:89" s="10" customFormat="1" ht="144" customHeight="1">
      <c r="A285" s="36" t="s">
        <v>1242</v>
      </c>
      <c r="B285" s="98"/>
      <c r="C285" s="106" t="str">
        <f t="shared" si="620"/>
        <v>MAGGY 8632-Pink</v>
      </c>
      <c r="D285" s="95" t="s">
        <v>1290</v>
      </c>
      <c r="E285" s="19" t="s">
        <v>1234</v>
      </c>
      <c r="F285" s="103" t="s">
        <v>1326</v>
      </c>
      <c r="G285" s="19"/>
      <c r="H285" s="78">
        <f t="shared" si="632"/>
        <v>7.74</v>
      </c>
      <c r="I285" s="89">
        <v>11.9</v>
      </c>
      <c r="J285" s="79">
        <v>29.9</v>
      </c>
      <c r="K285" s="143" t="str">
        <f>_xlfn.XLOOKUP(C285,наличие!A:A,наличие!J:J,"-",0)</f>
        <v>-</v>
      </c>
      <c r="L285" s="160" t="s">
        <v>1245</v>
      </c>
      <c r="M285" s="31" t="s">
        <v>1244</v>
      </c>
      <c r="N285" s="31" t="s">
        <v>1244</v>
      </c>
      <c r="O285" s="31" t="s">
        <v>1244</v>
      </c>
      <c r="P285" s="31" t="s">
        <v>1244</v>
      </c>
      <c r="Q285" s="31" t="s">
        <v>1244</v>
      </c>
      <c r="R285" s="31" t="s">
        <v>1244</v>
      </c>
      <c r="S285" s="31" t="s">
        <v>1244</v>
      </c>
      <c r="T285" s="31" t="s">
        <v>1244</v>
      </c>
      <c r="U285" s="31" t="s">
        <v>1244</v>
      </c>
      <c r="V285" s="31" t="s">
        <v>1244</v>
      </c>
      <c r="W285" s="31" t="s">
        <v>1244</v>
      </c>
      <c r="X285" s="163">
        <f t="shared" si="622"/>
        <v>0</v>
      </c>
      <c r="Y285" s="81">
        <f t="shared" si="623"/>
        <v>0</v>
      </c>
      <c r="Z285" s="38">
        <f t="shared" si="621"/>
        <v>2.66</v>
      </c>
      <c r="AA285" s="23">
        <f t="shared" si="633"/>
        <v>0</v>
      </c>
      <c r="AB285" s="24">
        <f t="shared" si="634"/>
        <v>10.4</v>
      </c>
      <c r="AC285" s="55">
        <f t="shared" si="635"/>
        <v>36</v>
      </c>
      <c r="AD285" s="40">
        <f t="shared" ref="AD285:AD304" si="657">ROUND(AB285*3.5,1)</f>
        <v>36.4</v>
      </c>
      <c r="AE285" s="11">
        <f t="shared" si="636"/>
        <v>3240</v>
      </c>
      <c r="AF285" s="6">
        <f t="shared" si="637"/>
        <v>2.4615384615384617</v>
      </c>
      <c r="AG285" s="25">
        <f t="shared" si="638"/>
        <v>19.8</v>
      </c>
      <c r="AH285" s="11" t="e">
        <f>ROUND(AG285*#REF!,-1)</f>
        <v>#REF!</v>
      </c>
      <c r="AI285" s="7">
        <f t="shared" si="639"/>
        <v>0.90384615384615385</v>
      </c>
      <c r="AJ285" s="26">
        <f t="shared" si="640"/>
        <v>14.9</v>
      </c>
      <c r="AK285" s="11" t="e">
        <f>ROUND(AJ285*#REF!,-1)</f>
        <v>#REF!</v>
      </c>
      <c r="AL285" s="18">
        <f t="shared" si="641"/>
        <v>0.43269230769230765</v>
      </c>
      <c r="AM285" s="42"/>
      <c r="AN285" s="67" t="e">
        <f t="shared" ref="AN285:AN304" si="658">L285-AX285-BI285-BT285-CE285-CH285+K285</f>
        <v>#VALUE!</v>
      </c>
      <c r="AO285" s="68" t="s">
        <v>22</v>
      </c>
      <c r="AP285" s="68" t="s">
        <v>22</v>
      </c>
      <c r="AQ285" s="68" t="s">
        <v>22</v>
      </c>
      <c r="AR285" s="68" t="s">
        <v>22</v>
      </c>
      <c r="AS285" s="68" t="s">
        <v>22</v>
      </c>
      <c r="AT285" s="68" t="s">
        <v>22</v>
      </c>
      <c r="AU285" s="68" t="s">
        <v>22</v>
      </c>
      <c r="AV285" s="74" t="e">
        <f t="shared" si="642"/>
        <v>#VALUE!</v>
      </c>
      <c r="AW285" s="71" t="e">
        <f t="shared" si="643"/>
        <v>#VALUE!</v>
      </c>
      <c r="AX285" s="49">
        <v>0</v>
      </c>
      <c r="AY285" s="50" t="s">
        <v>22</v>
      </c>
      <c r="AZ285" s="50" t="s">
        <v>22</v>
      </c>
      <c r="BA285" s="50" t="s">
        <v>22</v>
      </c>
      <c r="BB285" s="50" t="s">
        <v>22</v>
      </c>
      <c r="BC285" s="50" t="s">
        <v>22</v>
      </c>
      <c r="BD285" s="50" t="s">
        <v>22</v>
      </c>
      <c r="BE285" s="50" t="s">
        <v>22</v>
      </c>
      <c r="BF285" s="46">
        <f t="shared" si="644"/>
        <v>0</v>
      </c>
      <c r="BG285" s="9">
        <f t="shared" si="645"/>
        <v>0</v>
      </c>
      <c r="BH285" s="9">
        <f t="shared" si="646"/>
        <v>0</v>
      </c>
      <c r="BI285" s="53">
        <v>0</v>
      </c>
      <c r="BJ285" s="54" t="s">
        <v>22</v>
      </c>
      <c r="BK285" s="54" t="s">
        <v>22</v>
      </c>
      <c r="BL285" s="54" t="s">
        <v>22</v>
      </c>
      <c r="BM285" s="54" t="s">
        <v>22</v>
      </c>
      <c r="BN285" s="54" t="s">
        <v>22</v>
      </c>
      <c r="BO285" s="54" t="s">
        <v>22</v>
      </c>
      <c r="BP285" s="54" t="s">
        <v>22</v>
      </c>
      <c r="BQ285" s="46">
        <f t="shared" si="647"/>
        <v>0</v>
      </c>
      <c r="BR285" s="9">
        <f t="shared" si="648"/>
        <v>0</v>
      </c>
      <c r="BS285" s="9">
        <f t="shared" si="649"/>
        <v>0</v>
      </c>
      <c r="BT285" s="63">
        <v>0</v>
      </c>
      <c r="BU285" s="64" t="s">
        <v>22</v>
      </c>
      <c r="BV285" s="64" t="s">
        <v>22</v>
      </c>
      <c r="BW285" s="64" t="s">
        <v>22</v>
      </c>
      <c r="BX285" s="64" t="s">
        <v>22</v>
      </c>
      <c r="BY285" s="64" t="s">
        <v>22</v>
      </c>
      <c r="BZ285" s="64" t="s">
        <v>22</v>
      </c>
      <c r="CA285" s="64" t="s">
        <v>22</v>
      </c>
      <c r="CB285" s="46">
        <f t="shared" si="650"/>
        <v>0</v>
      </c>
      <c r="CC285" s="9">
        <f t="shared" si="651"/>
        <v>0</v>
      </c>
      <c r="CD285" s="9">
        <f t="shared" si="652"/>
        <v>0</v>
      </c>
      <c r="CE285" s="8">
        <v>0</v>
      </c>
      <c r="CF285" s="9">
        <f t="shared" si="653"/>
        <v>0</v>
      </c>
      <c r="CG285" s="9">
        <f t="shared" si="654"/>
        <v>0</v>
      </c>
      <c r="CH285" s="8">
        <v>0</v>
      </c>
      <c r="CI285" s="9">
        <f t="shared" si="655"/>
        <v>0</v>
      </c>
      <c r="CJ285" s="9">
        <f t="shared" si="656"/>
        <v>0</v>
      </c>
      <c r="CK285" s="10">
        <v>1</v>
      </c>
    </row>
    <row r="286" spans="1:89" s="10" customFormat="1" ht="144" customHeight="1">
      <c r="A286" s="36" t="s">
        <v>1242</v>
      </c>
      <c r="B286" s="98"/>
      <c r="C286" s="106" t="str">
        <f t="shared" si="620"/>
        <v>MAGGY 8632-Coral</v>
      </c>
      <c r="D286" s="95" t="s">
        <v>1290</v>
      </c>
      <c r="E286" s="19" t="s">
        <v>1310</v>
      </c>
      <c r="F286" s="103" t="s">
        <v>1326</v>
      </c>
      <c r="G286" s="19"/>
      <c r="H286" s="78">
        <f t="shared" si="632"/>
        <v>7.74</v>
      </c>
      <c r="I286" s="89">
        <v>11.9</v>
      </c>
      <c r="J286" s="79">
        <v>29.9</v>
      </c>
      <c r="K286" s="143" t="str">
        <f>_xlfn.XLOOKUP(C286,наличие!A:A,наличие!J:J,"-",0)</f>
        <v>-</v>
      </c>
      <c r="L286" s="160" t="s">
        <v>1245</v>
      </c>
      <c r="M286" s="31" t="s">
        <v>1244</v>
      </c>
      <c r="N286" s="31" t="s">
        <v>1244</v>
      </c>
      <c r="O286" s="31" t="s">
        <v>1244</v>
      </c>
      <c r="P286" s="31" t="s">
        <v>1244</v>
      </c>
      <c r="Q286" s="31" t="s">
        <v>1244</v>
      </c>
      <c r="R286" s="31" t="s">
        <v>1244</v>
      </c>
      <c r="S286" s="31" t="s">
        <v>1244</v>
      </c>
      <c r="T286" s="31" t="s">
        <v>1244</v>
      </c>
      <c r="U286" s="31" t="s">
        <v>1244</v>
      </c>
      <c r="V286" s="31" t="s">
        <v>1244</v>
      </c>
      <c r="W286" s="31" t="s">
        <v>1244</v>
      </c>
      <c r="X286" s="163">
        <f t="shared" si="622"/>
        <v>0</v>
      </c>
      <c r="Y286" s="81">
        <f t="shared" si="623"/>
        <v>0</v>
      </c>
      <c r="Z286" s="38">
        <f t="shared" si="621"/>
        <v>2.66</v>
      </c>
      <c r="AA286" s="23">
        <f t="shared" si="633"/>
        <v>0</v>
      </c>
      <c r="AB286" s="24">
        <f t="shared" si="634"/>
        <v>10.4</v>
      </c>
      <c r="AC286" s="55">
        <f t="shared" si="635"/>
        <v>36</v>
      </c>
      <c r="AD286" s="40">
        <f t="shared" si="657"/>
        <v>36.4</v>
      </c>
      <c r="AE286" s="11">
        <f t="shared" si="636"/>
        <v>3240</v>
      </c>
      <c r="AF286" s="6">
        <f t="shared" si="637"/>
        <v>2.4615384615384617</v>
      </c>
      <c r="AG286" s="25">
        <f t="shared" si="638"/>
        <v>19.8</v>
      </c>
      <c r="AH286" s="11" t="e">
        <f>ROUND(AG286*#REF!,-1)</f>
        <v>#REF!</v>
      </c>
      <c r="AI286" s="7">
        <f t="shared" si="639"/>
        <v>0.90384615384615385</v>
      </c>
      <c r="AJ286" s="26">
        <f t="shared" si="640"/>
        <v>14.9</v>
      </c>
      <c r="AK286" s="11" t="e">
        <f>ROUND(AJ286*#REF!,-1)</f>
        <v>#REF!</v>
      </c>
      <c r="AL286" s="18">
        <f t="shared" si="641"/>
        <v>0.43269230769230765</v>
      </c>
      <c r="AM286" s="42"/>
      <c r="AN286" s="67" t="e">
        <f t="shared" si="658"/>
        <v>#VALUE!</v>
      </c>
      <c r="AO286" s="68" t="s">
        <v>22</v>
      </c>
      <c r="AP286" s="68" t="s">
        <v>22</v>
      </c>
      <c r="AQ286" s="68" t="s">
        <v>22</v>
      </c>
      <c r="AR286" s="68" t="s">
        <v>22</v>
      </c>
      <c r="AS286" s="68" t="s">
        <v>22</v>
      </c>
      <c r="AT286" s="68" t="s">
        <v>22</v>
      </c>
      <c r="AU286" s="68" t="s">
        <v>22</v>
      </c>
      <c r="AV286" s="74" t="e">
        <f t="shared" si="642"/>
        <v>#VALUE!</v>
      </c>
      <c r="AW286" s="71" t="e">
        <f t="shared" si="643"/>
        <v>#VALUE!</v>
      </c>
      <c r="AX286" s="49">
        <v>0</v>
      </c>
      <c r="AY286" s="50" t="s">
        <v>22</v>
      </c>
      <c r="AZ286" s="50" t="s">
        <v>22</v>
      </c>
      <c r="BA286" s="50" t="s">
        <v>22</v>
      </c>
      <c r="BB286" s="50" t="s">
        <v>22</v>
      </c>
      <c r="BC286" s="50" t="s">
        <v>22</v>
      </c>
      <c r="BD286" s="50" t="s">
        <v>22</v>
      </c>
      <c r="BE286" s="50" t="s">
        <v>22</v>
      </c>
      <c r="BF286" s="46">
        <f t="shared" si="644"/>
        <v>0</v>
      </c>
      <c r="BG286" s="9">
        <f t="shared" si="645"/>
        <v>0</v>
      </c>
      <c r="BH286" s="9">
        <f t="shared" si="646"/>
        <v>0</v>
      </c>
      <c r="BI286" s="53">
        <v>0</v>
      </c>
      <c r="BJ286" s="54" t="s">
        <v>22</v>
      </c>
      <c r="BK286" s="54" t="s">
        <v>22</v>
      </c>
      <c r="BL286" s="54" t="s">
        <v>22</v>
      </c>
      <c r="BM286" s="54" t="s">
        <v>22</v>
      </c>
      <c r="BN286" s="54" t="s">
        <v>22</v>
      </c>
      <c r="BO286" s="54" t="s">
        <v>22</v>
      </c>
      <c r="BP286" s="54" t="s">
        <v>22</v>
      </c>
      <c r="BQ286" s="46">
        <f t="shared" si="647"/>
        <v>0</v>
      </c>
      <c r="BR286" s="9">
        <f t="shared" si="648"/>
        <v>0</v>
      </c>
      <c r="BS286" s="9">
        <f t="shared" si="649"/>
        <v>0</v>
      </c>
      <c r="BT286" s="63">
        <v>0</v>
      </c>
      <c r="BU286" s="64" t="s">
        <v>22</v>
      </c>
      <c r="BV286" s="64" t="s">
        <v>22</v>
      </c>
      <c r="BW286" s="64" t="s">
        <v>22</v>
      </c>
      <c r="BX286" s="64" t="s">
        <v>22</v>
      </c>
      <c r="BY286" s="64" t="s">
        <v>22</v>
      </c>
      <c r="BZ286" s="64" t="s">
        <v>22</v>
      </c>
      <c r="CA286" s="64" t="s">
        <v>22</v>
      </c>
      <c r="CB286" s="46">
        <f t="shared" si="650"/>
        <v>0</v>
      </c>
      <c r="CC286" s="9">
        <f t="shared" si="651"/>
        <v>0</v>
      </c>
      <c r="CD286" s="9">
        <f t="shared" si="652"/>
        <v>0</v>
      </c>
      <c r="CE286" s="8">
        <v>0</v>
      </c>
      <c r="CF286" s="9">
        <f t="shared" si="653"/>
        <v>0</v>
      </c>
      <c r="CG286" s="9">
        <f t="shared" si="654"/>
        <v>0</v>
      </c>
      <c r="CH286" s="8">
        <v>0</v>
      </c>
      <c r="CI286" s="9">
        <f t="shared" si="655"/>
        <v>0</v>
      </c>
      <c r="CJ286" s="9">
        <f t="shared" si="656"/>
        <v>0</v>
      </c>
      <c r="CK286" s="10">
        <v>1</v>
      </c>
    </row>
    <row r="287" spans="1:89" s="10" customFormat="1" ht="144" customHeight="1">
      <c r="A287" s="36" t="s">
        <v>1242</v>
      </c>
      <c r="B287" s="107"/>
      <c r="C287" s="106" t="str">
        <f t="shared" si="620"/>
        <v>MAGGY 8632-Orange</v>
      </c>
      <c r="D287" s="96" t="s">
        <v>1290</v>
      </c>
      <c r="E287" s="19" t="s">
        <v>1214</v>
      </c>
      <c r="F287" s="104" t="s">
        <v>1326</v>
      </c>
      <c r="G287" s="19"/>
      <c r="H287" s="78">
        <f t="shared" si="632"/>
        <v>7.74</v>
      </c>
      <c r="I287" s="79">
        <v>11.9</v>
      </c>
      <c r="J287" s="79">
        <v>29.9</v>
      </c>
      <c r="K287" s="143" t="str">
        <f>_xlfn.XLOOKUP(C287,наличие!A:A,наличие!J:J,"-",0)</f>
        <v>-</v>
      </c>
      <c r="L287" s="160" t="s">
        <v>1245</v>
      </c>
      <c r="M287" s="31" t="s">
        <v>1244</v>
      </c>
      <c r="N287" s="31" t="s">
        <v>1244</v>
      </c>
      <c r="O287" s="31" t="s">
        <v>1244</v>
      </c>
      <c r="P287" s="31" t="s">
        <v>1244</v>
      </c>
      <c r="Q287" s="31" t="s">
        <v>1244</v>
      </c>
      <c r="R287" s="31" t="s">
        <v>1244</v>
      </c>
      <c r="S287" s="31" t="s">
        <v>1244</v>
      </c>
      <c r="T287" s="31" t="s">
        <v>1244</v>
      </c>
      <c r="U287" s="31" t="s">
        <v>1244</v>
      </c>
      <c r="V287" s="31" t="s">
        <v>1244</v>
      </c>
      <c r="W287" s="31" t="s">
        <v>1244</v>
      </c>
      <c r="X287" s="163">
        <f t="shared" si="622"/>
        <v>0</v>
      </c>
      <c r="Y287" s="81">
        <f t="shared" si="623"/>
        <v>0</v>
      </c>
      <c r="Z287" s="38">
        <f t="shared" si="621"/>
        <v>2.66</v>
      </c>
      <c r="AA287" s="23">
        <f t="shared" si="633"/>
        <v>0</v>
      </c>
      <c r="AB287" s="24">
        <f t="shared" si="634"/>
        <v>10.4</v>
      </c>
      <c r="AC287" s="55">
        <f t="shared" si="635"/>
        <v>36</v>
      </c>
      <c r="AD287" s="40">
        <f t="shared" si="657"/>
        <v>36.4</v>
      </c>
      <c r="AE287" s="11">
        <f t="shared" si="636"/>
        <v>3240</v>
      </c>
      <c r="AF287" s="6">
        <f t="shared" si="637"/>
        <v>2.4615384615384617</v>
      </c>
      <c r="AG287" s="25">
        <f t="shared" si="638"/>
        <v>19.8</v>
      </c>
      <c r="AH287" s="11" t="e">
        <f>ROUND(AG287*#REF!,-1)</f>
        <v>#REF!</v>
      </c>
      <c r="AI287" s="7">
        <f t="shared" si="639"/>
        <v>0.90384615384615385</v>
      </c>
      <c r="AJ287" s="26">
        <f t="shared" si="640"/>
        <v>14.9</v>
      </c>
      <c r="AK287" s="11" t="e">
        <f>ROUND(AJ287*#REF!,-1)</f>
        <v>#REF!</v>
      </c>
      <c r="AL287" s="18">
        <f t="shared" si="641"/>
        <v>0.43269230769230765</v>
      </c>
      <c r="AM287" s="42"/>
      <c r="AN287" s="67" t="e">
        <f t="shared" si="658"/>
        <v>#VALUE!</v>
      </c>
      <c r="AO287" s="68" t="s">
        <v>22</v>
      </c>
      <c r="AP287" s="68" t="s">
        <v>22</v>
      </c>
      <c r="AQ287" s="68" t="s">
        <v>22</v>
      </c>
      <c r="AR287" s="68" t="s">
        <v>22</v>
      </c>
      <c r="AS287" s="68" t="s">
        <v>22</v>
      </c>
      <c r="AT287" s="68" t="s">
        <v>22</v>
      </c>
      <c r="AU287" s="68" t="s">
        <v>22</v>
      </c>
      <c r="AV287" s="74" t="e">
        <f t="shared" si="642"/>
        <v>#VALUE!</v>
      </c>
      <c r="AW287" s="71" t="e">
        <f t="shared" si="643"/>
        <v>#VALUE!</v>
      </c>
      <c r="AX287" s="49">
        <v>0</v>
      </c>
      <c r="AY287" s="50" t="s">
        <v>22</v>
      </c>
      <c r="AZ287" s="50" t="s">
        <v>22</v>
      </c>
      <c r="BA287" s="50" t="s">
        <v>22</v>
      </c>
      <c r="BB287" s="50" t="s">
        <v>22</v>
      </c>
      <c r="BC287" s="50" t="s">
        <v>22</v>
      </c>
      <c r="BD287" s="50" t="s">
        <v>22</v>
      </c>
      <c r="BE287" s="50" t="s">
        <v>22</v>
      </c>
      <c r="BF287" s="46">
        <f t="shared" si="644"/>
        <v>0</v>
      </c>
      <c r="BG287" s="9">
        <f t="shared" si="645"/>
        <v>0</v>
      </c>
      <c r="BH287" s="9">
        <f t="shared" si="646"/>
        <v>0</v>
      </c>
      <c r="BI287" s="53">
        <v>0</v>
      </c>
      <c r="BJ287" s="54" t="s">
        <v>22</v>
      </c>
      <c r="BK287" s="54" t="s">
        <v>22</v>
      </c>
      <c r="BL287" s="54" t="s">
        <v>22</v>
      </c>
      <c r="BM287" s="54" t="s">
        <v>22</v>
      </c>
      <c r="BN287" s="54" t="s">
        <v>22</v>
      </c>
      <c r="BO287" s="54" t="s">
        <v>22</v>
      </c>
      <c r="BP287" s="54" t="s">
        <v>22</v>
      </c>
      <c r="BQ287" s="46">
        <f t="shared" si="647"/>
        <v>0</v>
      </c>
      <c r="BR287" s="9">
        <f t="shared" si="648"/>
        <v>0</v>
      </c>
      <c r="BS287" s="9">
        <f t="shared" si="649"/>
        <v>0</v>
      </c>
      <c r="BT287" s="63">
        <v>0</v>
      </c>
      <c r="BU287" s="64" t="s">
        <v>22</v>
      </c>
      <c r="BV287" s="64" t="s">
        <v>22</v>
      </c>
      <c r="BW287" s="64" t="s">
        <v>22</v>
      </c>
      <c r="BX287" s="64" t="s">
        <v>22</v>
      </c>
      <c r="BY287" s="64" t="s">
        <v>22</v>
      </c>
      <c r="BZ287" s="64" t="s">
        <v>22</v>
      </c>
      <c r="CA287" s="64" t="s">
        <v>22</v>
      </c>
      <c r="CB287" s="46">
        <f t="shared" si="650"/>
        <v>0</v>
      </c>
      <c r="CC287" s="9">
        <f t="shared" si="651"/>
        <v>0</v>
      </c>
      <c r="CD287" s="9">
        <f t="shared" si="652"/>
        <v>0</v>
      </c>
      <c r="CE287" s="8">
        <v>0</v>
      </c>
      <c r="CF287" s="9">
        <f t="shared" si="653"/>
        <v>0</v>
      </c>
      <c r="CG287" s="9">
        <f t="shared" si="654"/>
        <v>0</v>
      </c>
      <c r="CH287" s="8">
        <v>0</v>
      </c>
      <c r="CI287" s="9">
        <f t="shared" si="655"/>
        <v>0</v>
      </c>
      <c r="CJ287" s="9">
        <f t="shared" si="656"/>
        <v>0</v>
      </c>
      <c r="CK287" s="10">
        <v>1</v>
      </c>
    </row>
    <row r="288" spans="1:89" s="10" customFormat="1" ht="144" customHeight="1">
      <c r="A288" s="36" t="s">
        <v>1242</v>
      </c>
      <c r="B288" s="107"/>
      <c r="C288" s="106" t="str">
        <f t="shared" si="620"/>
        <v>MAGGY 8632-Beige</v>
      </c>
      <c r="D288" s="96" t="s">
        <v>1290</v>
      </c>
      <c r="E288" s="19" t="s">
        <v>1216</v>
      </c>
      <c r="F288" s="104" t="s">
        <v>1326</v>
      </c>
      <c r="G288" s="19"/>
      <c r="H288" s="78">
        <f t="shared" si="632"/>
        <v>7.74</v>
      </c>
      <c r="I288" s="79">
        <v>11.9</v>
      </c>
      <c r="J288" s="79">
        <v>29.9</v>
      </c>
      <c r="K288" s="143" t="str">
        <f>_xlfn.XLOOKUP(C288,наличие!A:A,наличие!J:J,"-",0)</f>
        <v>-</v>
      </c>
      <c r="L288" s="160" t="s">
        <v>1245</v>
      </c>
      <c r="M288" s="31" t="s">
        <v>1244</v>
      </c>
      <c r="N288" s="31" t="s">
        <v>1244</v>
      </c>
      <c r="O288" s="31" t="s">
        <v>1244</v>
      </c>
      <c r="P288" s="31" t="s">
        <v>1244</v>
      </c>
      <c r="Q288" s="31" t="s">
        <v>1244</v>
      </c>
      <c r="R288" s="31" t="s">
        <v>1244</v>
      </c>
      <c r="S288" s="31" t="s">
        <v>1244</v>
      </c>
      <c r="T288" s="31" t="s">
        <v>1244</v>
      </c>
      <c r="U288" s="31" t="s">
        <v>1244</v>
      </c>
      <c r="V288" s="31" t="s">
        <v>1244</v>
      </c>
      <c r="W288" s="31" t="s">
        <v>1244</v>
      </c>
      <c r="X288" s="163">
        <f t="shared" si="622"/>
        <v>0</v>
      </c>
      <c r="Y288" s="81">
        <f t="shared" si="623"/>
        <v>0</v>
      </c>
      <c r="Z288" s="38">
        <f t="shared" si="621"/>
        <v>2.66</v>
      </c>
      <c r="AA288" s="23">
        <f t="shared" si="633"/>
        <v>0</v>
      </c>
      <c r="AB288" s="24">
        <f t="shared" si="634"/>
        <v>10.4</v>
      </c>
      <c r="AC288" s="55">
        <f t="shared" si="635"/>
        <v>36</v>
      </c>
      <c r="AD288" s="40">
        <f t="shared" si="657"/>
        <v>36.4</v>
      </c>
      <c r="AE288" s="11">
        <f t="shared" si="636"/>
        <v>3240</v>
      </c>
      <c r="AF288" s="6">
        <f t="shared" si="637"/>
        <v>2.4615384615384617</v>
      </c>
      <c r="AG288" s="25">
        <f t="shared" si="638"/>
        <v>19.8</v>
      </c>
      <c r="AH288" s="11" t="e">
        <f>ROUND(AG288*#REF!,-1)</f>
        <v>#REF!</v>
      </c>
      <c r="AI288" s="7">
        <f t="shared" si="639"/>
        <v>0.90384615384615385</v>
      </c>
      <c r="AJ288" s="26">
        <f t="shared" si="640"/>
        <v>14.9</v>
      </c>
      <c r="AK288" s="11" t="e">
        <f>ROUND(AJ288*#REF!,-1)</f>
        <v>#REF!</v>
      </c>
      <c r="AL288" s="18">
        <f t="shared" si="641"/>
        <v>0.43269230769230765</v>
      </c>
      <c r="AM288" s="42"/>
      <c r="AN288" s="67" t="e">
        <f t="shared" si="658"/>
        <v>#VALUE!</v>
      </c>
      <c r="AO288" s="68" t="s">
        <v>22</v>
      </c>
      <c r="AP288" s="68" t="s">
        <v>22</v>
      </c>
      <c r="AQ288" s="68" t="s">
        <v>22</v>
      </c>
      <c r="AR288" s="68" t="s">
        <v>22</v>
      </c>
      <c r="AS288" s="68" t="s">
        <v>22</v>
      </c>
      <c r="AT288" s="68" t="s">
        <v>22</v>
      </c>
      <c r="AU288" s="68" t="s">
        <v>22</v>
      </c>
      <c r="AV288" s="74" t="e">
        <f t="shared" si="642"/>
        <v>#VALUE!</v>
      </c>
      <c r="AW288" s="71" t="e">
        <f t="shared" si="643"/>
        <v>#VALUE!</v>
      </c>
      <c r="AX288" s="49">
        <v>0</v>
      </c>
      <c r="AY288" s="50" t="s">
        <v>22</v>
      </c>
      <c r="AZ288" s="50" t="s">
        <v>22</v>
      </c>
      <c r="BA288" s="50" t="s">
        <v>22</v>
      </c>
      <c r="BB288" s="50" t="s">
        <v>22</v>
      </c>
      <c r="BC288" s="50" t="s">
        <v>22</v>
      </c>
      <c r="BD288" s="50" t="s">
        <v>22</v>
      </c>
      <c r="BE288" s="50" t="s">
        <v>22</v>
      </c>
      <c r="BF288" s="46">
        <f t="shared" si="644"/>
        <v>0</v>
      </c>
      <c r="BG288" s="9">
        <f t="shared" si="645"/>
        <v>0</v>
      </c>
      <c r="BH288" s="9">
        <f t="shared" si="646"/>
        <v>0</v>
      </c>
      <c r="BI288" s="53">
        <v>0</v>
      </c>
      <c r="BJ288" s="54" t="s">
        <v>22</v>
      </c>
      <c r="BK288" s="54" t="s">
        <v>22</v>
      </c>
      <c r="BL288" s="54" t="s">
        <v>22</v>
      </c>
      <c r="BM288" s="54" t="s">
        <v>22</v>
      </c>
      <c r="BN288" s="54" t="s">
        <v>22</v>
      </c>
      <c r="BO288" s="54" t="s">
        <v>22</v>
      </c>
      <c r="BP288" s="54" t="s">
        <v>22</v>
      </c>
      <c r="BQ288" s="46">
        <f t="shared" si="647"/>
        <v>0</v>
      </c>
      <c r="BR288" s="9">
        <f t="shared" si="648"/>
        <v>0</v>
      </c>
      <c r="BS288" s="9">
        <f t="shared" si="649"/>
        <v>0</v>
      </c>
      <c r="BT288" s="63">
        <v>0</v>
      </c>
      <c r="BU288" s="64" t="s">
        <v>22</v>
      </c>
      <c r="BV288" s="64" t="s">
        <v>22</v>
      </c>
      <c r="BW288" s="64" t="s">
        <v>22</v>
      </c>
      <c r="BX288" s="64" t="s">
        <v>22</v>
      </c>
      <c r="BY288" s="64" t="s">
        <v>22</v>
      </c>
      <c r="BZ288" s="64" t="s">
        <v>22</v>
      </c>
      <c r="CA288" s="64" t="s">
        <v>22</v>
      </c>
      <c r="CB288" s="46">
        <f t="shared" si="650"/>
        <v>0</v>
      </c>
      <c r="CC288" s="9">
        <f t="shared" si="651"/>
        <v>0</v>
      </c>
      <c r="CD288" s="9">
        <f t="shared" si="652"/>
        <v>0</v>
      </c>
      <c r="CE288" s="8">
        <v>0</v>
      </c>
      <c r="CF288" s="9">
        <f t="shared" si="653"/>
        <v>0</v>
      </c>
      <c r="CG288" s="9">
        <f t="shared" si="654"/>
        <v>0</v>
      </c>
      <c r="CH288" s="8">
        <v>0</v>
      </c>
      <c r="CI288" s="9">
        <f t="shared" si="655"/>
        <v>0</v>
      </c>
      <c r="CJ288" s="9">
        <f t="shared" si="656"/>
        <v>0</v>
      </c>
      <c r="CK288" s="10">
        <v>1</v>
      </c>
    </row>
    <row r="289" spans="1:89" s="10" customFormat="1" ht="144" customHeight="1">
      <c r="A289" s="36" t="s">
        <v>1242</v>
      </c>
      <c r="B289" s="106"/>
      <c r="C289" s="106" t="str">
        <f t="shared" si="620"/>
        <v>MAGGY 8632-Mustard</v>
      </c>
      <c r="D289" s="96" t="s">
        <v>1290</v>
      </c>
      <c r="E289" s="19" t="s">
        <v>1218</v>
      </c>
      <c r="F289" s="104" t="s">
        <v>1326</v>
      </c>
      <c r="G289" s="19"/>
      <c r="H289" s="78">
        <f t="shared" si="632"/>
        <v>7.74</v>
      </c>
      <c r="I289" s="89">
        <v>11.9</v>
      </c>
      <c r="J289" s="79">
        <v>29.9</v>
      </c>
      <c r="K289" s="143" t="str">
        <f>_xlfn.XLOOKUP(C289,наличие!A:A,наличие!J:J,"-",0)</f>
        <v>-</v>
      </c>
      <c r="L289" s="160" t="s">
        <v>1245</v>
      </c>
      <c r="M289" s="31" t="s">
        <v>1244</v>
      </c>
      <c r="N289" s="31" t="s">
        <v>1244</v>
      </c>
      <c r="O289" s="31" t="s">
        <v>1244</v>
      </c>
      <c r="P289" s="31" t="s">
        <v>1244</v>
      </c>
      <c r="Q289" s="31" t="s">
        <v>1244</v>
      </c>
      <c r="R289" s="31" t="s">
        <v>1244</v>
      </c>
      <c r="S289" s="31" t="s">
        <v>1244</v>
      </c>
      <c r="T289" s="31" t="s">
        <v>1244</v>
      </c>
      <c r="U289" s="31" t="s">
        <v>1244</v>
      </c>
      <c r="V289" s="31" t="s">
        <v>1244</v>
      </c>
      <c r="W289" s="31" t="s">
        <v>1244</v>
      </c>
      <c r="X289" s="163">
        <f t="shared" si="622"/>
        <v>0</v>
      </c>
      <c r="Y289" s="81">
        <f t="shared" si="623"/>
        <v>0</v>
      </c>
      <c r="Z289" s="38">
        <f t="shared" si="621"/>
        <v>2.66</v>
      </c>
      <c r="AA289" s="23">
        <f t="shared" si="633"/>
        <v>0</v>
      </c>
      <c r="AB289" s="24">
        <f t="shared" si="634"/>
        <v>10.4</v>
      </c>
      <c r="AC289" s="55">
        <f t="shared" si="635"/>
        <v>36</v>
      </c>
      <c r="AD289" s="40">
        <f t="shared" si="657"/>
        <v>36.4</v>
      </c>
      <c r="AE289" s="11">
        <f t="shared" si="636"/>
        <v>3240</v>
      </c>
      <c r="AF289" s="6">
        <f t="shared" si="637"/>
        <v>2.4615384615384617</v>
      </c>
      <c r="AG289" s="25">
        <f t="shared" si="638"/>
        <v>19.8</v>
      </c>
      <c r="AH289" s="11" t="e">
        <f>ROUND(AG289*#REF!,-1)</f>
        <v>#REF!</v>
      </c>
      <c r="AI289" s="7">
        <f t="shared" si="639"/>
        <v>0.90384615384615385</v>
      </c>
      <c r="AJ289" s="26">
        <f t="shared" si="640"/>
        <v>14.9</v>
      </c>
      <c r="AK289" s="11" t="e">
        <f>ROUND(AJ289*#REF!,-1)</f>
        <v>#REF!</v>
      </c>
      <c r="AL289" s="18">
        <f t="shared" si="641"/>
        <v>0.43269230769230765</v>
      </c>
      <c r="AM289" s="42"/>
      <c r="AN289" s="67" t="e">
        <f t="shared" si="658"/>
        <v>#VALUE!</v>
      </c>
      <c r="AO289" s="68" t="s">
        <v>22</v>
      </c>
      <c r="AP289" s="68" t="s">
        <v>22</v>
      </c>
      <c r="AQ289" s="68" t="s">
        <v>22</v>
      </c>
      <c r="AR289" s="68" t="s">
        <v>22</v>
      </c>
      <c r="AS289" s="68" t="s">
        <v>22</v>
      </c>
      <c r="AT289" s="68" t="s">
        <v>22</v>
      </c>
      <c r="AU289" s="68" t="s">
        <v>22</v>
      </c>
      <c r="AV289" s="74" t="e">
        <f t="shared" si="642"/>
        <v>#VALUE!</v>
      </c>
      <c r="AW289" s="71" t="e">
        <f t="shared" si="643"/>
        <v>#VALUE!</v>
      </c>
      <c r="AX289" s="49">
        <v>0</v>
      </c>
      <c r="AY289" s="50" t="s">
        <v>22</v>
      </c>
      <c r="AZ289" s="50" t="s">
        <v>22</v>
      </c>
      <c r="BA289" s="50" t="s">
        <v>22</v>
      </c>
      <c r="BB289" s="50" t="s">
        <v>22</v>
      </c>
      <c r="BC289" s="50" t="s">
        <v>22</v>
      </c>
      <c r="BD289" s="50" t="s">
        <v>22</v>
      </c>
      <c r="BE289" s="50" t="s">
        <v>22</v>
      </c>
      <c r="BF289" s="46">
        <f t="shared" si="644"/>
        <v>0</v>
      </c>
      <c r="BG289" s="9">
        <f t="shared" si="645"/>
        <v>0</v>
      </c>
      <c r="BH289" s="9">
        <f t="shared" si="646"/>
        <v>0</v>
      </c>
      <c r="BI289" s="53">
        <v>0</v>
      </c>
      <c r="BJ289" s="54" t="s">
        <v>22</v>
      </c>
      <c r="BK289" s="54" t="s">
        <v>22</v>
      </c>
      <c r="BL289" s="54" t="s">
        <v>22</v>
      </c>
      <c r="BM289" s="54" t="s">
        <v>22</v>
      </c>
      <c r="BN289" s="54" t="s">
        <v>22</v>
      </c>
      <c r="BO289" s="54" t="s">
        <v>22</v>
      </c>
      <c r="BP289" s="54" t="s">
        <v>22</v>
      </c>
      <c r="BQ289" s="46">
        <f t="shared" si="647"/>
        <v>0</v>
      </c>
      <c r="BR289" s="9">
        <f t="shared" si="648"/>
        <v>0</v>
      </c>
      <c r="BS289" s="9">
        <f t="shared" si="649"/>
        <v>0</v>
      </c>
      <c r="BT289" s="63">
        <v>0</v>
      </c>
      <c r="BU289" s="64" t="s">
        <v>22</v>
      </c>
      <c r="BV289" s="64" t="s">
        <v>22</v>
      </c>
      <c r="BW289" s="64" t="s">
        <v>22</v>
      </c>
      <c r="BX289" s="64" t="s">
        <v>22</v>
      </c>
      <c r="BY289" s="64" t="s">
        <v>22</v>
      </c>
      <c r="BZ289" s="64" t="s">
        <v>22</v>
      </c>
      <c r="CA289" s="64" t="s">
        <v>22</v>
      </c>
      <c r="CB289" s="46">
        <f t="shared" si="650"/>
        <v>0</v>
      </c>
      <c r="CC289" s="9">
        <f t="shared" si="651"/>
        <v>0</v>
      </c>
      <c r="CD289" s="9">
        <f t="shared" si="652"/>
        <v>0</v>
      </c>
      <c r="CE289" s="8">
        <v>0</v>
      </c>
      <c r="CF289" s="9">
        <f t="shared" si="653"/>
        <v>0</v>
      </c>
      <c r="CG289" s="9">
        <f t="shared" si="654"/>
        <v>0</v>
      </c>
      <c r="CH289" s="8">
        <v>0</v>
      </c>
      <c r="CI289" s="9">
        <f t="shared" si="655"/>
        <v>0</v>
      </c>
      <c r="CJ289" s="9">
        <f t="shared" si="656"/>
        <v>0</v>
      </c>
      <c r="CK289" s="10">
        <v>1</v>
      </c>
    </row>
    <row r="290" spans="1:89" s="10" customFormat="1" ht="144" customHeight="1">
      <c r="A290" s="36" t="s">
        <v>1242</v>
      </c>
      <c r="B290" s="106"/>
      <c r="C290" s="106" t="str">
        <f t="shared" si="620"/>
        <v>MAGGY 8632-Light Green</v>
      </c>
      <c r="D290" s="96" t="s">
        <v>1290</v>
      </c>
      <c r="E290" s="19" t="s">
        <v>1311</v>
      </c>
      <c r="F290" s="104" t="s">
        <v>1326</v>
      </c>
      <c r="G290" s="19"/>
      <c r="H290" s="78">
        <f t="shared" si="632"/>
        <v>7.74</v>
      </c>
      <c r="I290" s="89">
        <v>11.9</v>
      </c>
      <c r="J290" s="79">
        <v>29.9</v>
      </c>
      <c r="K290" s="143" t="str">
        <f>_xlfn.XLOOKUP(C290,наличие!A:A,наличие!J:J,"-",0)</f>
        <v>-</v>
      </c>
      <c r="L290" s="160" t="s">
        <v>1245</v>
      </c>
      <c r="M290" s="31" t="s">
        <v>1244</v>
      </c>
      <c r="N290" s="31" t="s">
        <v>1244</v>
      </c>
      <c r="O290" s="31" t="s">
        <v>1244</v>
      </c>
      <c r="P290" s="31" t="s">
        <v>1244</v>
      </c>
      <c r="Q290" s="31" t="s">
        <v>1244</v>
      </c>
      <c r="R290" s="31" t="s">
        <v>1244</v>
      </c>
      <c r="S290" s="31" t="s">
        <v>1244</v>
      </c>
      <c r="T290" s="31" t="s">
        <v>1244</v>
      </c>
      <c r="U290" s="31" t="s">
        <v>1244</v>
      </c>
      <c r="V290" s="31" t="s">
        <v>1244</v>
      </c>
      <c r="W290" s="31" t="s">
        <v>1244</v>
      </c>
      <c r="X290" s="163">
        <f t="shared" si="622"/>
        <v>0</v>
      </c>
      <c r="Y290" s="81">
        <f t="shared" si="623"/>
        <v>0</v>
      </c>
      <c r="Z290" s="38">
        <f t="shared" si="621"/>
        <v>2.66</v>
      </c>
      <c r="AA290" s="23">
        <f t="shared" si="633"/>
        <v>0</v>
      </c>
      <c r="AB290" s="24">
        <f t="shared" si="634"/>
        <v>10.4</v>
      </c>
      <c r="AC290" s="55">
        <f t="shared" si="635"/>
        <v>36</v>
      </c>
      <c r="AD290" s="40">
        <f t="shared" si="657"/>
        <v>36.4</v>
      </c>
      <c r="AE290" s="11">
        <f t="shared" si="636"/>
        <v>3240</v>
      </c>
      <c r="AF290" s="6">
        <f t="shared" si="637"/>
        <v>2.4615384615384617</v>
      </c>
      <c r="AG290" s="25">
        <f t="shared" si="638"/>
        <v>19.8</v>
      </c>
      <c r="AH290" s="11" t="e">
        <f>ROUND(AG290*#REF!,-1)</f>
        <v>#REF!</v>
      </c>
      <c r="AI290" s="7">
        <f t="shared" si="639"/>
        <v>0.90384615384615385</v>
      </c>
      <c r="AJ290" s="26">
        <f t="shared" si="640"/>
        <v>14.9</v>
      </c>
      <c r="AK290" s="11" t="e">
        <f>ROUND(AJ290*#REF!,-1)</f>
        <v>#REF!</v>
      </c>
      <c r="AL290" s="18">
        <f t="shared" si="641"/>
        <v>0.43269230769230765</v>
      </c>
      <c r="AM290" s="42"/>
      <c r="AN290" s="67" t="e">
        <f t="shared" si="658"/>
        <v>#VALUE!</v>
      </c>
      <c r="AO290" s="68" t="s">
        <v>22</v>
      </c>
      <c r="AP290" s="68" t="s">
        <v>22</v>
      </c>
      <c r="AQ290" s="68" t="s">
        <v>22</v>
      </c>
      <c r="AR290" s="68" t="s">
        <v>22</v>
      </c>
      <c r="AS290" s="68" t="s">
        <v>22</v>
      </c>
      <c r="AT290" s="68" t="s">
        <v>22</v>
      </c>
      <c r="AU290" s="68" t="s">
        <v>22</v>
      </c>
      <c r="AV290" s="74" t="e">
        <f t="shared" si="642"/>
        <v>#VALUE!</v>
      </c>
      <c r="AW290" s="71" t="e">
        <f t="shared" si="643"/>
        <v>#VALUE!</v>
      </c>
      <c r="AX290" s="49">
        <v>0</v>
      </c>
      <c r="AY290" s="50" t="s">
        <v>22</v>
      </c>
      <c r="AZ290" s="50" t="s">
        <v>22</v>
      </c>
      <c r="BA290" s="50" t="s">
        <v>22</v>
      </c>
      <c r="BB290" s="50" t="s">
        <v>22</v>
      </c>
      <c r="BC290" s="50" t="s">
        <v>22</v>
      </c>
      <c r="BD290" s="50" t="s">
        <v>22</v>
      </c>
      <c r="BE290" s="50" t="s">
        <v>22</v>
      </c>
      <c r="BF290" s="46">
        <f t="shared" si="644"/>
        <v>0</v>
      </c>
      <c r="BG290" s="9">
        <f t="shared" si="645"/>
        <v>0</v>
      </c>
      <c r="BH290" s="9">
        <f t="shared" si="646"/>
        <v>0</v>
      </c>
      <c r="BI290" s="53">
        <v>0</v>
      </c>
      <c r="BJ290" s="54" t="s">
        <v>22</v>
      </c>
      <c r="BK290" s="54" t="s">
        <v>22</v>
      </c>
      <c r="BL290" s="54" t="s">
        <v>22</v>
      </c>
      <c r="BM290" s="54" t="s">
        <v>22</v>
      </c>
      <c r="BN290" s="54" t="s">
        <v>22</v>
      </c>
      <c r="BO290" s="54" t="s">
        <v>22</v>
      </c>
      <c r="BP290" s="54" t="s">
        <v>22</v>
      </c>
      <c r="BQ290" s="46">
        <f t="shared" si="647"/>
        <v>0</v>
      </c>
      <c r="BR290" s="9">
        <f t="shared" si="648"/>
        <v>0</v>
      </c>
      <c r="BS290" s="9">
        <f t="shared" si="649"/>
        <v>0</v>
      </c>
      <c r="BT290" s="63">
        <v>0</v>
      </c>
      <c r="BU290" s="64" t="s">
        <v>22</v>
      </c>
      <c r="BV290" s="64" t="s">
        <v>22</v>
      </c>
      <c r="BW290" s="64" t="s">
        <v>22</v>
      </c>
      <c r="BX290" s="64" t="s">
        <v>22</v>
      </c>
      <c r="BY290" s="64" t="s">
        <v>22</v>
      </c>
      <c r="BZ290" s="64" t="s">
        <v>22</v>
      </c>
      <c r="CA290" s="64" t="s">
        <v>22</v>
      </c>
      <c r="CB290" s="46">
        <f t="shared" si="650"/>
        <v>0</v>
      </c>
      <c r="CC290" s="9">
        <f t="shared" si="651"/>
        <v>0</v>
      </c>
      <c r="CD290" s="9">
        <f t="shared" si="652"/>
        <v>0</v>
      </c>
      <c r="CE290" s="8">
        <v>0</v>
      </c>
      <c r="CF290" s="9">
        <f t="shared" si="653"/>
        <v>0</v>
      </c>
      <c r="CG290" s="9">
        <f t="shared" si="654"/>
        <v>0</v>
      </c>
      <c r="CH290" s="8">
        <v>0</v>
      </c>
      <c r="CI290" s="9">
        <f t="shared" si="655"/>
        <v>0</v>
      </c>
      <c r="CJ290" s="9">
        <f t="shared" si="656"/>
        <v>0</v>
      </c>
      <c r="CK290" s="10">
        <v>1</v>
      </c>
    </row>
    <row r="291" spans="1:89" s="10" customFormat="1" ht="144" customHeight="1">
      <c r="A291" s="36" t="s">
        <v>1242</v>
      </c>
      <c r="B291" s="107"/>
      <c r="C291" s="106" t="str">
        <f t="shared" si="620"/>
        <v>MAGGY 8632-Green</v>
      </c>
      <c r="D291" s="96" t="s">
        <v>1290</v>
      </c>
      <c r="E291" s="19" t="s">
        <v>1209</v>
      </c>
      <c r="F291" s="104" t="s">
        <v>1326</v>
      </c>
      <c r="G291" s="19"/>
      <c r="H291" s="78">
        <f t="shared" si="632"/>
        <v>7.74</v>
      </c>
      <c r="I291" s="79">
        <v>11.9</v>
      </c>
      <c r="J291" s="79">
        <v>29.9</v>
      </c>
      <c r="K291" s="143" t="str">
        <f>_xlfn.XLOOKUP(C291,наличие!A:A,наличие!J:J,"-",0)</f>
        <v>-</v>
      </c>
      <c r="L291" s="160" t="s">
        <v>1245</v>
      </c>
      <c r="M291" s="31" t="s">
        <v>1244</v>
      </c>
      <c r="N291" s="31" t="s">
        <v>1244</v>
      </c>
      <c r="O291" s="31" t="s">
        <v>1244</v>
      </c>
      <c r="P291" s="31" t="s">
        <v>1244</v>
      </c>
      <c r="Q291" s="31" t="s">
        <v>1244</v>
      </c>
      <c r="R291" s="31" t="s">
        <v>1244</v>
      </c>
      <c r="S291" s="31" t="s">
        <v>1244</v>
      </c>
      <c r="T291" s="31" t="s">
        <v>1244</v>
      </c>
      <c r="U291" s="31" t="s">
        <v>1244</v>
      </c>
      <c r="V291" s="31" t="s">
        <v>1244</v>
      </c>
      <c r="W291" s="31" t="s">
        <v>1244</v>
      </c>
      <c r="X291" s="163">
        <f t="shared" si="622"/>
        <v>0</v>
      </c>
      <c r="Y291" s="81">
        <f t="shared" si="623"/>
        <v>0</v>
      </c>
      <c r="Z291" s="38">
        <f t="shared" si="621"/>
        <v>2.66</v>
      </c>
      <c r="AA291" s="23">
        <f t="shared" si="633"/>
        <v>0</v>
      </c>
      <c r="AB291" s="24">
        <f t="shared" si="634"/>
        <v>10.4</v>
      </c>
      <c r="AC291" s="55">
        <f t="shared" si="635"/>
        <v>36</v>
      </c>
      <c r="AD291" s="40">
        <f t="shared" si="657"/>
        <v>36.4</v>
      </c>
      <c r="AE291" s="11">
        <f t="shared" si="636"/>
        <v>3240</v>
      </c>
      <c r="AF291" s="6">
        <f t="shared" si="637"/>
        <v>2.4615384615384617</v>
      </c>
      <c r="AG291" s="25">
        <f t="shared" si="638"/>
        <v>19.8</v>
      </c>
      <c r="AH291" s="11" t="e">
        <f>ROUND(AG291*#REF!,-1)</f>
        <v>#REF!</v>
      </c>
      <c r="AI291" s="7">
        <f t="shared" si="639"/>
        <v>0.90384615384615385</v>
      </c>
      <c r="AJ291" s="26">
        <f t="shared" si="640"/>
        <v>14.9</v>
      </c>
      <c r="AK291" s="11" t="e">
        <f>ROUND(AJ291*#REF!,-1)</f>
        <v>#REF!</v>
      </c>
      <c r="AL291" s="18">
        <f t="shared" si="641"/>
        <v>0.43269230769230765</v>
      </c>
      <c r="AM291" s="42"/>
      <c r="AN291" s="67" t="e">
        <f t="shared" si="658"/>
        <v>#VALUE!</v>
      </c>
      <c r="AO291" s="68" t="s">
        <v>22</v>
      </c>
      <c r="AP291" s="68" t="s">
        <v>22</v>
      </c>
      <c r="AQ291" s="68" t="s">
        <v>22</v>
      </c>
      <c r="AR291" s="68" t="s">
        <v>22</v>
      </c>
      <c r="AS291" s="68" t="s">
        <v>22</v>
      </c>
      <c r="AT291" s="68" t="s">
        <v>22</v>
      </c>
      <c r="AU291" s="68" t="s">
        <v>22</v>
      </c>
      <c r="AV291" s="74" t="e">
        <f t="shared" si="642"/>
        <v>#VALUE!</v>
      </c>
      <c r="AW291" s="71" t="e">
        <f t="shared" si="643"/>
        <v>#VALUE!</v>
      </c>
      <c r="AX291" s="49">
        <v>0</v>
      </c>
      <c r="AY291" s="50" t="s">
        <v>22</v>
      </c>
      <c r="AZ291" s="50" t="s">
        <v>22</v>
      </c>
      <c r="BA291" s="50" t="s">
        <v>22</v>
      </c>
      <c r="BB291" s="50" t="s">
        <v>22</v>
      </c>
      <c r="BC291" s="50" t="s">
        <v>22</v>
      </c>
      <c r="BD291" s="50" t="s">
        <v>22</v>
      </c>
      <c r="BE291" s="50" t="s">
        <v>22</v>
      </c>
      <c r="BF291" s="46">
        <f t="shared" si="644"/>
        <v>0</v>
      </c>
      <c r="BG291" s="9">
        <f t="shared" si="645"/>
        <v>0</v>
      </c>
      <c r="BH291" s="9">
        <f t="shared" si="646"/>
        <v>0</v>
      </c>
      <c r="BI291" s="53">
        <v>0</v>
      </c>
      <c r="BJ291" s="54" t="s">
        <v>22</v>
      </c>
      <c r="BK291" s="54" t="s">
        <v>22</v>
      </c>
      <c r="BL291" s="54" t="s">
        <v>22</v>
      </c>
      <c r="BM291" s="54" t="s">
        <v>22</v>
      </c>
      <c r="BN291" s="54" t="s">
        <v>22</v>
      </c>
      <c r="BO291" s="54" t="s">
        <v>22</v>
      </c>
      <c r="BP291" s="54" t="s">
        <v>22</v>
      </c>
      <c r="BQ291" s="46">
        <f t="shared" si="647"/>
        <v>0</v>
      </c>
      <c r="BR291" s="9">
        <f t="shared" si="648"/>
        <v>0</v>
      </c>
      <c r="BS291" s="9">
        <f t="shared" si="649"/>
        <v>0</v>
      </c>
      <c r="BT291" s="63">
        <v>0</v>
      </c>
      <c r="BU291" s="64" t="s">
        <v>22</v>
      </c>
      <c r="BV291" s="64" t="s">
        <v>22</v>
      </c>
      <c r="BW291" s="64" t="s">
        <v>22</v>
      </c>
      <c r="BX291" s="64" t="s">
        <v>22</v>
      </c>
      <c r="BY291" s="64" t="s">
        <v>22</v>
      </c>
      <c r="BZ291" s="64" t="s">
        <v>22</v>
      </c>
      <c r="CA291" s="64" t="s">
        <v>22</v>
      </c>
      <c r="CB291" s="46">
        <f t="shared" si="650"/>
        <v>0</v>
      </c>
      <c r="CC291" s="9">
        <f t="shared" si="651"/>
        <v>0</v>
      </c>
      <c r="CD291" s="9">
        <f t="shared" si="652"/>
        <v>0</v>
      </c>
      <c r="CE291" s="8">
        <v>0</v>
      </c>
      <c r="CF291" s="9">
        <f t="shared" si="653"/>
        <v>0</v>
      </c>
      <c r="CG291" s="9">
        <f t="shared" si="654"/>
        <v>0</v>
      </c>
      <c r="CH291" s="8">
        <v>0</v>
      </c>
      <c r="CI291" s="9">
        <f t="shared" si="655"/>
        <v>0</v>
      </c>
      <c r="CJ291" s="9">
        <f t="shared" si="656"/>
        <v>0</v>
      </c>
      <c r="CK291" s="10">
        <v>1</v>
      </c>
    </row>
    <row r="292" spans="1:89" s="10" customFormat="1" ht="144" customHeight="1">
      <c r="A292" s="36" t="s">
        <v>1242</v>
      </c>
      <c r="B292" s="106"/>
      <c r="C292" s="106" t="str">
        <f t="shared" si="620"/>
        <v>MAGGY 8632-Black</v>
      </c>
      <c r="D292" s="96" t="s">
        <v>1290</v>
      </c>
      <c r="E292" s="19" t="s">
        <v>1212</v>
      </c>
      <c r="F292" s="104" t="s">
        <v>1326</v>
      </c>
      <c r="G292" s="19"/>
      <c r="H292" s="78">
        <f t="shared" si="632"/>
        <v>7.74</v>
      </c>
      <c r="I292" s="89">
        <v>11.9</v>
      </c>
      <c r="J292" s="79">
        <v>29.9</v>
      </c>
      <c r="K292" s="143" t="str">
        <f>_xlfn.XLOOKUP(C292,наличие!A:A,наличие!J:J,"-",0)</f>
        <v>-</v>
      </c>
      <c r="L292" s="160" t="s">
        <v>1245</v>
      </c>
      <c r="M292" s="31" t="s">
        <v>1244</v>
      </c>
      <c r="N292" s="31" t="s">
        <v>1244</v>
      </c>
      <c r="O292" s="31" t="s">
        <v>1244</v>
      </c>
      <c r="P292" s="31" t="s">
        <v>1244</v>
      </c>
      <c r="Q292" s="31" t="s">
        <v>1244</v>
      </c>
      <c r="R292" s="31" t="s">
        <v>1244</v>
      </c>
      <c r="S292" s="31" t="s">
        <v>1244</v>
      </c>
      <c r="T292" s="31" t="s">
        <v>1244</v>
      </c>
      <c r="U292" s="31" t="s">
        <v>1244</v>
      </c>
      <c r="V292" s="31" t="s">
        <v>1244</v>
      </c>
      <c r="W292" s="31" t="s">
        <v>1244</v>
      </c>
      <c r="X292" s="163">
        <f t="shared" si="622"/>
        <v>0</v>
      </c>
      <c r="Y292" s="81">
        <f t="shared" si="623"/>
        <v>0</v>
      </c>
      <c r="Z292" s="38">
        <f t="shared" si="621"/>
        <v>2.66</v>
      </c>
      <c r="AA292" s="23">
        <f t="shared" si="633"/>
        <v>0</v>
      </c>
      <c r="AB292" s="24">
        <f t="shared" si="634"/>
        <v>10.4</v>
      </c>
      <c r="AC292" s="55">
        <f t="shared" si="635"/>
        <v>36</v>
      </c>
      <c r="AD292" s="40">
        <f t="shared" si="657"/>
        <v>36.4</v>
      </c>
      <c r="AE292" s="11">
        <f t="shared" si="636"/>
        <v>3240</v>
      </c>
      <c r="AF292" s="6">
        <f t="shared" si="637"/>
        <v>2.4615384615384617</v>
      </c>
      <c r="AG292" s="25">
        <f t="shared" si="638"/>
        <v>19.8</v>
      </c>
      <c r="AH292" s="11" t="e">
        <f>ROUND(AG292*#REF!,-1)</f>
        <v>#REF!</v>
      </c>
      <c r="AI292" s="7">
        <f t="shared" si="639"/>
        <v>0.90384615384615385</v>
      </c>
      <c r="AJ292" s="26">
        <f t="shared" si="640"/>
        <v>14.9</v>
      </c>
      <c r="AK292" s="11" t="e">
        <f>ROUND(AJ292*#REF!,-1)</f>
        <v>#REF!</v>
      </c>
      <c r="AL292" s="18">
        <f t="shared" si="641"/>
        <v>0.43269230769230765</v>
      </c>
      <c r="AM292" s="42"/>
      <c r="AN292" s="67" t="e">
        <f t="shared" si="658"/>
        <v>#VALUE!</v>
      </c>
      <c r="AO292" s="68" t="s">
        <v>22</v>
      </c>
      <c r="AP292" s="68" t="s">
        <v>22</v>
      </c>
      <c r="AQ292" s="68" t="s">
        <v>22</v>
      </c>
      <c r="AR292" s="68" t="s">
        <v>22</v>
      </c>
      <c r="AS292" s="68" t="s">
        <v>22</v>
      </c>
      <c r="AT292" s="68" t="s">
        <v>22</v>
      </c>
      <c r="AU292" s="68" t="s">
        <v>22</v>
      </c>
      <c r="AV292" s="74" t="e">
        <f t="shared" si="642"/>
        <v>#VALUE!</v>
      </c>
      <c r="AW292" s="71" t="e">
        <f t="shared" si="643"/>
        <v>#VALUE!</v>
      </c>
      <c r="AX292" s="49">
        <v>0</v>
      </c>
      <c r="AY292" s="50" t="s">
        <v>22</v>
      </c>
      <c r="AZ292" s="50" t="s">
        <v>22</v>
      </c>
      <c r="BA292" s="50" t="s">
        <v>22</v>
      </c>
      <c r="BB292" s="50" t="s">
        <v>22</v>
      </c>
      <c r="BC292" s="50" t="s">
        <v>22</v>
      </c>
      <c r="BD292" s="50" t="s">
        <v>22</v>
      </c>
      <c r="BE292" s="50" t="s">
        <v>22</v>
      </c>
      <c r="BF292" s="46">
        <f t="shared" si="644"/>
        <v>0</v>
      </c>
      <c r="BG292" s="9">
        <f t="shared" si="645"/>
        <v>0</v>
      </c>
      <c r="BH292" s="9">
        <f t="shared" si="646"/>
        <v>0</v>
      </c>
      <c r="BI292" s="53">
        <v>0</v>
      </c>
      <c r="BJ292" s="54" t="s">
        <v>22</v>
      </c>
      <c r="BK292" s="54" t="s">
        <v>22</v>
      </c>
      <c r="BL292" s="54" t="s">
        <v>22</v>
      </c>
      <c r="BM292" s="54" t="s">
        <v>22</v>
      </c>
      <c r="BN292" s="54" t="s">
        <v>22</v>
      </c>
      <c r="BO292" s="54" t="s">
        <v>22</v>
      </c>
      <c r="BP292" s="54" t="s">
        <v>22</v>
      </c>
      <c r="BQ292" s="46">
        <f t="shared" si="647"/>
        <v>0</v>
      </c>
      <c r="BR292" s="9">
        <f t="shared" si="648"/>
        <v>0</v>
      </c>
      <c r="BS292" s="9">
        <f t="shared" si="649"/>
        <v>0</v>
      </c>
      <c r="BT292" s="63">
        <v>0</v>
      </c>
      <c r="BU292" s="64" t="s">
        <v>22</v>
      </c>
      <c r="BV292" s="64" t="s">
        <v>22</v>
      </c>
      <c r="BW292" s="64" t="s">
        <v>22</v>
      </c>
      <c r="BX292" s="64" t="s">
        <v>22</v>
      </c>
      <c r="BY292" s="64" t="s">
        <v>22</v>
      </c>
      <c r="BZ292" s="64" t="s">
        <v>22</v>
      </c>
      <c r="CA292" s="64" t="s">
        <v>22</v>
      </c>
      <c r="CB292" s="46">
        <f t="shared" si="650"/>
        <v>0</v>
      </c>
      <c r="CC292" s="9">
        <f t="shared" si="651"/>
        <v>0</v>
      </c>
      <c r="CD292" s="9">
        <f t="shared" si="652"/>
        <v>0</v>
      </c>
      <c r="CE292" s="8">
        <v>0</v>
      </c>
      <c r="CF292" s="9">
        <f t="shared" si="653"/>
        <v>0</v>
      </c>
      <c r="CG292" s="9">
        <f t="shared" si="654"/>
        <v>0</v>
      </c>
      <c r="CH292" s="8">
        <v>0</v>
      </c>
      <c r="CI292" s="9">
        <f t="shared" si="655"/>
        <v>0</v>
      </c>
      <c r="CJ292" s="9">
        <f t="shared" si="656"/>
        <v>0</v>
      </c>
      <c r="CK292" s="10">
        <v>1</v>
      </c>
    </row>
    <row r="293" spans="1:89" s="10" customFormat="1" ht="144" customHeight="1">
      <c r="A293" s="36" t="str">
        <f>_xlfn.XLOOKUP(D293,наличие!B:B,наличие!E:E,"-",0)</f>
        <v>Шапки</v>
      </c>
      <c r="B293" s="106"/>
      <c r="C293" s="106" t="str">
        <f t="shared" si="620"/>
        <v>EDMOND 057-Blue</v>
      </c>
      <c r="D293" s="96" t="s">
        <v>255</v>
      </c>
      <c r="E293" s="19" t="s">
        <v>1203</v>
      </c>
      <c r="F293" s="104" t="s">
        <v>889</v>
      </c>
      <c r="G293" s="19"/>
      <c r="H293" s="78">
        <f t="shared" si="632"/>
        <v>7.09</v>
      </c>
      <c r="I293" s="89">
        <v>10.9</v>
      </c>
      <c r="J293" s="79">
        <v>27.9</v>
      </c>
      <c r="K293" s="143">
        <f>_xlfn.XLOOKUP(C293,наличие!A:A,наличие!J:J,"-",0)</f>
        <v>22</v>
      </c>
      <c r="L293" s="160" t="s">
        <v>1245</v>
      </c>
      <c r="M293" s="31" t="s">
        <v>1244</v>
      </c>
      <c r="N293" s="31" t="s">
        <v>1244</v>
      </c>
      <c r="O293" s="31" t="s">
        <v>1244</v>
      </c>
      <c r="P293" s="31" t="s">
        <v>1244</v>
      </c>
      <c r="Q293" s="31" t="s">
        <v>1244</v>
      </c>
      <c r="R293" s="31" t="s">
        <v>1244</v>
      </c>
      <c r="S293" s="31" t="s">
        <v>1244</v>
      </c>
      <c r="T293" s="31" t="s">
        <v>1244</v>
      </c>
      <c r="U293" s="31" t="s">
        <v>1244</v>
      </c>
      <c r="V293" s="31" t="s">
        <v>1244</v>
      </c>
      <c r="W293" s="31" t="s">
        <v>1244</v>
      </c>
      <c r="X293" s="163">
        <f t="shared" si="622"/>
        <v>0</v>
      </c>
      <c r="Y293" s="81">
        <f t="shared" si="623"/>
        <v>0</v>
      </c>
      <c r="Z293" s="38">
        <f t="shared" si="621"/>
        <v>2.5649999999999999</v>
      </c>
      <c r="AA293" s="23">
        <f t="shared" si="633"/>
        <v>0</v>
      </c>
      <c r="AB293" s="24">
        <f t="shared" si="634"/>
        <v>9.6549999999999994</v>
      </c>
      <c r="AC293" s="55">
        <f t="shared" si="635"/>
        <v>34</v>
      </c>
      <c r="AD293" s="40">
        <f t="shared" si="657"/>
        <v>33.799999999999997</v>
      </c>
      <c r="AE293" s="11">
        <f t="shared" si="636"/>
        <v>3060</v>
      </c>
      <c r="AF293" s="6">
        <f t="shared" si="637"/>
        <v>2.5214914552045573</v>
      </c>
      <c r="AG293" s="25">
        <f t="shared" si="638"/>
        <v>18.7</v>
      </c>
      <c r="AH293" s="11" t="e">
        <f>ROUND(AG293*#REF!,-1)</f>
        <v>#REF!</v>
      </c>
      <c r="AI293" s="7">
        <f t="shared" si="639"/>
        <v>0.93682030036250652</v>
      </c>
      <c r="AJ293" s="26">
        <f t="shared" si="640"/>
        <v>14</v>
      </c>
      <c r="AK293" s="11" t="e">
        <f>ROUND(AJ293*#REF!,-1)</f>
        <v>#REF!</v>
      </c>
      <c r="AL293" s="18">
        <f t="shared" si="641"/>
        <v>0.45002589331952364</v>
      </c>
      <c r="AM293" s="42"/>
      <c r="AN293" s="67" t="e">
        <f t="shared" si="658"/>
        <v>#VALUE!</v>
      </c>
      <c r="AO293" s="68" t="s">
        <v>22</v>
      </c>
      <c r="AP293" s="68" t="s">
        <v>22</v>
      </c>
      <c r="AQ293" s="68" t="s">
        <v>22</v>
      </c>
      <c r="AR293" s="68" t="s">
        <v>22</v>
      </c>
      <c r="AS293" s="68" t="s">
        <v>22</v>
      </c>
      <c r="AT293" s="68" t="s">
        <v>22</v>
      </c>
      <c r="AU293" s="68" t="s">
        <v>22</v>
      </c>
      <c r="AV293" s="74" t="e">
        <f t="shared" si="642"/>
        <v>#VALUE!</v>
      </c>
      <c r="AW293" s="71" t="e">
        <f t="shared" si="643"/>
        <v>#VALUE!</v>
      </c>
      <c r="AX293" s="49">
        <v>0</v>
      </c>
      <c r="AY293" s="50" t="s">
        <v>22</v>
      </c>
      <c r="AZ293" s="50" t="s">
        <v>22</v>
      </c>
      <c r="BA293" s="50" t="s">
        <v>22</v>
      </c>
      <c r="BB293" s="50" t="s">
        <v>22</v>
      </c>
      <c r="BC293" s="50" t="s">
        <v>22</v>
      </c>
      <c r="BD293" s="50" t="s">
        <v>22</v>
      </c>
      <c r="BE293" s="50" t="s">
        <v>22</v>
      </c>
      <c r="BF293" s="46">
        <f t="shared" si="644"/>
        <v>0</v>
      </c>
      <c r="BG293" s="9">
        <f t="shared" si="645"/>
        <v>0</v>
      </c>
      <c r="BH293" s="9">
        <f t="shared" si="646"/>
        <v>0</v>
      </c>
      <c r="BI293" s="53">
        <v>0</v>
      </c>
      <c r="BJ293" s="54" t="s">
        <v>22</v>
      </c>
      <c r="BK293" s="54" t="s">
        <v>22</v>
      </c>
      <c r="BL293" s="54" t="s">
        <v>22</v>
      </c>
      <c r="BM293" s="54" t="s">
        <v>22</v>
      </c>
      <c r="BN293" s="54" t="s">
        <v>22</v>
      </c>
      <c r="BO293" s="54" t="s">
        <v>22</v>
      </c>
      <c r="BP293" s="54" t="s">
        <v>22</v>
      </c>
      <c r="BQ293" s="46">
        <f t="shared" si="647"/>
        <v>0</v>
      </c>
      <c r="BR293" s="9">
        <f t="shared" si="648"/>
        <v>0</v>
      </c>
      <c r="BS293" s="9">
        <f t="shared" si="649"/>
        <v>0</v>
      </c>
      <c r="BT293" s="63">
        <v>0</v>
      </c>
      <c r="BU293" s="64" t="s">
        <v>22</v>
      </c>
      <c r="BV293" s="64" t="s">
        <v>22</v>
      </c>
      <c r="BW293" s="64" t="s">
        <v>22</v>
      </c>
      <c r="BX293" s="64" t="s">
        <v>22</v>
      </c>
      <c r="BY293" s="64" t="s">
        <v>22</v>
      </c>
      <c r="BZ293" s="64" t="s">
        <v>22</v>
      </c>
      <c r="CA293" s="64" t="s">
        <v>22</v>
      </c>
      <c r="CB293" s="46">
        <f t="shared" si="650"/>
        <v>0</v>
      </c>
      <c r="CC293" s="9">
        <f t="shared" si="651"/>
        <v>0</v>
      </c>
      <c r="CD293" s="9">
        <f t="shared" si="652"/>
        <v>0</v>
      </c>
      <c r="CE293" s="8">
        <v>0</v>
      </c>
      <c r="CF293" s="9">
        <f t="shared" si="653"/>
        <v>0</v>
      </c>
      <c r="CG293" s="9">
        <f t="shared" si="654"/>
        <v>0</v>
      </c>
      <c r="CH293" s="8">
        <v>0</v>
      </c>
      <c r="CI293" s="9">
        <f t="shared" si="655"/>
        <v>0</v>
      </c>
      <c r="CJ293" s="9">
        <f t="shared" si="656"/>
        <v>0</v>
      </c>
      <c r="CK293" s="10">
        <v>1</v>
      </c>
    </row>
    <row r="294" spans="1:89" s="10" customFormat="1" ht="144" customHeight="1">
      <c r="A294" s="36" t="str">
        <f>_xlfn.XLOOKUP(D294,наличие!B:B,наличие!E:E,"-",0)</f>
        <v>Шапки</v>
      </c>
      <c r="B294" s="106"/>
      <c r="C294" s="106" t="str">
        <f t="shared" si="620"/>
        <v>EDMOND 057-Black</v>
      </c>
      <c r="D294" s="96" t="s">
        <v>255</v>
      </c>
      <c r="E294" s="19" t="s">
        <v>1212</v>
      </c>
      <c r="F294" s="104" t="s">
        <v>889</v>
      </c>
      <c r="G294" s="19"/>
      <c r="H294" s="78">
        <f t="shared" si="632"/>
        <v>7.09</v>
      </c>
      <c r="I294" s="89">
        <v>10.9</v>
      </c>
      <c r="J294" s="79">
        <v>27.9</v>
      </c>
      <c r="K294" s="143">
        <f>_xlfn.XLOOKUP(C294,наличие!A:A,наличие!J:J,"-",0)</f>
        <v>31</v>
      </c>
      <c r="L294" s="160" t="s">
        <v>1245</v>
      </c>
      <c r="M294" s="31" t="s">
        <v>1244</v>
      </c>
      <c r="N294" s="31" t="s">
        <v>1244</v>
      </c>
      <c r="O294" s="31" t="s">
        <v>1244</v>
      </c>
      <c r="P294" s="31" t="s">
        <v>1244</v>
      </c>
      <c r="Q294" s="31" t="s">
        <v>1244</v>
      </c>
      <c r="R294" s="31" t="s">
        <v>1244</v>
      </c>
      <c r="S294" s="31" t="s">
        <v>1244</v>
      </c>
      <c r="T294" s="31" t="s">
        <v>1244</v>
      </c>
      <c r="U294" s="31" t="s">
        <v>1244</v>
      </c>
      <c r="V294" s="31" t="s">
        <v>1244</v>
      </c>
      <c r="W294" s="31" t="s">
        <v>1244</v>
      </c>
      <c r="X294" s="163">
        <f t="shared" si="622"/>
        <v>0</v>
      </c>
      <c r="Y294" s="81">
        <f t="shared" si="623"/>
        <v>0</v>
      </c>
      <c r="Z294" s="38">
        <f t="shared" si="621"/>
        <v>2.5649999999999999</v>
      </c>
      <c r="AA294" s="23">
        <f t="shared" si="633"/>
        <v>0</v>
      </c>
      <c r="AB294" s="24">
        <f t="shared" si="634"/>
        <v>9.6549999999999994</v>
      </c>
      <c r="AC294" s="55">
        <f t="shared" si="635"/>
        <v>34</v>
      </c>
      <c r="AD294" s="40">
        <f t="shared" si="657"/>
        <v>33.799999999999997</v>
      </c>
      <c r="AE294" s="11">
        <f t="shared" si="636"/>
        <v>3060</v>
      </c>
      <c r="AF294" s="6">
        <f t="shared" si="637"/>
        <v>2.5214914552045573</v>
      </c>
      <c r="AG294" s="25">
        <f t="shared" si="638"/>
        <v>18.7</v>
      </c>
      <c r="AH294" s="11" t="e">
        <f>ROUND(AG294*#REF!,-1)</f>
        <v>#REF!</v>
      </c>
      <c r="AI294" s="7">
        <f t="shared" si="639"/>
        <v>0.93682030036250652</v>
      </c>
      <c r="AJ294" s="26">
        <f t="shared" si="640"/>
        <v>14</v>
      </c>
      <c r="AK294" s="11" t="e">
        <f>ROUND(AJ294*#REF!,-1)</f>
        <v>#REF!</v>
      </c>
      <c r="AL294" s="18">
        <f t="shared" si="641"/>
        <v>0.45002589331952364</v>
      </c>
      <c r="AM294" s="42"/>
      <c r="AN294" s="67" t="e">
        <f t="shared" si="658"/>
        <v>#VALUE!</v>
      </c>
      <c r="AO294" s="68" t="s">
        <v>22</v>
      </c>
      <c r="AP294" s="68" t="s">
        <v>22</v>
      </c>
      <c r="AQ294" s="68" t="s">
        <v>22</v>
      </c>
      <c r="AR294" s="68" t="s">
        <v>22</v>
      </c>
      <c r="AS294" s="68" t="s">
        <v>22</v>
      </c>
      <c r="AT294" s="68" t="s">
        <v>22</v>
      </c>
      <c r="AU294" s="68" t="s">
        <v>22</v>
      </c>
      <c r="AV294" s="74" t="e">
        <f t="shared" si="642"/>
        <v>#VALUE!</v>
      </c>
      <c r="AW294" s="71" t="e">
        <f t="shared" si="643"/>
        <v>#VALUE!</v>
      </c>
      <c r="AX294" s="49">
        <v>0</v>
      </c>
      <c r="AY294" s="50" t="s">
        <v>22</v>
      </c>
      <c r="AZ294" s="50" t="s">
        <v>22</v>
      </c>
      <c r="BA294" s="50" t="s">
        <v>22</v>
      </c>
      <c r="BB294" s="50" t="s">
        <v>22</v>
      </c>
      <c r="BC294" s="50" t="s">
        <v>22</v>
      </c>
      <c r="BD294" s="50" t="s">
        <v>22</v>
      </c>
      <c r="BE294" s="50" t="s">
        <v>22</v>
      </c>
      <c r="BF294" s="46">
        <f t="shared" si="644"/>
        <v>0</v>
      </c>
      <c r="BG294" s="9">
        <f t="shared" si="645"/>
        <v>0</v>
      </c>
      <c r="BH294" s="9">
        <f t="shared" si="646"/>
        <v>0</v>
      </c>
      <c r="BI294" s="53">
        <v>0</v>
      </c>
      <c r="BJ294" s="54" t="s">
        <v>22</v>
      </c>
      <c r="BK294" s="54" t="s">
        <v>22</v>
      </c>
      <c r="BL294" s="54" t="s">
        <v>22</v>
      </c>
      <c r="BM294" s="54" t="s">
        <v>22</v>
      </c>
      <c r="BN294" s="54" t="s">
        <v>22</v>
      </c>
      <c r="BO294" s="54" t="s">
        <v>22</v>
      </c>
      <c r="BP294" s="54" t="s">
        <v>22</v>
      </c>
      <c r="BQ294" s="46">
        <f t="shared" si="647"/>
        <v>0</v>
      </c>
      <c r="BR294" s="9">
        <f t="shared" si="648"/>
        <v>0</v>
      </c>
      <c r="BS294" s="9">
        <f t="shared" si="649"/>
        <v>0</v>
      </c>
      <c r="BT294" s="63">
        <v>0</v>
      </c>
      <c r="BU294" s="64" t="s">
        <v>22</v>
      </c>
      <c r="BV294" s="64" t="s">
        <v>22</v>
      </c>
      <c r="BW294" s="64" t="s">
        <v>22</v>
      </c>
      <c r="BX294" s="64" t="s">
        <v>22</v>
      </c>
      <c r="BY294" s="64" t="s">
        <v>22</v>
      </c>
      <c r="BZ294" s="64" t="s">
        <v>22</v>
      </c>
      <c r="CA294" s="64" t="s">
        <v>22</v>
      </c>
      <c r="CB294" s="46">
        <f t="shared" si="650"/>
        <v>0</v>
      </c>
      <c r="CC294" s="9">
        <f t="shared" si="651"/>
        <v>0</v>
      </c>
      <c r="CD294" s="9">
        <f t="shared" si="652"/>
        <v>0</v>
      </c>
      <c r="CE294" s="8">
        <v>0</v>
      </c>
      <c r="CF294" s="9">
        <f t="shared" si="653"/>
        <v>0</v>
      </c>
      <c r="CG294" s="9">
        <f t="shared" si="654"/>
        <v>0</v>
      </c>
      <c r="CH294" s="8">
        <v>0</v>
      </c>
      <c r="CI294" s="9">
        <f t="shared" si="655"/>
        <v>0</v>
      </c>
      <c r="CJ294" s="9">
        <f t="shared" si="656"/>
        <v>0</v>
      </c>
      <c r="CK294" s="10">
        <v>1</v>
      </c>
    </row>
    <row r="295" spans="1:89" s="10" customFormat="1" ht="144" customHeight="1">
      <c r="A295" s="36" t="str">
        <f>_xlfn.XLOOKUP(D295,наличие!B:B,наличие!E:E,"-",0)</f>
        <v>Шапки</v>
      </c>
      <c r="B295" s="107"/>
      <c r="C295" s="106" t="str">
        <f t="shared" si="620"/>
        <v>EDMOND 057-Mustard</v>
      </c>
      <c r="D295" s="96" t="s">
        <v>255</v>
      </c>
      <c r="E295" s="19" t="s">
        <v>1218</v>
      </c>
      <c r="F295" s="104" t="s">
        <v>889</v>
      </c>
      <c r="G295" s="19"/>
      <c r="H295" s="78">
        <f t="shared" si="632"/>
        <v>7.09</v>
      </c>
      <c r="I295" s="79">
        <v>10.9</v>
      </c>
      <c r="J295" s="79">
        <v>27.9</v>
      </c>
      <c r="K295" s="143">
        <f>_xlfn.XLOOKUP(C295,наличие!A:A,наличие!J:J,"-",0)</f>
        <v>9</v>
      </c>
      <c r="L295" s="160" t="s">
        <v>1245</v>
      </c>
      <c r="M295" s="31" t="s">
        <v>1244</v>
      </c>
      <c r="N295" s="31" t="s">
        <v>1244</v>
      </c>
      <c r="O295" s="31" t="s">
        <v>1244</v>
      </c>
      <c r="P295" s="31" t="s">
        <v>1244</v>
      </c>
      <c r="Q295" s="31" t="s">
        <v>1244</v>
      </c>
      <c r="R295" s="31" t="s">
        <v>1244</v>
      </c>
      <c r="S295" s="31" t="s">
        <v>1244</v>
      </c>
      <c r="T295" s="31" t="s">
        <v>1244</v>
      </c>
      <c r="U295" s="31" t="s">
        <v>1244</v>
      </c>
      <c r="V295" s="31" t="s">
        <v>1244</v>
      </c>
      <c r="W295" s="31" t="s">
        <v>1244</v>
      </c>
      <c r="X295" s="163">
        <f t="shared" si="622"/>
        <v>0</v>
      </c>
      <c r="Y295" s="81">
        <f t="shared" si="623"/>
        <v>0</v>
      </c>
      <c r="Z295" s="38">
        <f t="shared" si="621"/>
        <v>2.5649999999999999</v>
      </c>
      <c r="AA295" s="23">
        <f t="shared" si="633"/>
        <v>0</v>
      </c>
      <c r="AB295" s="24">
        <f t="shared" si="634"/>
        <v>9.6549999999999994</v>
      </c>
      <c r="AC295" s="55">
        <f t="shared" si="635"/>
        <v>34</v>
      </c>
      <c r="AD295" s="40">
        <f t="shared" si="657"/>
        <v>33.799999999999997</v>
      </c>
      <c r="AE295" s="11">
        <f t="shared" si="636"/>
        <v>3060</v>
      </c>
      <c r="AF295" s="6">
        <f t="shared" si="637"/>
        <v>2.5214914552045573</v>
      </c>
      <c r="AG295" s="25">
        <f t="shared" si="638"/>
        <v>18.7</v>
      </c>
      <c r="AH295" s="11" t="e">
        <f>ROUND(AG295*#REF!,-1)</f>
        <v>#REF!</v>
      </c>
      <c r="AI295" s="7">
        <f t="shared" si="639"/>
        <v>0.93682030036250652</v>
      </c>
      <c r="AJ295" s="26">
        <f t="shared" si="640"/>
        <v>14</v>
      </c>
      <c r="AK295" s="11" t="e">
        <f>ROUND(AJ295*#REF!,-1)</f>
        <v>#REF!</v>
      </c>
      <c r="AL295" s="18">
        <f t="shared" si="641"/>
        <v>0.45002589331952364</v>
      </c>
      <c r="AM295" s="42"/>
      <c r="AN295" s="67" t="e">
        <f t="shared" si="658"/>
        <v>#VALUE!</v>
      </c>
      <c r="AO295" s="68" t="s">
        <v>22</v>
      </c>
      <c r="AP295" s="68" t="s">
        <v>22</v>
      </c>
      <c r="AQ295" s="68" t="s">
        <v>22</v>
      </c>
      <c r="AR295" s="68" t="s">
        <v>22</v>
      </c>
      <c r="AS295" s="68" t="s">
        <v>22</v>
      </c>
      <c r="AT295" s="68" t="s">
        <v>22</v>
      </c>
      <c r="AU295" s="68" t="s">
        <v>22</v>
      </c>
      <c r="AV295" s="74" t="e">
        <f t="shared" si="642"/>
        <v>#VALUE!</v>
      </c>
      <c r="AW295" s="71" t="e">
        <f t="shared" si="643"/>
        <v>#VALUE!</v>
      </c>
      <c r="AX295" s="49">
        <v>0</v>
      </c>
      <c r="AY295" s="50" t="s">
        <v>22</v>
      </c>
      <c r="AZ295" s="50" t="s">
        <v>22</v>
      </c>
      <c r="BA295" s="50" t="s">
        <v>22</v>
      </c>
      <c r="BB295" s="50" t="s">
        <v>22</v>
      </c>
      <c r="BC295" s="50" t="s">
        <v>22</v>
      </c>
      <c r="BD295" s="50" t="s">
        <v>22</v>
      </c>
      <c r="BE295" s="50" t="s">
        <v>22</v>
      </c>
      <c r="BF295" s="46">
        <f t="shared" si="644"/>
        <v>0</v>
      </c>
      <c r="BG295" s="9">
        <f t="shared" si="645"/>
        <v>0</v>
      </c>
      <c r="BH295" s="9">
        <f t="shared" si="646"/>
        <v>0</v>
      </c>
      <c r="BI295" s="53">
        <v>0</v>
      </c>
      <c r="BJ295" s="54" t="s">
        <v>22</v>
      </c>
      <c r="BK295" s="54" t="s">
        <v>22</v>
      </c>
      <c r="BL295" s="54" t="s">
        <v>22</v>
      </c>
      <c r="BM295" s="54" t="s">
        <v>22</v>
      </c>
      <c r="BN295" s="54" t="s">
        <v>22</v>
      </c>
      <c r="BO295" s="54" t="s">
        <v>22</v>
      </c>
      <c r="BP295" s="54" t="s">
        <v>22</v>
      </c>
      <c r="BQ295" s="46">
        <f t="shared" si="647"/>
        <v>0</v>
      </c>
      <c r="BR295" s="9">
        <f t="shared" si="648"/>
        <v>0</v>
      </c>
      <c r="BS295" s="9">
        <f t="shared" si="649"/>
        <v>0</v>
      </c>
      <c r="BT295" s="63">
        <v>0</v>
      </c>
      <c r="BU295" s="64" t="s">
        <v>22</v>
      </c>
      <c r="BV295" s="64" t="s">
        <v>22</v>
      </c>
      <c r="BW295" s="64" t="s">
        <v>22</v>
      </c>
      <c r="BX295" s="64" t="s">
        <v>22</v>
      </c>
      <c r="BY295" s="64" t="s">
        <v>22</v>
      </c>
      <c r="BZ295" s="64" t="s">
        <v>22</v>
      </c>
      <c r="CA295" s="64" t="s">
        <v>22</v>
      </c>
      <c r="CB295" s="46">
        <f t="shared" si="650"/>
        <v>0</v>
      </c>
      <c r="CC295" s="9">
        <f t="shared" si="651"/>
        <v>0</v>
      </c>
      <c r="CD295" s="9">
        <f t="shared" si="652"/>
        <v>0</v>
      </c>
      <c r="CE295" s="8">
        <v>0</v>
      </c>
      <c r="CF295" s="9">
        <f t="shared" si="653"/>
        <v>0</v>
      </c>
      <c r="CG295" s="9">
        <f t="shared" si="654"/>
        <v>0</v>
      </c>
      <c r="CH295" s="8">
        <v>0</v>
      </c>
      <c r="CI295" s="9">
        <f t="shared" si="655"/>
        <v>0</v>
      </c>
      <c r="CJ295" s="9">
        <f t="shared" si="656"/>
        <v>0</v>
      </c>
      <c r="CK295" s="10">
        <v>1</v>
      </c>
    </row>
    <row r="296" spans="1:89" s="10" customFormat="1" ht="144" customHeight="1">
      <c r="A296" s="36" t="str">
        <f>_xlfn.XLOOKUP(D296,наличие!B:B,наличие!E:E,"-",0)</f>
        <v>Шапки</v>
      </c>
      <c r="B296" s="106"/>
      <c r="C296" s="106" t="str">
        <f t="shared" si="620"/>
        <v>EDMOND 057-Grey</v>
      </c>
      <c r="D296" s="96" t="s">
        <v>255</v>
      </c>
      <c r="E296" s="19" t="s">
        <v>1217</v>
      </c>
      <c r="F296" s="104" t="s">
        <v>889</v>
      </c>
      <c r="G296" s="19"/>
      <c r="H296" s="78">
        <f t="shared" si="632"/>
        <v>7.09</v>
      </c>
      <c r="I296" s="89">
        <v>10.9</v>
      </c>
      <c r="J296" s="79">
        <v>27.9</v>
      </c>
      <c r="K296" s="143">
        <f>_xlfn.XLOOKUP(C296,наличие!A:A,наличие!J:J,"-",0)</f>
        <v>35</v>
      </c>
      <c r="L296" s="160" t="s">
        <v>1245</v>
      </c>
      <c r="M296" s="31" t="s">
        <v>1244</v>
      </c>
      <c r="N296" s="31" t="s">
        <v>1244</v>
      </c>
      <c r="O296" s="31" t="s">
        <v>1244</v>
      </c>
      <c r="P296" s="31" t="s">
        <v>1244</v>
      </c>
      <c r="Q296" s="31" t="s">
        <v>1244</v>
      </c>
      <c r="R296" s="31" t="s">
        <v>1244</v>
      </c>
      <c r="S296" s="31" t="s">
        <v>1244</v>
      </c>
      <c r="T296" s="31" t="s">
        <v>1244</v>
      </c>
      <c r="U296" s="31" t="s">
        <v>1244</v>
      </c>
      <c r="V296" s="31" t="s">
        <v>1244</v>
      </c>
      <c r="W296" s="31" t="s">
        <v>1244</v>
      </c>
      <c r="X296" s="163">
        <f t="shared" si="622"/>
        <v>0</v>
      </c>
      <c r="Y296" s="81">
        <f t="shared" si="623"/>
        <v>0</v>
      </c>
      <c r="Z296" s="38">
        <f t="shared" si="621"/>
        <v>2.5649999999999999</v>
      </c>
      <c r="AA296" s="23">
        <f t="shared" si="633"/>
        <v>0</v>
      </c>
      <c r="AB296" s="24">
        <f t="shared" si="634"/>
        <v>9.6549999999999994</v>
      </c>
      <c r="AC296" s="55">
        <f t="shared" si="635"/>
        <v>34</v>
      </c>
      <c r="AD296" s="40">
        <f t="shared" si="657"/>
        <v>33.799999999999997</v>
      </c>
      <c r="AE296" s="11">
        <f t="shared" si="636"/>
        <v>3060</v>
      </c>
      <c r="AF296" s="6">
        <f t="shared" si="637"/>
        <v>2.5214914552045573</v>
      </c>
      <c r="AG296" s="25">
        <f t="shared" si="638"/>
        <v>18.7</v>
      </c>
      <c r="AH296" s="11" t="e">
        <f>ROUND(AG296*#REF!,-1)</f>
        <v>#REF!</v>
      </c>
      <c r="AI296" s="7">
        <f t="shared" si="639"/>
        <v>0.93682030036250652</v>
      </c>
      <c r="AJ296" s="26">
        <f t="shared" si="640"/>
        <v>14</v>
      </c>
      <c r="AK296" s="11" t="e">
        <f>ROUND(AJ296*#REF!,-1)</f>
        <v>#REF!</v>
      </c>
      <c r="AL296" s="18">
        <f t="shared" si="641"/>
        <v>0.45002589331952364</v>
      </c>
      <c r="AM296" s="42"/>
      <c r="AN296" s="67" t="e">
        <f t="shared" si="658"/>
        <v>#VALUE!</v>
      </c>
      <c r="AO296" s="68" t="s">
        <v>22</v>
      </c>
      <c r="AP296" s="68" t="s">
        <v>22</v>
      </c>
      <c r="AQ296" s="68" t="s">
        <v>22</v>
      </c>
      <c r="AR296" s="68" t="s">
        <v>22</v>
      </c>
      <c r="AS296" s="68" t="s">
        <v>22</v>
      </c>
      <c r="AT296" s="68" t="s">
        <v>22</v>
      </c>
      <c r="AU296" s="68" t="s">
        <v>22</v>
      </c>
      <c r="AV296" s="74" t="e">
        <f t="shared" si="642"/>
        <v>#VALUE!</v>
      </c>
      <c r="AW296" s="71" t="e">
        <f t="shared" si="643"/>
        <v>#VALUE!</v>
      </c>
      <c r="AX296" s="49">
        <v>0</v>
      </c>
      <c r="AY296" s="50" t="s">
        <v>22</v>
      </c>
      <c r="AZ296" s="50" t="s">
        <v>22</v>
      </c>
      <c r="BA296" s="50" t="s">
        <v>22</v>
      </c>
      <c r="BB296" s="50" t="s">
        <v>22</v>
      </c>
      <c r="BC296" s="50" t="s">
        <v>22</v>
      </c>
      <c r="BD296" s="50" t="s">
        <v>22</v>
      </c>
      <c r="BE296" s="50" t="s">
        <v>22</v>
      </c>
      <c r="BF296" s="46">
        <f t="shared" si="644"/>
        <v>0</v>
      </c>
      <c r="BG296" s="9">
        <f t="shared" si="645"/>
        <v>0</v>
      </c>
      <c r="BH296" s="9">
        <f t="shared" si="646"/>
        <v>0</v>
      </c>
      <c r="BI296" s="53">
        <v>0</v>
      </c>
      <c r="BJ296" s="54" t="s">
        <v>22</v>
      </c>
      <c r="BK296" s="54" t="s">
        <v>22</v>
      </c>
      <c r="BL296" s="54" t="s">
        <v>22</v>
      </c>
      <c r="BM296" s="54" t="s">
        <v>22</v>
      </c>
      <c r="BN296" s="54" t="s">
        <v>22</v>
      </c>
      <c r="BO296" s="54" t="s">
        <v>22</v>
      </c>
      <c r="BP296" s="54" t="s">
        <v>22</v>
      </c>
      <c r="BQ296" s="46">
        <f t="shared" si="647"/>
        <v>0</v>
      </c>
      <c r="BR296" s="9">
        <f t="shared" si="648"/>
        <v>0</v>
      </c>
      <c r="BS296" s="9">
        <f t="shared" si="649"/>
        <v>0</v>
      </c>
      <c r="BT296" s="63">
        <v>0</v>
      </c>
      <c r="BU296" s="64" t="s">
        <v>22</v>
      </c>
      <c r="BV296" s="64" t="s">
        <v>22</v>
      </c>
      <c r="BW296" s="64" t="s">
        <v>22</v>
      </c>
      <c r="BX296" s="64" t="s">
        <v>22</v>
      </c>
      <c r="BY296" s="64" t="s">
        <v>22</v>
      </c>
      <c r="BZ296" s="64" t="s">
        <v>22</v>
      </c>
      <c r="CA296" s="64" t="s">
        <v>22</v>
      </c>
      <c r="CB296" s="46">
        <f t="shared" si="650"/>
        <v>0</v>
      </c>
      <c r="CC296" s="9">
        <f t="shared" si="651"/>
        <v>0</v>
      </c>
      <c r="CD296" s="9">
        <f t="shared" si="652"/>
        <v>0</v>
      </c>
      <c r="CE296" s="8">
        <v>0</v>
      </c>
      <c r="CF296" s="9">
        <f t="shared" si="653"/>
        <v>0</v>
      </c>
      <c r="CG296" s="9">
        <f t="shared" si="654"/>
        <v>0</v>
      </c>
      <c r="CH296" s="8">
        <v>0</v>
      </c>
      <c r="CI296" s="9">
        <f t="shared" si="655"/>
        <v>0</v>
      </c>
      <c r="CJ296" s="9">
        <f t="shared" si="656"/>
        <v>0</v>
      </c>
      <c r="CK296" s="10">
        <v>1</v>
      </c>
    </row>
    <row r="297" spans="1:89" s="10" customFormat="1" ht="144" customHeight="1">
      <c r="A297" s="36" t="str">
        <f>_xlfn.XLOOKUP(D297,наличие!B:B,наличие!E:E,"-",0)</f>
        <v>Шапки</v>
      </c>
      <c r="B297" s="106"/>
      <c r="C297" s="106" t="str">
        <f t="shared" si="620"/>
        <v>EDMOND 057-Red</v>
      </c>
      <c r="D297" s="96" t="s">
        <v>255</v>
      </c>
      <c r="E297" s="19" t="s">
        <v>1226</v>
      </c>
      <c r="F297" s="104" t="s">
        <v>889</v>
      </c>
      <c r="G297" s="19"/>
      <c r="H297" s="78">
        <f t="shared" si="632"/>
        <v>7.09</v>
      </c>
      <c r="I297" s="89">
        <v>10.9</v>
      </c>
      <c r="J297" s="79">
        <v>27.9</v>
      </c>
      <c r="K297" s="143" t="str">
        <f>_xlfn.XLOOKUP(C297,наличие!A:A,наличие!J:J,"-",0)</f>
        <v>-</v>
      </c>
      <c r="L297" s="160" t="s">
        <v>1245</v>
      </c>
      <c r="M297" s="31" t="s">
        <v>1244</v>
      </c>
      <c r="N297" s="31" t="s">
        <v>1244</v>
      </c>
      <c r="O297" s="31" t="s">
        <v>1244</v>
      </c>
      <c r="P297" s="31" t="s">
        <v>1244</v>
      </c>
      <c r="Q297" s="31" t="s">
        <v>1244</v>
      </c>
      <c r="R297" s="31" t="s">
        <v>1244</v>
      </c>
      <c r="S297" s="31" t="s">
        <v>1244</v>
      </c>
      <c r="T297" s="31" t="s">
        <v>1244</v>
      </c>
      <c r="U297" s="31" t="s">
        <v>1244</v>
      </c>
      <c r="V297" s="31" t="s">
        <v>1244</v>
      </c>
      <c r="W297" s="31" t="s">
        <v>1244</v>
      </c>
      <c r="X297" s="163">
        <f t="shared" si="622"/>
        <v>0</v>
      </c>
      <c r="Y297" s="81">
        <f t="shared" si="623"/>
        <v>0</v>
      </c>
      <c r="Z297" s="38">
        <f t="shared" si="621"/>
        <v>2.5649999999999999</v>
      </c>
      <c r="AA297" s="23">
        <f t="shared" si="633"/>
        <v>0</v>
      </c>
      <c r="AB297" s="24">
        <f t="shared" si="634"/>
        <v>9.6549999999999994</v>
      </c>
      <c r="AC297" s="55">
        <f t="shared" si="635"/>
        <v>34</v>
      </c>
      <c r="AD297" s="40">
        <f t="shared" si="657"/>
        <v>33.799999999999997</v>
      </c>
      <c r="AE297" s="11">
        <f t="shared" si="636"/>
        <v>3060</v>
      </c>
      <c r="AF297" s="6">
        <f t="shared" si="637"/>
        <v>2.5214914552045573</v>
      </c>
      <c r="AG297" s="25">
        <f t="shared" si="638"/>
        <v>18.7</v>
      </c>
      <c r="AH297" s="11" t="e">
        <f>ROUND(AG297*#REF!,-1)</f>
        <v>#REF!</v>
      </c>
      <c r="AI297" s="7">
        <f t="shared" si="639"/>
        <v>0.93682030036250652</v>
      </c>
      <c r="AJ297" s="26">
        <f t="shared" si="640"/>
        <v>14</v>
      </c>
      <c r="AK297" s="11" t="e">
        <f>ROUND(AJ297*#REF!,-1)</f>
        <v>#REF!</v>
      </c>
      <c r="AL297" s="18">
        <f t="shared" si="641"/>
        <v>0.45002589331952364</v>
      </c>
      <c r="AM297" s="42"/>
      <c r="AN297" s="67" t="e">
        <f t="shared" si="658"/>
        <v>#VALUE!</v>
      </c>
      <c r="AO297" s="68" t="s">
        <v>22</v>
      </c>
      <c r="AP297" s="68" t="s">
        <v>22</v>
      </c>
      <c r="AQ297" s="68" t="s">
        <v>22</v>
      </c>
      <c r="AR297" s="68" t="s">
        <v>22</v>
      </c>
      <c r="AS297" s="68" t="s">
        <v>22</v>
      </c>
      <c r="AT297" s="68" t="s">
        <v>22</v>
      </c>
      <c r="AU297" s="68" t="s">
        <v>22</v>
      </c>
      <c r="AV297" s="74" t="e">
        <f t="shared" si="642"/>
        <v>#VALUE!</v>
      </c>
      <c r="AW297" s="71" t="e">
        <f t="shared" si="643"/>
        <v>#VALUE!</v>
      </c>
      <c r="AX297" s="49">
        <v>0</v>
      </c>
      <c r="AY297" s="50" t="s">
        <v>22</v>
      </c>
      <c r="AZ297" s="50" t="s">
        <v>22</v>
      </c>
      <c r="BA297" s="50" t="s">
        <v>22</v>
      </c>
      <c r="BB297" s="50" t="s">
        <v>22</v>
      </c>
      <c r="BC297" s="50" t="s">
        <v>22</v>
      </c>
      <c r="BD297" s="50" t="s">
        <v>22</v>
      </c>
      <c r="BE297" s="50" t="s">
        <v>22</v>
      </c>
      <c r="BF297" s="46">
        <f t="shared" si="644"/>
        <v>0</v>
      </c>
      <c r="BG297" s="9">
        <f t="shared" si="645"/>
        <v>0</v>
      </c>
      <c r="BH297" s="9">
        <f t="shared" si="646"/>
        <v>0</v>
      </c>
      <c r="BI297" s="53">
        <v>0</v>
      </c>
      <c r="BJ297" s="54" t="s">
        <v>22</v>
      </c>
      <c r="BK297" s="54" t="s">
        <v>22</v>
      </c>
      <c r="BL297" s="54" t="s">
        <v>22</v>
      </c>
      <c r="BM297" s="54" t="s">
        <v>22</v>
      </c>
      <c r="BN297" s="54" t="s">
        <v>22</v>
      </c>
      <c r="BO297" s="54" t="s">
        <v>22</v>
      </c>
      <c r="BP297" s="54" t="s">
        <v>22</v>
      </c>
      <c r="BQ297" s="46">
        <f t="shared" si="647"/>
        <v>0</v>
      </c>
      <c r="BR297" s="9">
        <f t="shared" si="648"/>
        <v>0</v>
      </c>
      <c r="BS297" s="9">
        <f t="shared" si="649"/>
        <v>0</v>
      </c>
      <c r="BT297" s="63">
        <v>0</v>
      </c>
      <c r="BU297" s="64" t="s">
        <v>22</v>
      </c>
      <c r="BV297" s="64" t="s">
        <v>22</v>
      </c>
      <c r="BW297" s="64" t="s">
        <v>22</v>
      </c>
      <c r="BX297" s="64" t="s">
        <v>22</v>
      </c>
      <c r="BY297" s="64" t="s">
        <v>22</v>
      </c>
      <c r="BZ297" s="64" t="s">
        <v>22</v>
      </c>
      <c r="CA297" s="64" t="s">
        <v>22</v>
      </c>
      <c r="CB297" s="46">
        <f t="shared" si="650"/>
        <v>0</v>
      </c>
      <c r="CC297" s="9">
        <f t="shared" si="651"/>
        <v>0</v>
      </c>
      <c r="CD297" s="9">
        <f t="shared" si="652"/>
        <v>0</v>
      </c>
      <c r="CE297" s="8">
        <v>0</v>
      </c>
      <c r="CF297" s="9">
        <f t="shared" si="653"/>
        <v>0</v>
      </c>
      <c r="CG297" s="9">
        <f t="shared" si="654"/>
        <v>0</v>
      </c>
      <c r="CH297" s="8">
        <v>0</v>
      </c>
      <c r="CI297" s="9">
        <f t="shared" si="655"/>
        <v>0</v>
      </c>
      <c r="CJ297" s="9">
        <f t="shared" si="656"/>
        <v>0</v>
      </c>
      <c r="CK297" s="10">
        <v>1</v>
      </c>
    </row>
    <row r="298" spans="1:89" s="10" customFormat="1" ht="144" customHeight="1">
      <c r="A298" s="36" t="str">
        <f>_xlfn.XLOOKUP(D298,наличие!B:B,наличие!E:E,"-",0)</f>
        <v>Шапки</v>
      </c>
      <c r="B298" s="106"/>
      <c r="C298" s="106" t="str">
        <f t="shared" si="620"/>
        <v>EDMOND 051-Beige</v>
      </c>
      <c r="D298" s="96" t="s">
        <v>249</v>
      </c>
      <c r="E298" s="19" t="s">
        <v>1216</v>
      </c>
      <c r="F298" s="104" t="s">
        <v>889</v>
      </c>
      <c r="G298" s="19"/>
      <c r="H298" s="78">
        <f t="shared" si="632"/>
        <v>7.09</v>
      </c>
      <c r="I298" s="89">
        <v>10.9</v>
      </c>
      <c r="J298" s="79">
        <v>27.9</v>
      </c>
      <c r="K298" s="143">
        <f>_xlfn.XLOOKUP(C298,наличие!A:A,наличие!J:J,"-",0)</f>
        <v>1</v>
      </c>
      <c r="L298" s="160" t="s">
        <v>1245</v>
      </c>
      <c r="M298" s="31" t="s">
        <v>1244</v>
      </c>
      <c r="N298" s="31" t="s">
        <v>1244</v>
      </c>
      <c r="O298" s="31" t="s">
        <v>1244</v>
      </c>
      <c r="P298" s="31" t="s">
        <v>1244</v>
      </c>
      <c r="Q298" s="31" t="s">
        <v>1244</v>
      </c>
      <c r="R298" s="31" t="s">
        <v>1244</v>
      </c>
      <c r="S298" s="31" t="s">
        <v>1244</v>
      </c>
      <c r="T298" s="31" t="s">
        <v>1244</v>
      </c>
      <c r="U298" s="31" t="s">
        <v>1244</v>
      </c>
      <c r="V298" s="31" t="s">
        <v>1244</v>
      </c>
      <c r="W298" s="31" t="s">
        <v>1244</v>
      </c>
      <c r="X298" s="163">
        <f t="shared" si="622"/>
        <v>0</v>
      </c>
      <c r="Y298" s="81">
        <f t="shared" si="623"/>
        <v>0</v>
      </c>
      <c r="Z298" s="38">
        <f t="shared" si="621"/>
        <v>2.5649999999999999</v>
      </c>
      <c r="AA298" s="23">
        <f t="shared" si="633"/>
        <v>0</v>
      </c>
      <c r="AB298" s="24">
        <f t="shared" si="634"/>
        <v>9.6549999999999994</v>
      </c>
      <c r="AC298" s="55">
        <f t="shared" si="635"/>
        <v>34</v>
      </c>
      <c r="AD298" s="40">
        <f t="shared" si="657"/>
        <v>33.799999999999997</v>
      </c>
      <c r="AE298" s="11">
        <f t="shared" si="636"/>
        <v>3060</v>
      </c>
      <c r="AF298" s="6">
        <f t="shared" si="637"/>
        <v>2.5214914552045573</v>
      </c>
      <c r="AG298" s="25">
        <f t="shared" si="638"/>
        <v>18.7</v>
      </c>
      <c r="AH298" s="11" t="e">
        <f>ROUND(AG298*#REF!,-1)</f>
        <v>#REF!</v>
      </c>
      <c r="AI298" s="7">
        <f t="shared" si="639"/>
        <v>0.93682030036250652</v>
      </c>
      <c r="AJ298" s="26">
        <f t="shared" si="640"/>
        <v>14</v>
      </c>
      <c r="AK298" s="11" t="e">
        <f>ROUND(AJ298*#REF!,-1)</f>
        <v>#REF!</v>
      </c>
      <c r="AL298" s="18">
        <f t="shared" si="641"/>
        <v>0.45002589331952364</v>
      </c>
      <c r="AM298" s="42"/>
      <c r="AN298" s="67" t="e">
        <f t="shared" si="658"/>
        <v>#VALUE!</v>
      </c>
      <c r="AO298" s="68" t="s">
        <v>22</v>
      </c>
      <c r="AP298" s="68" t="s">
        <v>22</v>
      </c>
      <c r="AQ298" s="68" t="s">
        <v>22</v>
      </c>
      <c r="AR298" s="68" t="s">
        <v>22</v>
      </c>
      <c r="AS298" s="68" t="s">
        <v>22</v>
      </c>
      <c r="AT298" s="68" t="s">
        <v>22</v>
      </c>
      <c r="AU298" s="68" t="s">
        <v>22</v>
      </c>
      <c r="AV298" s="74" t="e">
        <f t="shared" si="642"/>
        <v>#VALUE!</v>
      </c>
      <c r="AW298" s="71" t="e">
        <f t="shared" si="643"/>
        <v>#VALUE!</v>
      </c>
      <c r="AX298" s="49">
        <v>0</v>
      </c>
      <c r="AY298" s="50" t="s">
        <v>22</v>
      </c>
      <c r="AZ298" s="50" t="s">
        <v>22</v>
      </c>
      <c r="BA298" s="50" t="s">
        <v>22</v>
      </c>
      <c r="BB298" s="50" t="s">
        <v>22</v>
      </c>
      <c r="BC298" s="50" t="s">
        <v>22</v>
      </c>
      <c r="BD298" s="50" t="s">
        <v>22</v>
      </c>
      <c r="BE298" s="50" t="s">
        <v>22</v>
      </c>
      <c r="BF298" s="46">
        <f t="shared" si="644"/>
        <v>0</v>
      </c>
      <c r="BG298" s="9">
        <f t="shared" si="645"/>
        <v>0</v>
      </c>
      <c r="BH298" s="9">
        <f t="shared" si="646"/>
        <v>0</v>
      </c>
      <c r="BI298" s="53">
        <v>0</v>
      </c>
      <c r="BJ298" s="54" t="s">
        <v>22</v>
      </c>
      <c r="BK298" s="54" t="s">
        <v>22</v>
      </c>
      <c r="BL298" s="54" t="s">
        <v>22</v>
      </c>
      <c r="BM298" s="54" t="s">
        <v>22</v>
      </c>
      <c r="BN298" s="54" t="s">
        <v>22</v>
      </c>
      <c r="BO298" s="54" t="s">
        <v>22</v>
      </c>
      <c r="BP298" s="54" t="s">
        <v>22</v>
      </c>
      <c r="BQ298" s="46">
        <f t="shared" si="647"/>
        <v>0</v>
      </c>
      <c r="BR298" s="9">
        <f t="shared" si="648"/>
        <v>0</v>
      </c>
      <c r="BS298" s="9">
        <f t="shared" si="649"/>
        <v>0</v>
      </c>
      <c r="BT298" s="63">
        <v>0</v>
      </c>
      <c r="BU298" s="64" t="s">
        <v>22</v>
      </c>
      <c r="BV298" s="64" t="s">
        <v>22</v>
      </c>
      <c r="BW298" s="64" t="s">
        <v>22</v>
      </c>
      <c r="BX298" s="64" t="s">
        <v>22</v>
      </c>
      <c r="BY298" s="64" t="s">
        <v>22</v>
      </c>
      <c r="BZ298" s="64" t="s">
        <v>22</v>
      </c>
      <c r="CA298" s="64" t="s">
        <v>22</v>
      </c>
      <c r="CB298" s="46">
        <f t="shared" si="650"/>
        <v>0</v>
      </c>
      <c r="CC298" s="9">
        <f t="shared" si="651"/>
        <v>0</v>
      </c>
      <c r="CD298" s="9">
        <f t="shared" si="652"/>
        <v>0</v>
      </c>
      <c r="CE298" s="8">
        <v>0</v>
      </c>
      <c r="CF298" s="9">
        <f t="shared" si="653"/>
        <v>0</v>
      </c>
      <c r="CG298" s="9">
        <f t="shared" si="654"/>
        <v>0</v>
      </c>
      <c r="CH298" s="8">
        <v>0</v>
      </c>
      <c r="CI298" s="9">
        <f t="shared" si="655"/>
        <v>0</v>
      </c>
      <c r="CJ298" s="9">
        <f t="shared" si="656"/>
        <v>0</v>
      </c>
      <c r="CK298" s="10">
        <v>1</v>
      </c>
    </row>
    <row r="299" spans="1:89" s="10" customFormat="1" ht="144" customHeight="1">
      <c r="A299" s="36" t="str">
        <f>_xlfn.XLOOKUP(D299,наличие!B:B,наличие!E:E,"-",0)</f>
        <v>Шапки</v>
      </c>
      <c r="B299" s="106"/>
      <c r="C299" s="106" t="str">
        <f t="shared" si="620"/>
        <v>EDMOND 051-Khaki</v>
      </c>
      <c r="D299" s="96" t="s">
        <v>249</v>
      </c>
      <c r="E299" s="19" t="s">
        <v>1221</v>
      </c>
      <c r="F299" s="104" t="s">
        <v>889</v>
      </c>
      <c r="G299" s="19"/>
      <c r="H299" s="78">
        <f t="shared" si="632"/>
        <v>7.09</v>
      </c>
      <c r="I299" s="89">
        <v>10.9</v>
      </c>
      <c r="J299" s="79">
        <v>27.9</v>
      </c>
      <c r="K299" s="143">
        <f>_xlfn.XLOOKUP(C299,наличие!A:A,наличие!J:J,"-",0)</f>
        <v>14</v>
      </c>
      <c r="L299" s="160" t="s">
        <v>1245</v>
      </c>
      <c r="M299" s="31" t="s">
        <v>1244</v>
      </c>
      <c r="N299" s="31" t="s">
        <v>1244</v>
      </c>
      <c r="O299" s="31" t="s">
        <v>1244</v>
      </c>
      <c r="P299" s="31" t="s">
        <v>1244</v>
      </c>
      <c r="Q299" s="31" t="s">
        <v>1244</v>
      </c>
      <c r="R299" s="31" t="s">
        <v>1244</v>
      </c>
      <c r="S299" s="31" t="s">
        <v>1244</v>
      </c>
      <c r="T299" s="31" t="s">
        <v>1244</v>
      </c>
      <c r="U299" s="31" t="s">
        <v>1244</v>
      </c>
      <c r="V299" s="31" t="s">
        <v>1244</v>
      </c>
      <c r="W299" s="31" t="s">
        <v>1244</v>
      </c>
      <c r="X299" s="163">
        <f t="shared" si="622"/>
        <v>0</v>
      </c>
      <c r="Y299" s="81">
        <f t="shared" si="623"/>
        <v>0</v>
      </c>
      <c r="Z299" s="38">
        <f t="shared" si="621"/>
        <v>2.5649999999999999</v>
      </c>
      <c r="AA299" s="23">
        <f t="shared" si="633"/>
        <v>0</v>
      </c>
      <c r="AB299" s="24">
        <f t="shared" si="634"/>
        <v>9.6549999999999994</v>
      </c>
      <c r="AC299" s="55">
        <f t="shared" si="635"/>
        <v>34</v>
      </c>
      <c r="AD299" s="40">
        <f t="shared" si="657"/>
        <v>33.799999999999997</v>
      </c>
      <c r="AE299" s="11">
        <f t="shared" si="636"/>
        <v>3060</v>
      </c>
      <c r="AF299" s="6">
        <f t="shared" si="637"/>
        <v>2.5214914552045573</v>
      </c>
      <c r="AG299" s="25">
        <f t="shared" si="638"/>
        <v>18.7</v>
      </c>
      <c r="AH299" s="11" t="e">
        <f>ROUND(AG299*#REF!,-1)</f>
        <v>#REF!</v>
      </c>
      <c r="AI299" s="7">
        <f t="shared" si="639"/>
        <v>0.93682030036250652</v>
      </c>
      <c r="AJ299" s="26">
        <f t="shared" si="640"/>
        <v>14</v>
      </c>
      <c r="AK299" s="11" t="e">
        <f>ROUND(AJ299*#REF!,-1)</f>
        <v>#REF!</v>
      </c>
      <c r="AL299" s="18">
        <f t="shared" si="641"/>
        <v>0.45002589331952364</v>
      </c>
      <c r="AM299" s="42"/>
      <c r="AN299" s="67" t="e">
        <f t="shared" si="658"/>
        <v>#VALUE!</v>
      </c>
      <c r="AO299" s="68" t="s">
        <v>22</v>
      </c>
      <c r="AP299" s="68" t="s">
        <v>22</v>
      </c>
      <c r="AQ299" s="68" t="s">
        <v>22</v>
      </c>
      <c r="AR299" s="68" t="s">
        <v>22</v>
      </c>
      <c r="AS299" s="68" t="s">
        <v>22</v>
      </c>
      <c r="AT299" s="68" t="s">
        <v>22</v>
      </c>
      <c r="AU299" s="68" t="s">
        <v>22</v>
      </c>
      <c r="AV299" s="74" t="e">
        <f t="shared" si="642"/>
        <v>#VALUE!</v>
      </c>
      <c r="AW299" s="71" t="e">
        <f t="shared" si="643"/>
        <v>#VALUE!</v>
      </c>
      <c r="AX299" s="49">
        <v>0</v>
      </c>
      <c r="AY299" s="50" t="s">
        <v>22</v>
      </c>
      <c r="AZ299" s="50" t="s">
        <v>22</v>
      </c>
      <c r="BA299" s="50" t="s">
        <v>22</v>
      </c>
      <c r="BB299" s="50" t="s">
        <v>22</v>
      </c>
      <c r="BC299" s="50" t="s">
        <v>22</v>
      </c>
      <c r="BD299" s="50" t="s">
        <v>22</v>
      </c>
      <c r="BE299" s="50" t="s">
        <v>22</v>
      </c>
      <c r="BF299" s="46">
        <f t="shared" si="644"/>
        <v>0</v>
      </c>
      <c r="BG299" s="9">
        <f t="shared" si="645"/>
        <v>0</v>
      </c>
      <c r="BH299" s="9">
        <f t="shared" si="646"/>
        <v>0</v>
      </c>
      <c r="BI299" s="53">
        <v>0</v>
      </c>
      <c r="BJ299" s="54" t="s">
        <v>22</v>
      </c>
      <c r="BK299" s="54" t="s">
        <v>22</v>
      </c>
      <c r="BL299" s="54" t="s">
        <v>22</v>
      </c>
      <c r="BM299" s="54" t="s">
        <v>22</v>
      </c>
      <c r="BN299" s="54" t="s">
        <v>22</v>
      </c>
      <c r="BO299" s="54" t="s">
        <v>22</v>
      </c>
      <c r="BP299" s="54" t="s">
        <v>22</v>
      </c>
      <c r="BQ299" s="46">
        <f t="shared" si="647"/>
        <v>0</v>
      </c>
      <c r="BR299" s="9">
        <f t="shared" si="648"/>
        <v>0</v>
      </c>
      <c r="BS299" s="9">
        <f t="shared" si="649"/>
        <v>0</v>
      </c>
      <c r="BT299" s="63">
        <v>0</v>
      </c>
      <c r="BU299" s="64" t="s">
        <v>22</v>
      </c>
      <c r="BV299" s="64" t="s">
        <v>22</v>
      </c>
      <c r="BW299" s="64" t="s">
        <v>22</v>
      </c>
      <c r="BX299" s="64" t="s">
        <v>22</v>
      </c>
      <c r="BY299" s="64" t="s">
        <v>22</v>
      </c>
      <c r="BZ299" s="64" t="s">
        <v>22</v>
      </c>
      <c r="CA299" s="64" t="s">
        <v>22</v>
      </c>
      <c r="CB299" s="46">
        <f t="shared" si="650"/>
        <v>0</v>
      </c>
      <c r="CC299" s="9">
        <f t="shared" si="651"/>
        <v>0</v>
      </c>
      <c r="CD299" s="9">
        <f t="shared" si="652"/>
        <v>0</v>
      </c>
      <c r="CE299" s="8">
        <v>0</v>
      </c>
      <c r="CF299" s="9">
        <f t="shared" si="653"/>
        <v>0</v>
      </c>
      <c r="CG299" s="9">
        <f t="shared" si="654"/>
        <v>0</v>
      </c>
      <c r="CH299" s="8">
        <v>0</v>
      </c>
      <c r="CI299" s="9">
        <f t="shared" si="655"/>
        <v>0</v>
      </c>
      <c r="CJ299" s="9">
        <f t="shared" si="656"/>
        <v>0</v>
      </c>
      <c r="CK299" s="10">
        <v>1</v>
      </c>
    </row>
    <row r="300" spans="1:89" s="10" customFormat="1" ht="144" customHeight="1">
      <c r="A300" s="36" t="str">
        <f>_xlfn.XLOOKUP(D300,наличие!B:B,наличие!E:E,"-",0)</f>
        <v>Шапки</v>
      </c>
      <c r="B300" s="106"/>
      <c r="C300" s="106" t="str">
        <f t="shared" si="620"/>
        <v>EDMOND 051-Offwhite</v>
      </c>
      <c r="D300" s="96" t="s">
        <v>249</v>
      </c>
      <c r="E300" s="19" t="s">
        <v>1238</v>
      </c>
      <c r="F300" s="104" t="s">
        <v>889</v>
      </c>
      <c r="G300" s="19"/>
      <c r="H300" s="78">
        <f t="shared" si="632"/>
        <v>7.09</v>
      </c>
      <c r="I300" s="89">
        <v>10.9</v>
      </c>
      <c r="J300" s="79">
        <v>27.9</v>
      </c>
      <c r="K300" s="143">
        <f>_xlfn.XLOOKUP(C300,наличие!A:A,наличие!J:J,"-",0)</f>
        <v>5</v>
      </c>
      <c r="L300" s="160" t="s">
        <v>1245</v>
      </c>
      <c r="M300" s="31" t="s">
        <v>1244</v>
      </c>
      <c r="N300" s="31" t="s">
        <v>1244</v>
      </c>
      <c r="O300" s="31" t="s">
        <v>1244</v>
      </c>
      <c r="P300" s="31" t="s">
        <v>1244</v>
      </c>
      <c r="Q300" s="31" t="s">
        <v>1244</v>
      </c>
      <c r="R300" s="31" t="s">
        <v>1244</v>
      </c>
      <c r="S300" s="31" t="s">
        <v>1244</v>
      </c>
      <c r="T300" s="31" t="s">
        <v>1244</v>
      </c>
      <c r="U300" s="31" t="s">
        <v>1244</v>
      </c>
      <c r="V300" s="31" t="s">
        <v>1244</v>
      </c>
      <c r="W300" s="31" t="s">
        <v>1244</v>
      </c>
      <c r="X300" s="163">
        <f t="shared" si="622"/>
        <v>0</v>
      </c>
      <c r="Y300" s="81">
        <f t="shared" si="623"/>
        <v>0</v>
      </c>
      <c r="Z300" s="38">
        <f t="shared" si="621"/>
        <v>2.5649999999999999</v>
      </c>
      <c r="AA300" s="23">
        <f t="shared" si="633"/>
        <v>0</v>
      </c>
      <c r="AB300" s="24">
        <f t="shared" si="634"/>
        <v>9.6549999999999994</v>
      </c>
      <c r="AC300" s="55">
        <f t="shared" si="635"/>
        <v>34</v>
      </c>
      <c r="AD300" s="40">
        <f t="shared" si="657"/>
        <v>33.799999999999997</v>
      </c>
      <c r="AE300" s="11">
        <f t="shared" si="636"/>
        <v>3060</v>
      </c>
      <c r="AF300" s="6">
        <f t="shared" si="637"/>
        <v>2.5214914552045573</v>
      </c>
      <c r="AG300" s="25">
        <f t="shared" si="638"/>
        <v>18.7</v>
      </c>
      <c r="AH300" s="11" t="e">
        <f>ROUND(AG300*#REF!,-1)</f>
        <v>#REF!</v>
      </c>
      <c r="AI300" s="7">
        <f t="shared" si="639"/>
        <v>0.93682030036250652</v>
      </c>
      <c r="AJ300" s="26">
        <f t="shared" si="640"/>
        <v>14</v>
      </c>
      <c r="AK300" s="11" t="e">
        <f>ROUND(AJ300*#REF!,-1)</f>
        <v>#REF!</v>
      </c>
      <c r="AL300" s="18">
        <f t="shared" si="641"/>
        <v>0.45002589331952364</v>
      </c>
      <c r="AM300" s="42"/>
      <c r="AN300" s="67" t="e">
        <f t="shared" si="658"/>
        <v>#VALUE!</v>
      </c>
      <c r="AO300" s="68" t="s">
        <v>22</v>
      </c>
      <c r="AP300" s="68" t="s">
        <v>22</v>
      </c>
      <c r="AQ300" s="68" t="s">
        <v>22</v>
      </c>
      <c r="AR300" s="68" t="s">
        <v>22</v>
      </c>
      <c r="AS300" s="68" t="s">
        <v>22</v>
      </c>
      <c r="AT300" s="68" t="s">
        <v>22</v>
      </c>
      <c r="AU300" s="68" t="s">
        <v>22</v>
      </c>
      <c r="AV300" s="74" t="e">
        <f t="shared" si="642"/>
        <v>#VALUE!</v>
      </c>
      <c r="AW300" s="71" t="e">
        <f t="shared" si="643"/>
        <v>#VALUE!</v>
      </c>
      <c r="AX300" s="49">
        <v>0</v>
      </c>
      <c r="AY300" s="50" t="s">
        <v>22</v>
      </c>
      <c r="AZ300" s="50" t="s">
        <v>22</v>
      </c>
      <c r="BA300" s="50" t="s">
        <v>22</v>
      </c>
      <c r="BB300" s="50" t="s">
        <v>22</v>
      </c>
      <c r="BC300" s="50" t="s">
        <v>22</v>
      </c>
      <c r="BD300" s="50" t="s">
        <v>22</v>
      </c>
      <c r="BE300" s="50" t="s">
        <v>22</v>
      </c>
      <c r="BF300" s="46">
        <f t="shared" si="644"/>
        <v>0</v>
      </c>
      <c r="BG300" s="9">
        <f t="shared" si="645"/>
        <v>0</v>
      </c>
      <c r="BH300" s="9">
        <f t="shared" si="646"/>
        <v>0</v>
      </c>
      <c r="BI300" s="53">
        <v>0</v>
      </c>
      <c r="BJ300" s="54" t="s">
        <v>22</v>
      </c>
      <c r="BK300" s="54" t="s">
        <v>22</v>
      </c>
      <c r="BL300" s="54" t="s">
        <v>22</v>
      </c>
      <c r="BM300" s="54" t="s">
        <v>22</v>
      </c>
      <c r="BN300" s="54" t="s">
        <v>22</v>
      </c>
      <c r="BO300" s="54" t="s">
        <v>22</v>
      </c>
      <c r="BP300" s="54" t="s">
        <v>22</v>
      </c>
      <c r="BQ300" s="46">
        <f t="shared" si="647"/>
        <v>0</v>
      </c>
      <c r="BR300" s="9">
        <f t="shared" si="648"/>
        <v>0</v>
      </c>
      <c r="BS300" s="9">
        <f t="shared" si="649"/>
        <v>0</v>
      </c>
      <c r="BT300" s="63">
        <v>0</v>
      </c>
      <c r="BU300" s="64" t="s">
        <v>22</v>
      </c>
      <c r="BV300" s="64" t="s">
        <v>22</v>
      </c>
      <c r="BW300" s="64" t="s">
        <v>22</v>
      </c>
      <c r="BX300" s="64" t="s">
        <v>22</v>
      </c>
      <c r="BY300" s="64" t="s">
        <v>22</v>
      </c>
      <c r="BZ300" s="64" t="s">
        <v>22</v>
      </c>
      <c r="CA300" s="64" t="s">
        <v>22</v>
      </c>
      <c r="CB300" s="46">
        <f t="shared" si="650"/>
        <v>0</v>
      </c>
      <c r="CC300" s="9">
        <f t="shared" si="651"/>
        <v>0</v>
      </c>
      <c r="CD300" s="9">
        <f t="shared" si="652"/>
        <v>0</v>
      </c>
      <c r="CE300" s="8">
        <v>0</v>
      </c>
      <c r="CF300" s="9">
        <f t="shared" si="653"/>
        <v>0</v>
      </c>
      <c r="CG300" s="9">
        <f t="shared" si="654"/>
        <v>0</v>
      </c>
      <c r="CH300" s="8">
        <v>0</v>
      </c>
      <c r="CI300" s="9">
        <f t="shared" si="655"/>
        <v>0</v>
      </c>
      <c r="CJ300" s="9">
        <f t="shared" si="656"/>
        <v>0</v>
      </c>
      <c r="CK300" s="10">
        <v>1</v>
      </c>
    </row>
    <row r="301" spans="1:89" s="10" customFormat="1" ht="144" customHeight="1">
      <c r="A301" s="36" t="str">
        <f>_xlfn.XLOOKUP(D301,наличие!B:B,наличие!E:E,"-",0)</f>
        <v>Шапки</v>
      </c>
      <c r="B301" s="36"/>
      <c r="C301" s="106" t="str">
        <f t="shared" si="620"/>
        <v>EDMOND 051-Black</v>
      </c>
      <c r="D301" s="95" t="s">
        <v>249</v>
      </c>
      <c r="E301" s="19" t="s">
        <v>1212</v>
      </c>
      <c r="F301" s="103" t="s">
        <v>889</v>
      </c>
      <c r="G301" s="19"/>
      <c r="H301" s="78">
        <f t="shared" si="632"/>
        <v>7.09</v>
      </c>
      <c r="I301" s="89">
        <v>10.9</v>
      </c>
      <c r="J301" s="79">
        <v>27.9</v>
      </c>
      <c r="K301" s="143">
        <f>_xlfn.XLOOKUP(C301,наличие!A:A,наличие!J:J,"-",0)</f>
        <v>26</v>
      </c>
      <c r="L301" s="160" t="s">
        <v>1245</v>
      </c>
      <c r="M301" s="31" t="s">
        <v>1244</v>
      </c>
      <c r="N301" s="31" t="s">
        <v>1244</v>
      </c>
      <c r="O301" s="31" t="s">
        <v>1244</v>
      </c>
      <c r="P301" s="31" t="s">
        <v>1244</v>
      </c>
      <c r="Q301" s="31" t="s">
        <v>1244</v>
      </c>
      <c r="R301" s="31" t="s">
        <v>1244</v>
      </c>
      <c r="S301" s="31" t="s">
        <v>1244</v>
      </c>
      <c r="T301" s="31" t="s">
        <v>1244</v>
      </c>
      <c r="U301" s="31" t="s">
        <v>1244</v>
      </c>
      <c r="V301" s="31" t="s">
        <v>1244</v>
      </c>
      <c r="W301" s="31" t="s">
        <v>1244</v>
      </c>
      <c r="X301" s="163">
        <f t="shared" si="622"/>
        <v>0</v>
      </c>
      <c r="Y301" s="81">
        <f t="shared" si="623"/>
        <v>0</v>
      </c>
      <c r="Z301" s="38">
        <f t="shared" si="621"/>
        <v>2.5649999999999999</v>
      </c>
      <c r="AA301" s="23">
        <f t="shared" si="633"/>
        <v>0</v>
      </c>
      <c r="AB301" s="24">
        <f t="shared" si="634"/>
        <v>9.6549999999999994</v>
      </c>
      <c r="AC301" s="55">
        <f t="shared" si="635"/>
        <v>34</v>
      </c>
      <c r="AD301" s="40">
        <f t="shared" si="657"/>
        <v>33.799999999999997</v>
      </c>
      <c r="AE301" s="11">
        <f t="shared" si="636"/>
        <v>3060</v>
      </c>
      <c r="AF301" s="6">
        <f t="shared" si="637"/>
        <v>2.5214914552045573</v>
      </c>
      <c r="AG301" s="25">
        <f t="shared" si="638"/>
        <v>18.7</v>
      </c>
      <c r="AH301" s="11" t="e">
        <f>ROUND(AG301*#REF!,-1)</f>
        <v>#REF!</v>
      </c>
      <c r="AI301" s="7">
        <f t="shared" si="639"/>
        <v>0.93682030036250652</v>
      </c>
      <c r="AJ301" s="26">
        <f t="shared" si="640"/>
        <v>14</v>
      </c>
      <c r="AK301" s="11" t="e">
        <f>ROUND(AJ301*#REF!,-1)</f>
        <v>#REF!</v>
      </c>
      <c r="AL301" s="18">
        <f t="shared" si="641"/>
        <v>0.45002589331952364</v>
      </c>
      <c r="AM301" s="42"/>
      <c r="AN301" s="67" t="e">
        <f t="shared" si="658"/>
        <v>#VALUE!</v>
      </c>
      <c r="AO301" s="68" t="s">
        <v>22</v>
      </c>
      <c r="AP301" s="68" t="s">
        <v>22</v>
      </c>
      <c r="AQ301" s="68" t="s">
        <v>22</v>
      </c>
      <c r="AR301" s="68" t="s">
        <v>22</v>
      </c>
      <c r="AS301" s="68" t="s">
        <v>22</v>
      </c>
      <c r="AT301" s="68" t="s">
        <v>22</v>
      </c>
      <c r="AU301" s="68" t="s">
        <v>22</v>
      </c>
      <c r="AV301" s="74" t="e">
        <f t="shared" si="642"/>
        <v>#VALUE!</v>
      </c>
      <c r="AW301" s="71" t="e">
        <f t="shared" si="643"/>
        <v>#VALUE!</v>
      </c>
      <c r="AX301" s="49">
        <v>0</v>
      </c>
      <c r="AY301" s="50" t="s">
        <v>22</v>
      </c>
      <c r="AZ301" s="50" t="s">
        <v>22</v>
      </c>
      <c r="BA301" s="50" t="s">
        <v>22</v>
      </c>
      <c r="BB301" s="50" t="s">
        <v>22</v>
      </c>
      <c r="BC301" s="50" t="s">
        <v>22</v>
      </c>
      <c r="BD301" s="50" t="s">
        <v>22</v>
      </c>
      <c r="BE301" s="50" t="s">
        <v>22</v>
      </c>
      <c r="BF301" s="46">
        <f t="shared" si="644"/>
        <v>0</v>
      </c>
      <c r="BG301" s="9">
        <f t="shared" si="645"/>
        <v>0</v>
      </c>
      <c r="BH301" s="9">
        <f t="shared" si="646"/>
        <v>0</v>
      </c>
      <c r="BI301" s="53">
        <v>0</v>
      </c>
      <c r="BJ301" s="54" t="s">
        <v>22</v>
      </c>
      <c r="BK301" s="54" t="s">
        <v>22</v>
      </c>
      <c r="BL301" s="54" t="s">
        <v>22</v>
      </c>
      <c r="BM301" s="54" t="s">
        <v>22</v>
      </c>
      <c r="BN301" s="54" t="s">
        <v>22</v>
      </c>
      <c r="BO301" s="54" t="s">
        <v>22</v>
      </c>
      <c r="BP301" s="54" t="s">
        <v>22</v>
      </c>
      <c r="BQ301" s="46">
        <f t="shared" si="647"/>
        <v>0</v>
      </c>
      <c r="BR301" s="9">
        <f t="shared" si="648"/>
        <v>0</v>
      </c>
      <c r="BS301" s="9">
        <f t="shared" si="649"/>
        <v>0</v>
      </c>
      <c r="BT301" s="63">
        <v>0</v>
      </c>
      <c r="BU301" s="64" t="s">
        <v>22</v>
      </c>
      <c r="BV301" s="64" t="s">
        <v>22</v>
      </c>
      <c r="BW301" s="64" t="s">
        <v>22</v>
      </c>
      <c r="BX301" s="64" t="s">
        <v>22</v>
      </c>
      <c r="BY301" s="64" t="s">
        <v>22</v>
      </c>
      <c r="BZ301" s="64" t="s">
        <v>22</v>
      </c>
      <c r="CA301" s="64" t="s">
        <v>22</v>
      </c>
      <c r="CB301" s="46">
        <f t="shared" si="650"/>
        <v>0</v>
      </c>
      <c r="CC301" s="9">
        <f t="shared" si="651"/>
        <v>0</v>
      </c>
      <c r="CD301" s="9">
        <f t="shared" si="652"/>
        <v>0</v>
      </c>
      <c r="CE301" s="8">
        <v>0</v>
      </c>
      <c r="CF301" s="9">
        <f t="shared" si="653"/>
        <v>0</v>
      </c>
      <c r="CG301" s="9">
        <f t="shared" si="654"/>
        <v>0</v>
      </c>
      <c r="CH301" s="8">
        <v>0</v>
      </c>
      <c r="CI301" s="9">
        <f t="shared" si="655"/>
        <v>0</v>
      </c>
      <c r="CJ301" s="9">
        <f t="shared" si="656"/>
        <v>0</v>
      </c>
      <c r="CK301" s="10">
        <v>1</v>
      </c>
    </row>
    <row r="302" spans="1:89" s="10" customFormat="1" ht="144" customHeight="1">
      <c r="A302" s="36" t="str">
        <f>_xlfn.XLOOKUP(D302,наличие!B:B,наличие!E:E,"-",0)</f>
        <v>Шапки</v>
      </c>
      <c r="B302" s="36"/>
      <c r="C302" s="106" t="str">
        <f t="shared" si="620"/>
        <v>EDMOND 051-Brown</v>
      </c>
      <c r="D302" s="95" t="s">
        <v>249</v>
      </c>
      <c r="E302" s="19" t="s">
        <v>1204</v>
      </c>
      <c r="F302" s="103" t="s">
        <v>889</v>
      </c>
      <c r="G302" s="19"/>
      <c r="H302" s="78">
        <f>ROUND(I302*0.65,2)</f>
        <v>7.09</v>
      </c>
      <c r="I302" s="89">
        <v>10.9</v>
      </c>
      <c r="J302" s="79">
        <v>27.9</v>
      </c>
      <c r="K302" s="143">
        <f>_xlfn.XLOOKUP(C302,наличие!A:A,наличие!J:J,"-",0)</f>
        <v>12</v>
      </c>
      <c r="L302" s="160" t="s">
        <v>1245</v>
      </c>
      <c r="M302" s="31" t="s">
        <v>1244</v>
      </c>
      <c r="N302" s="31" t="s">
        <v>1244</v>
      </c>
      <c r="O302" s="31" t="s">
        <v>1244</v>
      </c>
      <c r="P302" s="31" t="s">
        <v>1244</v>
      </c>
      <c r="Q302" s="31" t="s">
        <v>1244</v>
      </c>
      <c r="R302" s="31" t="s">
        <v>1244</v>
      </c>
      <c r="S302" s="31" t="s">
        <v>1244</v>
      </c>
      <c r="T302" s="31" t="s">
        <v>1244</v>
      </c>
      <c r="U302" s="31" t="s">
        <v>1244</v>
      </c>
      <c r="V302" s="31" t="s">
        <v>1244</v>
      </c>
      <c r="W302" s="31" t="s">
        <v>1244</v>
      </c>
      <c r="X302" s="163">
        <f t="shared" si="622"/>
        <v>0</v>
      </c>
      <c r="Y302" s="81">
        <f t="shared" si="623"/>
        <v>0</v>
      </c>
      <c r="Z302" s="38">
        <f t="shared" si="621"/>
        <v>2.5649999999999999</v>
      </c>
      <c r="AA302" s="23">
        <f t="shared" si="633"/>
        <v>0</v>
      </c>
      <c r="AB302" s="24">
        <f t="shared" si="634"/>
        <v>9.6549999999999994</v>
      </c>
      <c r="AC302" s="55">
        <f t="shared" si="635"/>
        <v>34</v>
      </c>
      <c r="AD302" s="40">
        <f t="shared" si="657"/>
        <v>33.799999999999997</v>
      </c>
      <c r="AE302" s="11">
        <f t="shared" si="636"/>
        <v>3060</v>
      </c>
      <c r="AF302" s="6">
        <f t="shared" si="637"/>
        <v>2.5214914552045573</v>
      </c>
      <c r="AG302" s="25">
        <f t="shared" si="638"/>
        <v>18.7</v>
      </c>
      <c r="AH302" s="11" t="e">
        <f>ROUND(AG302*#REF!,-1)</f>
        <v>#REF!</v>
      </c>
      <c r="AI302" s="7">
        <f t="shared" si="639"/>
        <v>0.93682030036250652</v>
      </c>
      <c r="AJ302" s="26">
        <f t="shared" si="640"/>
        <v>14</v>
      </c>
      <c r="AK302" s="11" t="e">
        <f>ROUND(AJ302*#REF!,-1)</f>
        <v>#REF!</v>
      </c>
      <c r="AL302" s="18">
        <f t="shared" si="641"/>
        <v>0.45002589331952364</v>
      </c>
      <c r="AM302" s="42"/>
      <c r="AN302" s="67" t="e">
        <f t="shared" si="658"/>
        <v>#VALUE!</v>
      </c>
      <c r="AO302" s="68" t="s">
        <v>22</v>
      </c>
      <c r="AP302" s="68" t="s">
        <v>22</v>
      </c>
      <c r="AQ302" s="68" t="s">
        <v>22</v>
      </c>
      <c r="AR302" s="68" t="s">
        <v>22</v>
      </c>
      <c r="AS302" s="68" t="s">
        <v>22</v>
      </c>
      <c r="AT302" s="68" t="s">
        <v>22</v>
      </c>
      <c r="AU302" s="68" t="s">
        <v>22</v>
      </c>
      <c r="AV302" s="74" t="e">
        <f t="shared" si="642"/>
        <v>#VALUE!</v>
      </c>
      <c r="AW302" s="71" t="e">
        <f t="shared" si="643"/>
        <v>#VALUE!</v>
      </c>
      <c r="AX302" s="49">
        <v>0</v>
      </c>
      <c r="AY302" s="50" t="s">
        <v>22</v>
      </c>
      <c r="AZ302" s="50" t="s">
        <v>22</v>
      </c>
      <c r="BA302" s="50" t="s">
        <v>22</v>
      </c>
      <c r="BB302" s="50" t="s">
        <v>22</v>
      </c>
      <c r="BC302" s="50" t="s">
        <v>22</v>
      </c>
      <c r="BD302" s="50" t="s">
        <v>22</v>
      </c>
      <c r="BE302" s="50" t="s">
        <v>22</v>
      </c>
      <c r="BF302" s="46">
        <f t="shared" si="644"/>
        <v>0</v>
      </c>
      <c r="BG302" s="9">
        <f t="shared" si="645"/>
        <v>0</v>
      </c>
      <c r="BH302" s="9">
        <f t="shared" si="646"/>
        <v>0</v>
      </c>
      <c r="BI302" s="53">
        <v>0</v>
      </c>
      <c r="BJ302" s="54" t="s">
        <v>22</v>
      </c>
      <c r="BK302" s="54" t="s">
        <v>22</v>
      </c>
      <c r="BL302" s="54" t="s">
        <v>22</v>
      </c>
      <c r="BM302" s="54" t="s">
        <v>22</v>
      </c>
      <c r="BN302" s="54" t="s">
        <v>22</v>
      </c>
      <c r="BO302" s="54" t="s">
        <v>22</v>
      </c>
      <c r="BP302" s="54" t="s">
        <v>22</v>
      </c>
      <c r="BQ302" s="46">
        <f t="shared" si="647"/>
        <v>0</v>
      </c>
      <c r="BR302" s="9">
        <f t="shared" si="648"/>
        <v>0</v>
      </c>
      <c r="BS302" s="9">
        <f t="shared" si="649"/>
        <v>0</v>
      </c>
      <c r="BT302" s="63">
        <v>0</v>
      </c>
      <c r="BU302" s="64" t="s">
        <v>22</v>
      </c>
      <c r="BV302" s="64" t="s">
        <v>22</v>
      </c>
      <c r="BW302" s="64" t="s">
        <v>22</v>
      </c>
      <c r="BX302" s="64" t="s">
        <v>22</v>
      </c>
      <c r="BY302" s="64" t="s">
        <v>22</v>
      </c>
      <c r="BZ302" s="64" t="s">
        <v>22</v>
      </c>
      <c r="CA302" s="64" t="s">
        <v>22</v>
      </c>
      <c r="CB302" s="46">
        <f t="shared" si="650"/>
        <v>0</v>
      </c>
      <c r="CC302" s="9">
        <f t="shared" si="651"/>
        <v>0</v>
      </c>
      <c r="CD302" s="9">
        <f t="shared" si="652"/>
        <v>0</v>
      </c>
      <c r="CE302" s="8">
        <v>0</v>
      </c>
      <c r="CF302" s="9">
        <f t="shared" si="653"/>
        <v>0</v>
      </c>
      <c r="CG302" s="9">
        <f t="shared" si="654"/>
        <v>0</v>
      </c>
      <c r="CH302" s="8">
        <v>0</v>
      </c>
      <c r="CI302" s="9">
        <f t="shared" si="655"/>
        <v>0</v>
      </c>
      <c r="CJ302" s="9">
        <f t="shared" si="656"/>
        <v>0</v>
      </c>
      <c r="CK302" s="10">
        <v>1</v>
      </c>
    </row>
    <row r="303" spans="1:89" s="10" customFormat="1" ht="144" customHeight="1">
      <c r="A303" s="36" t="s">
        <v>1366</v>
      </c>
      <c r="B303" s="36"/>
      <c r="C303" s="106" t="str">
        <f t="shared" si="620"/>
        <v>EDMOND 120-Khaki</v>
      </c>
      <c r="D303" s="95" t="s">
        <v>1291</v>
      </c>
      <c r="E303" s="19" t="s">
        <v>1221</v>
      </c>
      <c r="F303" s="103" t="s">
        <v>1323</v>
      </c>
      <c r="G303" s="19"/>
      <c r="H303" s="78">
        <f>ROUND(I303*0.65,2)</f>
        <v>7.74</v>
      </c>
      <c r="I303" s="89">
        <v>11.9</v>
      </c>
      <c r="J303" s="79">
        <v>29.9</v>
      </c>
      <c r="K303" s="143" t="str">
        <f>_xlfn.XLOOKUP(C303,наличие!A:A,наличие!J:J,"-",0)</f>
        <v>-</v>
      </c>
      <c r="L303" s="160" t="s">
        <v>1245</v>
      </c>
      <c r="M303" s="31" t="s">
        <v>1244</v>
      </c>
      <c r="N303" s="31" t="s">
        <v>1244</v>
      </c>
      <c r="O303" s="31" t="s">
        <v>1244</v>
      </c>
      <c r="P303" s="31" t="s">
        <v>1244</v>
      </c>
      <c r="Q303" s="31" t="s">
        <v>1244</v>
      </c>
      <c r="R303" s="31" t="s">
        <v>1244</v>
      </c>
      <c r="S303" s="31" t="s">
        <v>1244</v>
      </c>
      <c r="T303" s="31" t="s">
        <v>1244</v>
      </c>
      <c r="U303" s="31" t="s">
        <v>1244</v>
      </c>
      <c r="V303" s="31" t="s">
        <v>1244</v>
      </c>
      <c r="W303" s="31" t="s">
        <v>1244</v>
      </c>
      <c r="X303" s="163">
        <f t="shared" si="622"/>
        <v>0</v>
      </c>
      <c r="Y303" s="81">
        <f t="shared" si="623"/>
        <v>0</v>
      </c>
      <c r="Z303" s="38">
        <f t="shared" si="621"/>
        <v>2.66</v>
      </c>
      <c r="AA303" s="23">
        <f t="shared" si="633"/>
        <v>0</v>
      </c>
      <c r="AB303" s="24">
        <f t="shared" si="634"/>
        <v>10.4</v>
      </c>
      <c r="AC303" s="55">
        <f t="shared" si="635"/>
        <v>36</v>
      </c>
      <c r="AD303" s="40">
        <f t="shared" si="657"/>
        <v>36.4</v>
      </c>
      <c r="AE303" s="11">
        <f t="shared" si="636"/>
        <v>3240</v>
      </c>
      <c r="AF303" s="6">
        <f t="shared" si="637"/>
        <v>2.4615384615384617</v>
      </c>
      <c r="AG303" s="25">
        <f t="shared" si="638"/>
        <v>19.8</v>
      </c>
      <c r="AH303" s="11" t="e">
        <f>ROUND(AG303*#REF!,-1)</f>
        <v>#REF!</v>
      </c>
      <c r="AI303" s="7">
        <f t="shared" si="639"/>
        <v>0.90384615384615385</v>
      </c>
      <c r="AJ303" s="26">
        <f t="shared" si="640"/>
        <v>14.9</v>
      </c>
      <c r="AK303" s="11" t="e">
        <f>ROUND(AJ303*#REF!,-1)</f>
        <v>#REF!</v>
      </c>
      <c r="AL303" s="18">
        <f t="shared" si="641"/>
        <v>0.43269230769230765</v>
      </c>
      <c r="AM303" s="42"/>
      <c r="AN303" s="67" t="e">
        <f t="shared" si="658"/>
        <v>#VALUE!</v>
      </c>
      <c r="AO303" s="68" t="s">
        <v>22</v>
      </c>
      <c r="AP303" s="68" t="s">
        <v>22</v>
      </c>
      <c r="AQ303" s="68" t="s">
        <v>22</v>
      </c>
      <c r="AR303" s="68" t="s">
        <v>22</v>
      </c>
      <c r="AS303" s="68" t="s">
        <v>22</v>
      </c>
      <c r="AT303" s="68" t="s">
        <v>22</v>
      </c>
      <c r="AU303" s="68" t="s">
        <v>22</v>
      </c>
      <c r="AV303" s="74" t="e">
        <f t="shared" si="642"/>
        <v>#VALUE!</v>
      </c>
      <c r="AW303" s="71" t="e">
        <f t="shared" si="643"/>
        <v>#VALUE!</v>
      </c>
      <c r="AX303" s="49">
        <v>0</v>
      </c>
      <c r="AY303" s="50" t="s">
        <v>22</v>
      </c>
      <c r="AZ303" s="50" t="s">
        <v>22</v>
      </c>
      <c r="BA303" s="50" t="s">
        <v>22</v>
      </c>
      <c r="BB303" s="50" t="s">
        <v>22</v>
      </c>
      <c r="BC303" s="50" t="s">
        <v>22</v>
      </c>
      <c r="BD303" s="50" t="s">
        <v>22</v>
      </c>
      <c r="BE303" s="50" t="s">
        <v>22</v>
      </c>
      <c r="BF303" s="46">
        <f t="shared" si="644"/>
        <v>0</v>
      </c>
      <c r="BG303" s="9">
        <f t="shared" si="645"/>
        <v>0</v>
      </c>
      <c r="BH303" s="9">
        <f t="shared" si="646"/>
        <v>0</v>
      </c>
      <c r="BI303" s="53">
        <v>0</v>
      </c>
      <c r="BJ303" s="54" t="s">
        <v>22</v>
      </c>
      <c r="BK303" s="54" t="s">
        <v>22</v>
      </c>
      <c r="BL303" s="54" t="s">
        <v>22</v>
      </c>
      <c r="BM303" s="54" t="s">
        <v>22</v>
      </c>
      <c r="BN303" s="54" t="s">
        <v>22</v>
      </c>
      <c r="BO303" s="54" t="s">
        <v>22</v>
      </c>
      <c r="BP303" s="54" t="s">
        <v>22</v>
      </c>
      <c r="BQ303" s="46">
        <f t="shared" si="647"/>
        <v>0</v>
      </c>
      <c r="BR303" s="9">
        <f t="shared" si="648"/>
        <v>0</v>
      </c>
      <c r="BS303" s="9">
        <f t="shared" si="649"/>
        <v>0</v>
      </c>
      <c r="BT303" s="63">
        <v>0</v>
      </c>
      <c r="BU303" s="64" t="s">
        <v>22</v>
      </c>
      <c r="BV303" s="64" t="s">
        <v>22</v>
      </c>
      <c r="BW303" s="64" t="s">
        <v>22</v>
      </c>
      <c r="BX303" s="64" t="s">
        <v>22</v>
      </c>
      <c r="BY303" s="64" t="s">
        <v>22</v>
      </c>
      <c r="BZ303" s="64" t="s">
        <v>22</v>
      </c>
      <c r="CA303" s="64" t="s">
        <v>22</v>
      </c>
      <c r="CB303" s="46">
        <f t="shared" si="650"/>
        <v>0</v>
      </c>
      <c r="CC303" s="9">
        <f t="shared" si="651"/>
        <v>0</v>
      </c>
      <c r="CD303" s="9">
        <f t="shared" si="652"/>
        <v>0</v>
      </c>
      <c r="CE303" s="8">
        <v>0</v>
      </c>
      <c r="CF303" s="9">
        <f t="shared" si="653"/>
        <v>0</v>
      </c>
      <c r="CG303" s="9">
        <f t="shared" si="654"/>
        <v>0</v>
      </c>
      <c r="CH303" s="8">
        <v>0</v>
      </c>
      <c r="CI303" s="9">
        <f t="shared" si="655"/>
        <v>0</v>
      </c>
      <c r="CJ303" s="9">
        <f t="shared" si="656"/>
        <v>0</v>
      </c>
      <c r="CK303" s="10">
        <v>1</v>
      </c>
    </row>
    <row r="304" spans="1:89" s="10" customFormat="1" ht="144" customHeight="1">
      <c r="A304" s="36" t="s">
        <v>1366</v>
      </c>
      <c r="B304" s="36"/>
      <c r="C304" s="106" t="str">
        <f t="shared" si="620"/>
        <v>EDMOND 120-Navy</v>
      </c>
      <c r="D304" s="95" t="s">
        <v>1291</v>
      </c>
      <c r="E304" s="19" t="s">
        <v>1208</v>
      </c>
      <c r="F304" s="103" t="s">
        <v>1323</v>
      </c>
      <c r="G304" s="19"/>
      <c r="H304" s="78">
        <f>ROUND(I304*0.65,2)</f>
        <v>7.74</v>
      </c>
      <c r="I304" s="89">
        <v>11.9</v>
      </c>
      <c r="J304" s="79">
        <v>29.9</v>
      </c>
      <c r="K304" s="143" t="str">
        <f>_xlfn.XLOOKUP(C304,наличие!A:A,наличие!J:J,"-",0)</f>
        <v>-</v>
      </c>
      <c r="L304" s="160" t="s">
        <v>1245</v>
      </c>
      <c r="M304" s="31" t="s">
        <v>1244</v>
      </c>
      <c r="N304" s="31" t="s">
        <v>1244</v>
      </c>
      <c r="O304" s="31" t="s">
        <v>1244</v>
      </c>
      <c r="P304" s="31" t="s">
        <v>1244</v>
      </c>
      <c r="Q304" s="31" t="s">
        <v>1244</v>
      </c>
      <c r="R304" s="31" t="s">
        <v>1244</v>
      </c>
      <c r="S304" s="31" t="s">
        <v>1244</v>
      </c>
      <c r="T304" s="31" t="s">
        <v>1244</v>
      </c>
      <c r="U304" s="31" t="s">
        <v>1244</v>
      </c>
      <c r="V304" s="31" t="s">
        <v>1244</v>
      </c>
      <c r="W304" s="31" t="s">
        <v>1244</v>
      </c>
      <c r="X304" s="163">
        <f t="shared" si="622"/>
        <v>0</v>
      </c>
      <c r="Y304" s="81">
        <f t="shared" si="623"/>
        <v>0</v>
      </c>
      <c r="Z304" s="38">
        <f t="shared" si="621"/>
        <v>2.66</v>
      </c>
      <c r="AA304" s="23">
        <f t="shared" si="633"/>
        <v>0</v>
      </c>
      <c r="AB304" s="24">
        <f t="shared" si="634"/>
        <v>10.4</v>
      </c>
      <c r="AC304" s="55">
        <f t="shared" si="635"/>
        <v>36</v>
      </c>
      <c r="AD304" s="40">
        <f t="shared" si="657"/>
        <v>36.4</v>
      </c>
      <c r="AE304" s="11">
        <f t="shared" si="636"/>
        <v>3240</v>
      </c>
      <c r="AF304" s="6">
        <f t="shared" si="637"/>
        <v>2.4615384615384617</v>
      </c>
      <c r="AG304" s="25">
        <f t="shared" si="638"/>
        <v>19.8</v>
      </c>
      <c r="AH304" s="11" t="e">
        <f>ROUND(AG304*#REF!,-1)</f>
        <v>#REF!</v>
      </c>
      <c r="AI304" s="7">
        <f t="shared" si="639"/>
        <v>0.90384615384615385</v>
      </c>
      <c r="AJ304" s="26">
        <f t="shared" si="640"/>
        <v>14.9</v>
      </c>
      <c r="AK304" s="11" t="e">
        <f>ROUND(AJ304*#REF!,-1)</f>
        <v>#REF!</v>
      </c>
      <c r="AL304" s="18">
        <f t="shared" si="641"/>
        <v>0.43269230769230765</v>
      </c>
      <c r="AM304" s="42"/>
      <c r="AN304" s="67" t="e">
        <f t="shared" si="658"/>
        <v>#VALUE!</v>
      </c>
      <c r="AO304" s="68" t="s">
        <v>22</v>
      </c>
      <c r="AP304" s="68" t="s">
        <v>22</v>
      </c>
      <c r="AQ304" s="68" t="s">
        <v>22</v>
      </c>
      <c r="AR304" s="68" t="s">
        <v>22</v>
      </c>
      <c r="AS304" s="68" t="s">
        <v>22</v>
      </c>
      <c r="AT304" s="68" t="s">
        <v>22</v>
      </c>
      <c r="AU304" s="68" t="s">
        <v>22</v>
      </c>
      <c r="AV304" s="74" t="e">
        <f t="shared" si="642"/>
        <v>#VALUE!</v>
      </c>
      <c r="AW304" s="71" t="e">
        <f t="shared" si="643"/>
        <v>#VALUE!</v>
      </c>
      <c r="AX304" s="49">
        <v>0</v>
      </c>
      <c r="AY304" s="50" t="s">
        <v>22</v>
      </c>
      <c r="AZ304" s="50" t="s">
        <v>22</v>
      </c>
      <c r="BA304" s="50" t="s">
        <v>22</v>
      </c>
      <c r="BB304" s="50" t="s">
        <v>22</v>
      </c>
      <c r="BC304" s="50" t="s">
        <v>22</v>
      </c>
      <c r="BD304" s="50" t="s">
        <v>22</v>
      </c>
      <c r="BE304" s="50" t="s">
        <v>22</v>
      </c>
      <c r="BF304" s="46">
        <f t="shared" si="644"/>
        <v>0</v>
      </c>
      <c r="BG304" s="9">
        <f t="shared" si="645"/>
        <v>0</v>
      </c>
      <c r="BH304" s="9">
        <f t="shared" si="646"/>
        <v>0</v>
      </c>
      <c r="BI304" s="53">
        <v>0</v>
      </c>
      <c r="BJ304" s="54" t="s">
        <v>22</v>
      </c>
      <c r="BK304" s="54" t="s">
        <v>22</v>
      </c>
      <c r="BL304" s="54" t="s">
        <v>22</v>
      </c>
      <c r="BM304" s="54" t="s">
        <v>22</v>
      </c>
      <c r="BN304" s="54" t="s">
        <v>22</v>
      </c>
      <c r="BO304" s="54" t="s">
        <v>22</v>
      </c>
      <c r="BP304" s="54" t="s">
        <v>22</v>
      </c>
      <c r="BQ304" s="46">
        <f t="shared" si="647"/>
        <v>0</v>
      </c>
      <c r="BR304" s="9">
        <f t="shared" si="648"/>
        <v>0</v>
      </c>
      <c r="BS304" s="9">
        <f t="shared" si="649"/>
        <v>0</v>
      </c>
      <c r="BT304" s="63">
        <v>0</v>
      </c>
      <c r="BU304" s="64" t="s">
        <v>22</v>
      </c>
      <c r="BV304" s="64" t="s">
        <v>22</v>
      </c>
      <c r="BW304" s="64" t="s">
        <v>22</v>
      </c>
      <c r="BX304" s="64" t="s">
        <v>22</v>
      </c>
      <c r="BY304" s="64" t="s">
        <v>22</v>
      </c>
      <c r="BZ304" s="64" t="s">
        <v>22</v>
      </c>
      <c r="CA304" s="64" t="s">
        <v>22</v>
      </c>
      <c r="CB304" s="46">
        <f t="shared" si="650"/>
        <v>0</v>
      </c>
      <c r="CC304" s="9">
        <f t="shared" si="651"/>
        <v>0</v>
      </c>
      <c r="CD304" s="9">
        <f t="shared" si="652"/>
        <v>0</v>
      </c>
      <c r="CE304" s="8">
        <v>0</v>
      </c>
      <c r="CF304" s="9">
        <f t="shared" si="653"/>
        <v>0</v>
      </c>
      <c r="CG304" s="9">
        <f t="shared" si="654"/>
        <v>0</v>
      </c>
      <c r="CH304" s="8">
        <v>0</v>
      </c>
      <c r="CI304" s="9">
        <f t="shared" si="655"/>
        <v>0</v>
      </c>
      <c r="CJ304" s="9">
        <f t="shared" si="656"/>
        <v>0</v>
      </c>
      <c r="CK304" s="10">
        <v>1</v>
      </c>
    </row>
    <row r="305" spans="1:88" s="10" customFormat="1" ht="144" customHeight="1">
      <c r="A305" s="36" t="s">
        <v>1366</v>
      </c>
      <c r="B305" s="36"/>
      <c r="C305" s="106" t="str">
        <f t="shared" si="620"/>
        <v>EDMOND 120-Charcoal</v>
      </c>
      <c r="D305" s="95" t="s">
        <v>1291</v>
      </c>
      <c r="E305" s="19" t="s">
        <v>1210</v>
      </c>
      <c r="F305" s="103" t="s">
        <v>1323</v>
      </c>
      <c r="G305" s="19"/>
      <c r="H305" s="78"/>
      <c r="I305" s="89">
        <v>11.9</v>
      </c>
      <c r="J305" s="79">
        <v>29.9</v>
      </c>
      <c r="K305" s="143" t="str">
        <f>_xlfn.XLOOKUP(C305,наличие!A:A,наличие!J:J,"-",0)</f>
        <v>-</v>
      </c>
      <c r="L305" s="160" t="s">
        <v>1245</v>
      </c>
      <c r="M305" s="31" t="s">
        <v>1244</v>
      </c>
      <c r="N305" s="31" t="s">
        <v>1244</v>
      </c>
      <c r="O305" s="31" t="s">
        <v>1244</v>
      </c>
      <c r="P305" s="31" t="s">
        <v>1244</v>
      </c>
      <c r="Q305" s="31" t="s">
        <v>1244</v>
      </c>
      <c r="R305" s="31" t="s">
        <v>1244</v>
      </c>
      <c r="S305" s="31" t="s">
        <v>1244</v>
      </c>
      <c r="T305" s="31" t="s">
        <v>1244</v>
      </c>
      <c r="U305" s="31" t="s">
        <v>1244</v>
      </c>
      <c r="V305" s="31" t="s">
        <v>1244</v>
      </c>
      <c r="W305" s="31" t="s">
        <v>1244</v>
      </c>
      <c r="X305" s="163">
        <f t="shared" si="622"/>
        <v>0</v>
      </c>
      <c r="Y305" s="81">
        <f t="shared" si="623"/>
        <v>0</v>
      </c>
      <c r="Z305" s="38"/>
      <c r="AA305" s="23"/>
      <c r="AB305" s="24"/>
      <c r="AC305" s="55"/>
      <c r="AD305" s="40"/>
      <c r="AE305" s="11"/>
      <c r="AF305" s="6"/>
      <c r="AG305" s="25"/>
      <c r="AH305" s="11"/>
      <c r="AI305" s="7"/>
      <c r="AJ305" s="26"/>
      <c r="AK305" s="11"/>
      <c r="AL305" s="18"/>
      <c r="AM305" s="42"/>
      <c r="AN305" s="67"/>
      <c r="AO305" s="68"/>
      <c r="AP305" s="68"/>
      <c r="AQ305" s="68"/>
      <c r="AR305" s="68"/>
      <c r="AS305" s="68"/>
      <c r="AT305" s="68"/>
      <c r="AU305" s="68"/>
      <c r="AV305" s="74"/>
      <c r="AW305" s="71"/>
      <c r="AX305" s="49"/>
      <c r="AY305" s="50"/>
      <c r="AZ305" s="50"/>
      <c r="BA305" s="50"/>
      <c r="BB305" s="50"/>
      <c r="BC305" s="50"/>
      <c r="BD305" s="50"/>
      <c r="BE305" s="50"/>
      <c r="BF305" s="46"/>
      <c r="BG305" s="9"/>
      <c r="BH305" s="9"/>
      <c r="BI305" s="53"/>
      <c r="BJ305" s="54"/>
      <c r="BK305" s="54"/>
      <c r="BL305" s="54"/>
      <c r="BM305" s="54"/>
      <c r="BN305" s="54"/>
      <c r="BO305" s="54"/>
      <c r="BP305" s="54"/>
      <c r="BQ305" s="46"/>
      <c r="BR305" s="9"/>
      <c r="BS305" s="9"/>
      <c r="BT305" s="63"/>
      <c r="BU305" s="64"/>
      <c r="BV305" s="64"/>
      <c r="BW305" s="64"/>
      <c r="BX305" s="64"/>
      <c r="BY305" s="64"/>
      <c r="BZ305" s="64"/>
      <c r="CA305" s="64"/>
      <c r="CB305" s="46"/>
      <c r="CC305" s="9"/>
      <c r="CD305" s="9"/>
      <c r="CE305" s="8"/>
      <c r="CF305" s="9"/>
      <c r="CG305" s="9"/>
      <c r="CH305" s="8"/>
      <c r="CI305" s="9"/>
      <c r="CJ305" s="9"/>
    </row>
    <row r="306" spans="1:88" s="10" customFormat="1" ht="144" customHeight="1">
      <c r="A306" s="36" t="s">
        <v>1366</v>
      </c>
      <c r="B306" s="36"/>
      <c r="C306" s="106" t="str">
        <f t="shared" si="620"/>
        <v>EDMOND 114-Black</v>
      </c>
      <c r="D306" s="95" t="s">
        <v>1292</v>
      </c>
      <c r="E306" s="19" t="s">
        <v>1212</v>
      </c>
      <c r="F306" s="103" t="s">
        <v>1327</v>
      </c>
      <c r="G306" s="19"/>
      <c r="H306" s="78"/>
      <c r="I306" s="89">
        <v>14.9</v>
      </c>
      <c r="J306" s="79">
        <v>37.9</v>
      </c>
      <c r="K306" s="143" t="str">
        <f>_xlfn.XLOOKUP(C306,наличие!A:A,наличие!J:J,"-",0)</f>
        <v>-</v>
      </c>
      <c r="L306" s="160" t="s">
        <v>1245</v>
      </c>
      <c r="M306" s="31" t="s">
        <v>1244</v>
      </c>
      <c r="N306" s="31" t="s">
        <v>1244</v>
      </c>
      <c r="O306" s="31" t="s">
        <v>1244</v>
      </c>
      <c r="P306" s="31" t="s">
        <v>1244</v>
      </c>
      <c r="Q306" s="31" t="s">
        <v>1244</v>
      </c>
      <c r="R306" s="31" t="s">
        <v>1244</v>
      </c>
      <c r="S306" s="31" t="s">
        <v>1244</v>
      </c>
      <c r="T306" s="31" t="s">
        <v>1244</v>
      </c>
      <c r="U306" s="31" t="s">
        <v>1244</v>
      </c>
      <c r="V306" s="31" t="s">
        <v>1244</v>
      </c>
      <c r="W306" s="31" t="s">
        <v>1244</v>
      </c>
      <c r="X306" s="163">
        <f t="shared" si="622"/>
        <v>0</v>
      </c>
      <c r="Y306" s="81">
        <f t="shared" si="623"/>
        <v>0</v>
      </c>
      <c r="Z306" s="38"/>
      <c r="AA306" s="23"/>
      <c r="AB306" s="24"/>
      <c r="AC306" s="55"/>
      <c r="AD306" s="40"/>
      <c r="AE306" s="11"/>
      <c r="AF306" s="6"/>
      <c r="AG306" s="25"/>
      <c r="AH306" s="11"/>
      <c r="AI306" s="7"/>
      <c r="AJ306" s="26"/>
      <c r="AK306" s="11"/>
      <c r="AL306" s="18"/>
      <c r="AM306" s="42"/>
      <c r="AN306" s="67"/>
      <c r="AO306" s="68"/>
      <c r="AP306" s="68"/>
      <c r="AQ306" s="68"/>
      <c r="AR306" s="68"/>
      <c r="AS306" s="68"/>
      <c r="AT306" s="68"/>
      <c r="AU306" s="68"/>
      <c r="AV306" s="74"/>
      <c r="AW306" s="71"/>
      <c r="AX306" s="49"/>
      <c r="AY306" s="50"/>
      <c r="AZ306" s="50"/>
      <c r="BA306" s="50"/>
      <c r="BB306" s="50"/>
      <c r="BC306" s="50"/>
      <c r="BD306" s="50"/>
      <c r="BE306" s="50"/>
      <c r="BF306" s="46"/>
      <c r="BG306" s="9"/>
      <c r="BH306" s="9"/>
      <c r="BI306" s="53"/>
      <c r="BJ306" s="54"/>
      <c r="BK306" s="54"/>
      <c r="BL306" s="54"/>
      <c r="BM306" s="54"/>
      <c r="BN306" s="54"/>
      <c r="BO306" s="54"/>
      <c r="BP306" s="54"/>
      <c r="BQ306" s="46"/>
      <c r="BR306" s="9"/>
      <c r="BS306" s="9"/>
      <c r="BT306" s="63"/>
      <c r="BU306" s="64"/>
      <c r="BV306" s="64"/>
      <c r="BW306" s="64"/>
      <c r="BX306" s="64"/>
      <c r="BY306" s="64"/>
      <c r="BZ306" s="64"/>
      <c r="CA306" s="64"/>
      <c r="CB306" s="46"/>
      <c r="CC306" s="9"/>
      <c r="CD306" s="9"/>
      <c r="CE306" s="8"/>
      <c r="CF306" s="9"/>
      <c r="CG306" s="9"/>
      <c r="CH306" s="8"/>
      <c r="CI306" s="9"/>
      <c r="CJ306" s="9"/>
    </row>
    <row r="307" spans="1:88" s="10" customFormat="1" ht="144" customHeight="1">
      <c r="A307" s="36" t="s">
        <v>1366</v>
      </c>
      <c r="B307" s="36"/>
      <c r="C307" s="106" t="str">
        <f t="shared" si="620"/>
        <v>EDMOND 114-Red</v>
      </c>
      <c r="D307" s="95" t="s">
        <v>1292</v>
      </c>
      <c r="E307" s="19" t="s">
        <v>1226</v>
      </c>
      <c r="F307" s="103" t="s">
        <v>1327</v>
      </c>
      <c r="G307" s="19"/>
      <c r="H307" s="78"/>
      <c r="I307" s="89">
        <v>14.9</v>
      </c>
      <c r="J307" s="79">
        <v>37.9</v>
      </c>
      <c r="K307" s="143" t="str">
        <f>_xlfn.XLOOKUP(C307,наличие!A:A,наличие!J:J,"-",0)</f>
        <v>-</v>
      </c>
      <c r="L307" s="160" t="s">
        <v>1245</v>
      </c>
      <c r="M307" s="31" t="s">
        <v>1244</v>
      </c>
      <c r="N307" s="31" t="s">
        <v>1244</v>
      </c>
      <c r="O307" s="31" t="s">
        <v>1244</v>
      </c>
      <c r="P307" s="31" t="s">
        <v>1244</v>
      </c>
      <c r="Q307" s="31" t="s">
        <v>1244</v>
      </c>
      <c r="R307" s="31" t="s">
        <v>1244</v>
      </c>
      <c r="S307" s="31" t="s">
        <v>1244</v>
      </c>
      <c r="T307" s="31" t="s">
        <v>1244</v>
      </c>
      <c r="U307" s="31" t="s">
        <v>1244</v>
      </c>
      <c r="V307" s="31" t="s">
        <v>1244</v>
      </c>
      <c r="W307" s="31" t="s">
        <v>1244</v>
      </c>
      <c r="X307" s="163">
        <f t="shared" si="622"/>
        <v>0</v>
      </c>
      <c r="Y307" s="81">
        <f t="shared" si="623"/>
        <v>0</v>
      </c>
      <c r="Z307" s="38"/>
      <c r="AA307" s="23"/>
      <c r="AB307" s="24"/>
      <c r="AC307" s="55"/>
      <c r="AD307" s="40"/>
      <c r="AE307" s="11"/>
      <c r="AF307" s="6"/>
      <c r="AG307" s="25"/>
      <c r="AH307" s="11"/>
      <c r="AI307" s="7"/>
      <c r="AJ307" s="26"/>
      <c r="AK307" s="11"/>
      <c r="AL307" s="18"/>
      <c r="AM307" s="42"/>
      <c r="AN307" s="67"/>
      <c r="AO307" s="68"/>
      <c r="AP307" s="68"/>
      <c r="AQ307" s="68"/>
      <c r="AR307" s="68"/>
      <c r="AS307" s="68"/>
      <c r="AT307" s="68"/>
      <c r="AU307" s="68"/>
      <c r="AV307" s="74"/>
      <c r="AW307" s="71"/>
      <c r="AX307" s="49"/>
      <c r="AY307" s="50"/>
      <c r="AZ307" s="50"/>
      <c r="BA307" s="50"/>
      <c r="BB307" s="50"/>
      <c r="BC307" s="50"/>
      <c r="BD307" s="50"/>
      <c r="BE307" s="50"/>
      <c r="BF307" s="46"/>
      <c r="BG307" s="9"/>
      <c r="BH307" s="9"/>
      <c r="BI307" s="53"/>
      <c r="BJ307" s="54"/>
      <c r="BK307" s="54"/>
      <c r="BL307" s="54"/>
      <c r="BM307" s="54"/>
      <c r="BN307" s="54"/>
      <c r="BO307" s="54"/>
      <c r="BP307" s="54"/>
      <c r="BQ307" s="46"/>
      <c r="BR307" s="9"/>
      <c r="BS307" s="9"/>
      <c r="BT307" s="63"/>
      <c r="BU307" s="64"/>
      <c r="BV307" s="64"/>
      <c r="BW307" s="64"/>
      <c r="BX307" s="64"/>
      <c r="BY307" s="64"/>
      <c r="BZ307" s="64"/>
      <c r="CA307" s="64"/>
      <c r="CB307" s="46"/>
      <c r="CC307" s="9"/>
      <c r="CD307" s="9"/>
      <c r="CE307" s="8"/>
      <c r="CF307" s="9"/>
      <c r="CG307" s="9"/>
      <c r="CH307" s="8"/>
      <c r="CI307" s="9"/>
      <c r="CJ307" s="9"/>
    </row>
    <row r="308" spans="1:88" s="10" customFormat="1" ht="144" customHeight="1">
      <c r="A308" s="36" t="s">
        <v>1366</v>
      </c>
      <c r="B308" s="36"/>
      <c r="C308" s="106" t="str">
        <f t="shared" si="620"/>
        <v>EDMOND 114-Navy</v>
      </c>
      <c r="D308" s="95" t="s">
        <v>1292</v>
      </c>
      <c r="E308" s="19" t="s">
        <v>1208</v>
      </c>
      <c r="F308" s="103" t="s">
        <v>1327</v>
      </c>
      <c r="G308" s="19"/>
      <c r="H308" s="78"/>
      <c r="I308" s="89">
        <v>14.9</v>
      </c>
      <c r="J308" s="79">
        <v>37.9</v>
      </c>
      <c r="K308" s="143" t="str">
        <f>_xlfn.XLOOKUP(C308,наличие!A:A,наличие!J:J,"-",0)</f>
        <v>-</v>
      </c>
      <c r="L308" s="160" t="s">
        <v>1245</v>
      </c>
      <c r="M308" s="31" t="s">
        <v>1244</v>
      </c>
      <c r="N308" s="31" t="s">
        <v>1244</v>
      </c>
      <c r="O308" s="31" t="s">
        <v>1244</v>
      </c>
      <c r="P308" s="31" t="s">
        <v>1244</v>
      </c>
      <c r="Q308" s="31" t="s">
        <v>1244</v>
      </c>
      <c r="R308" s="31" t="s">
        <v>1244</v>
      </c>
      <c r="S308" s="31" t="s">
        <v>1244</v>
      </c>
      <c r="T308" s="31" t="s">
        <v>1244</v>
      </c>
      <c r="U308" s="31" t="s">
        <v>1244</v>
      </c>
      <c r="V308" s="31" t="s">
        <v>1244</v>
      </c>
      <c r="W308" s="31" t="s">
        <v>1244</v>
      </c>
      <c r="X308" s="163">
        <f t="shared" si="622"/>
        <v>0</v>
      </c>
      <c r="Y308" s="81">
        <f t="shared" si="623"/>
        <v>0</v>
      </c>
      <c r="Z308" s="38"/>
      <c r="AA308" s="23"/>
      <c r="AB308" s="24"/>
      <c r="AC308" s="55"/>
      <c r="AD308" s="40"/>
      <c r="AE308" s="11"/>
      <c r="AF308" s="6"/>
      <c r="AG308" s="25"/>
      <c r="AH308" s="11"/>
      <c r="AI308" s="7"/>
      <c r="AJ308" s="26"/>
      <c r="AK308" s="11"/>
      <c r="AL308" s="18"/>
      <c r="AM308" s="42"/>
      <c r="AN308" s="67"/>
      <c r="AO308" s="68"/>
      <c r="AP308" s="68"/>
      <c r="AQ308" s="68"/>
      <c r="AR308" s="68"/>
      <c r="AS308" s="68"/>
      <c r="AT308" s="68"/>
      <c r="AU308" s="68"/>
      <c r="AV308" s="74"/>
      <c r="AW308" s="71"/>
      <c r="AX308" s="49"/>
      <c r="AY308" s="50"/>
      <c r="AZ308" s="50"/>
      <c r="BA308" s="50"/>
      <c r="BB308" s="50"/>
      <c r="BC308" s="50"/>
      <c r="BD308" s="50"/>
      <c r="BE308" s="50"/>
      <c r="BF308" s="46"/>
      <c r="BG308" s="9"/>
      <c r="BH308" s="9"/>
      <c r="BI308" s="53"/>
      <c r="BJ308" s="54"/>
      <c r="BK308" s="54"/>
      <c r="BL308" s="54"/>
      <c r="BM308" s="54"/>
      <c r="BN308" s="54"/>
      <c r="BO308" s="54"/>
      <c r="BP308" s="54"/>
      <c r="BQ308" s="46"/>
      <c r="BR308" s="9"/>
      <c r="BS308" s="9"/>
      <c r="BT308" s="63"/>
      <c r="BU308" s="64"/>
      <c r="BV308" s="64"/>
      <c r="BW308" s="64"/>
      <c r="BX308" s="64"/>
      <c r="BY308" s="64"/>
      <c r="BZ308" s="64"/>
      <c r="CA308" s="64"/>
      <c r="CB308" s="46"/>
      <c r="CC308" s="9"/>
      <c r="CD308" s="9"/>
      <c r="CE308" s="8"/>
      <c r="CF308" s="9"/>
      <c r="CG308" s="9"/>
      <c r="CH308" s="8"/>
      <c r="CI308" s="9"/>
      <c r="CJ308" s="9"/>
    </row>
    <row r="309" spans="1:88" s="10" customFormat="1" ht="144" customHeight="1">
      <c r="A309" s="36" t="s">
        <v>1366</v>
      </c>
      <c r="B309" s="36"/>
      <c r="C309" s="106" t="str">
        <f t="shared" si="620"/>
        <v>EDMOND 114-Blue</v>
      </c>
      <c r="D309" s="95" t="s">
        <v>1292</v>
      </c>
      <c r="E309" s="19" t="s">
        <v>1203</v>
      </c>
      <c r="F309" s="103" t="s">
        <v>1327</v>
      </c>
      <c r="G309" s="19"/>
      <c r="H309" s="78"/>
      <c r="I309" s="89">
        <v>14.9</v>
      </c>
      <c r="J309" s="79">
        <v>37.9</v>
      </c>
      <c r="K309" s="143" t="str">
        <f>_xlfn.XLOOKUP(C309,наличие!A:A,наличие!J:J,"-",0)</f>
        <v>-</v>
      </c>
      <c r="L309" s="160" t="s">
        <v>1245</v>
      </c>
      <c r="M309" s="31" t="s">
        <v>1244</v>
      </c>
      <c r="N309" s="31" t="s">
        <v>1244</v>
      </c>
      <c r="O309" s="31" t="s">
        <v>1244</v>
      </c>
      <c r="P309" s="31" t="s">
        <v>1244</v>
      </c>
      <c r="Q309" s="31" t="s">
        <v>1244</v>
      </c>
      <c r="R309" s="31" t="s">
        <v>1244</v>
      </c>
      <c r="S309" s="31" t="s">
        <v>1244</v>
      </c>
      <c r="T309" s="31" t="s">
        <v>1244</v>
      </c>
      <c r="U309" s="31" t="s">
        <v>1244</v>
      </c>
      <c r="V309" s="31" t="s">
        <v>1244</v>
      </c>
      <c r="W309" s="31" t="s">
        <v>1244</v>
      </c>
      <c r="X309" s="163">
        <f t="shared" si="622"/>
        <v>0</v>
      </c>
      <c r="Y309" s="81">
        <f t="shared" si="623"/>
        <v>0</v>
      </c>
      <c r="Z309" s="38"/>
      <c r="AA309" s="23"/>
      <c r="AB309" s="24"/>
      <c r="AC309" s="55"/>
      <c r="AD309" s="40"/>
      <c r="AE309" s="11"/>
      <c r="AF309" s="6"/>
      <c r="AG309" s="25"/>
      <c r="AH309" s="11"/>
      <c r="AI309" s="7"/>
      <c r="AJ309" s="26"/>
      <c r="AK309" s="11"/>
      <c r="AL309" s="18"/>
      <c r="AM309" s="42"/>
      <c r="AN309" s="67"/>
      <c r="AO309" s="68"/>
      <c r="AP309" s="68"/>
      <c r="AQ309" s="68"/>
      <c r="AR309" s="68"/>
      <c r="AS309" s="68"/>
      <c r="AT309" s="68"/>
      <c r="AU309" s="68"/>
      <c r="AV309" s="74"/>
      <c r="AW309" s="71"/>
      <c r="AX309" s="49"/>
      <c r="AY309" s="50"/>
      <c r="AZ309" s="50"/>
      <c r="BA309" s="50"/>
      <c r="BB309" s="50"/>
      <c r="BC309" s="50"/>
      <c r="BD309" s="50"/>
      <c r="BE309" s="50"/>
      <c r="BF309" s="46"/>
      <c r="BG309" s="9"/>
      <c r="BH309" s="9"/>
      <c r="BI309" s="53"/>
      <c r="BJ309" s="54"/>
      <c r="BK309" s="54"/>
      <c r="BL309" s="54"/>
      <c r="BM309" s="54"/>
      <c r="BN309" s="54"/>
      <c r="BO309" s="54"/>
      <c r="BP309" s="54"/>
      <c r="BQ309" s="46"/>
      <c r="BR309" s="9"/>
      <c r="BS309" s="9"/>
      <c r="BT309" s="63"/>
      <c r="BU309" s="64"/>
      <c r="BV309" s="64"/>
      <c r="BW309" s="64"/>
      <c r="BX309" s="64"/>
      <c r="BY309" s="64"/>
      <c r="BZ309" s="64"/>
      <c r="CA309" s="64"/>
      <c r="CB309" s="46"/>
      <c r="CC309" s="9"/>
      <c r="CD309" s="9"/>
      <c r="CE309" s="8"/>
      <c r="CF309" s="9"/>
      <c r="CG309" s="9"/>
      <c r="CH309" s="8"/>
      <c r="CI309" s="9"/>
      <c r="CJ309" s="9"/>
    </row>
    <row r="310" spans="1:88" s="10" customFormat="1" ht="144" customHeight="1">
      <c r="A310" s="36" t="str">
        <f>_xlfn.XLOOKUP(D310,наличие!B:B,наличие!E:E,"-",0)</f>
        <v>Шапки</v>
      </c>
      <c r="B310" s="36"/>
      <c r="C310" s="106" t="str">
        <f t="shared" si="620"/>
        <v>EDMOND 055-Black</v>
      </c>
      <c r="D310" s="95" t="s">
        <v>254</v>
      </c>
      <c r="E310" s="19" t="s">
        <v>1212</v>
      </c>
      <c r="F310" s="103" t="s">
        <v>889</v>
      </c>
      <c r="G310" s="19"/>
      <c r="H310" s="78"/>
      <c r="I310" s="89">
        <v>13.9</v>
      </c>
      <c r="J310" s="79">
        <v>34.9</v>
      </c>
      <c r="K310" s="143">
        <f>_xlfn.XLOOKUP(C310,наличие!A:A,наличие!J:J,"-",0)</f>
        <v>14</v>
      </c>
      <c r="L310" s="160" t="s">
        <v>1245</v>
      </c>
      <c r="M310" s="31" t="s">
        <v>1244</v>
      </c>
      <c r="N310" s="31" t="s">
        <v>1244</v>
      </c>
      <c r="O310" s="31" t="s">
        <v>1244</v>
      </c>
      <c r="P310" s="31" t="s">
        <v>1244</v>
      </c>
      <c r="Q310" s="31" t="s">
        <v>1244</v>
      </c>
      <c r="R310" s="31" t="s">
        <v>1244</v>
      </c>
      <c r="S310" s="31" t="s">
        <v>1244</v>
      </c>
      <c r="T310" s="31" t="s">
        <v>1244</v>
      </c>
      <c r="U310" s="31" t="s">
        <v>1244</v>
      </c>
      <c r="V310" s="31" t="s">
        <v>1244</v>
      </c>
      <c r="W310" s="31" t="s">
        <v>1244</v>
      </c>
      <c r="X310" s="163">
        <f t="shared" si="622"/>
        <v>0</v>
      </c>
      <c r="Y310" s="81">
        <f t="shared" si="623"/>
        <v>0</v>
      </c>
      <c r="Z310" s="38"/>
      <c r="AA310" s="23"/>
      <c r="AB310" s="24"/>
      <c r="AC310" s="55"/>
      <c r="AD310" s="40"/>
      <c r="AE310" s="11"/>
      <c r="AF310" s="6"/>
      <c r="AG310" s="25"/>
      <c r="AH310" s="11"/>
      <c r="AI310" s="7"/>
      <c r="AJ310" s="26"/>
      <c r="AK310" s="11"/>
      <c r="AL310" s="18"/>
      <c r="AM310" s="42"/>
      <c r="AN310" s="67"/>
      <c r="AO310" s="68"/>
      <c r="AP310" s="68"/>
      <c r="AQ310" s="68"/>
      <c r="AR310" s="68"/>
      <c r="AS310" s="68"/>
      <c r="AT310" s="68"/>
      <c r="AU310" s="68"/>
      <c r="AV310" s="74"/>
      <c r="AW310" s="71"/>
      <c r="AX310" s="49"/>
      <c r="AY310" s="50"/>
      <c r="AZ310" s="50"/>
      <c r="BA310" s="50"/>
      <c r="BB310" s="50"/>
      <c r="BC310" s="50"/>
      <c r="BD310" s="50"/>
      <c r="BE310" s="50"/>
      <c r="BF310" s="46"/>
      <c r="BG310" s="9"/>
      <c r="BH310" s="9"/>
      <c r="BI310" s="53"/>
      <c r="BJ310" s="54"/>
      <c r="BK310" s="54"/>
      <c r="BL310" s="54"/>
      <c r="BM310" s="54"/>
      <c r="BN310" s="54"/>
      <c r="BO310" s="54"/>
      <c r="BP310" s="54"/>
      <c r="BQ310" s="46"/>
      <c r="BR310" s="9"/>
      <c r="BS310" s="9"/>
      <c r="BT310" s="63"/>
      <c r="BU310" s="64"/>
      <c r="BV310" s="64"/>
      <c r="BW310" s="64"/>
      <c r="BX310" s="64"/>
      <c r="BY310" s="64"/>
      <c r="BZ310" s="64"/>
      <c r="CA310" s="64"/>
      <c r="CB310" s="46"/>
      <c r="CC310" s="9"/>
      <c r="CD310" s="9"/>
      <c r="CE310" s="8"/>
      <c r="CF310" s="9"/>
      <c r="CG310" s="9"/>
      <c r="CH310" s="8"/>
      <c r="CI310" s="9"/>
      <c r="CJ310" s="9"/>
    </row>
    <row r="311" spans="1:88" s="10" customFormat="1" ht="144" customHeight="1">
      <c r="A311" s="36" t="str">
        <f>_xlfn.XLOOKUP(D311,наличие!B:B,наличие!E:E,"-",0)</f>
        <v>Шапки</v>
      </c>
      <c r="B311" s="36"/>
      <c r="C311" s="106" t="str">
        <f t="shared" si="620"/>
        <v>EDMOND 055-Red</v>
      </c>
      <c r="D311" s="95" t="s">
        <v>254</v>
      </c>
      <c r="E311" s="19" t="s">
        <v>1226</v>
      </c>
      <c r="F311" s="103" t="s">
        <v>889</v>
      </c>
      <c r="G311" s="19"/>
      <c r="H311" s="78"/>
      <c r="I311" s="89">
        <v>13.9</v>
      </c>
      <c r="J311" s="79">
        <v>34.9</v>
      </c>
      <c r="K311" s="143" t="str">
        <f>_xlfn.XLOOKUP(C311,наличие!A:A,наличие!J:J,"-",0)</f>
        <v>-</v>
      </c>
      <c r="L311" s="160" t="s">
        <v>1245</v>
      </c>
      <c r="M311" s="31" t="s">
        <v>1244</v>
      </c>
      <c r="N311" s="31" t="s">
        <v>1244</v>
      </c>
      <c r="O311" s="31" t="s">
        <v>1244</v>
      </c>
      <c r="P311" s="31" t="s">
        <v>1244</v>
      </c>
      <c r="Q311" s="31" t="s">
        <v>1244</v>
      </c>
      <c r="R311" s="31" t="s">
        <v>1244</v>
      </c>
      <c r="S311" s="31" t="s">
        <v>1244</v>
      </c>
      <c r="T311" s="31" t="s">
        <v>1244</v>
      </c>
      <c r="U311" s="31" t="s">
        <v>1244</v>
      </c>
      <c r="V311" s="31" t="s">
        <v>1244</v>
      </c>
      <c r="W311" s="31" t="s">
        <v>1244</v>
      </c>
      <c r="X311" s="163">
        <f t="shared" si="622"/>
        <v>0</v>
      </c>
      <c r="Y311" s="81">
        <f t="shared" si="623"/>
        <v>0</v>
      </c>
      <c r="Z311" s="38"/>
      <c r="AA311" s="23"/>
      <c r="AB311" s="24"/>
      <c r="AC311" s="55"/>
      <c r="AD311" s="40"/>
      <c r="AE311" s="11"/>
      <c r="AF311" s="6"/>
      <c r="AG311" s="25"/>
      <c r="AH311" s="11"/>
      <c r="AI311" s="7"/>
      <c r="AJ311" s="26"/>
      <c r="AK311" s="11"/>
      <c r="AL311" s="18"/>
      <c r="AM311" s="42"/>
      <c r="AN311" s="67"/>
      <c r="AO311" s="68"/>
      <c r="AP311" s="68"/>
      <c r="AQ311" s="68"/>
      <c r="AR311" s="68"/>
      <c r="AS311" s="68"/>
      <c r="AT311" s="68"/>
      <c r="AU311" s="68"/>
      <c r="AV311" s="74"/>
      <c r="AW311" s="71"/>
      <c r="AX311" s="49"/>
      <c r="AY311" s="50"/>
      <c r="AZ311" s="50"/>
      <c r="BA311" s="50"/>
      <c r="BB311" s="50"/>
      <c r="BC311" s="50"/>
      <c r="BD311" s="50"/>
      <c r="BE311" s="50"/>
      <c r="BF311" s="46"/>
      <c r="BG311" s="9"/>
      <c r="BH311" s="9"/>
      <c r="BI311" s="53"/>
      <c r="BJ311" s="54"/>
      <c r="BK311" s="54"/>
      <c r="BL311" s="54"/>
      <c r="BM311" s="54"/>
      <c r="BN311" s="54"/>
      <c r="BO311" s="54"/>
      <c r="BP311" s="54"/>
      <c r="BQ311" s="46"/>
      <c r="BR311" s="9"/>
      <c r="BS311" s="9"/>
      <c r="BT311" s="63"/>
      <c r="BU311" s="64"/>
      <c r="BV311" s="64"/>
      <c r="BW311" s="64"/>
      <c r="BX311" s="64"/>
      <c r="BY311" s="64"/>
      <c r="BZ311" s="64"/>
      <c r="CA311" s="64"/>
      <c r="CB311" s="46"/>
      <c r="CC311" s="9"/>
      <c r="CD311" s="9"/>
      <c r="CE311" s="8"/>
      <c r="CF311" s="9"/>
      <c r="CG311" s="9"/>
      <c r="CH311" s="8"/>
      <c r="CI311" s="9"/>
      <c r="CJ311" s="9"/>
    </row>
    <row r="312" spans="1:88" s="10" customFormat="1" ht="144" customHeight="1">
      <c r="A312" s="36" t="str">
        <f>_xlfn.XLOOKUP(D312,наличие!B:B,наличие!E:E,"-",0)</f>
        <v>Шапки</v>
      </c>
      <c r="B312" s="36"/>
      <c r="C312" s="106" t="str">
        <f t="shared" si="620"/>
        <v>EDMOND 055-Navy</v>
      </c>
      <c r="D312" s="95" t="s">
        <v>254</v>
      </c>
      <c r="E312" s="19" t="s">
        <v>1208</v>
      </c>
      <c r="F312" s="103" t="s">
        <v>889</v>
      </c>
      <c r="G312" s="19"/>
      <c r="H312" s="78"/>
      <c r="I312" s="89">
        <v>13.9</v>
      </c>
      <c r="J312" s="79">
        <v>34.9</v>
      </c>
      <c r="K312" s="143">
        <f>_xlfn.XLOOKUP(C312,наличие!A:A,наличие!J:J,"-",0)</f>
        <v>8</v>
      </c>
      <c r="L312" s="160" t="s">
        <v>1245</v>
      </c>
      <c r="M312" s="31" t="s">
        <v>1244</v>
      </c>
      <c r="N312" s="31" t="s">
        <v>1244</v>
      </c>
      <c r="O312" s="31" t="s">
        <v>1244</v>
      </c>
      <c r="P312" s="31" t="s">
        <v>1244</v>
      </c>
      <c r="Q312" s="31" t="s">
        <v>1244</v>
      </c>
      <c r="R312" s="31" t="s">
        <v>1244</v>
      </c>
      <c r="S312" s="31" t="s">
        <v>1244</v>
      </c>
      <c r="T312" s="31" t="s">
        <v>1244</v>
      </c>
      <c r="U312" s="31" t="s">
        <v>1244</v>
      </c>
      <c r="V312" s="31" t="s">
        <v>1244</v>
      </c>
      <c r="W312" s="31" t="s">
        <v>1244</v>
      </c>
      <c r="X312" s="163">
        <f t="shared" si="622"/>
        <v>0</v>
      </c>
      <c r="Y312" s="81">
        <f t="shared" si="623"/>
        <v>0</v>
      </c>
      <c r="Z312" s="38"/>
      <c r="AA312" s="23"/>
      <c r="AB312" s="24"/>
      <c r="AC312" s="55"/>
      <c r="AD312" s="40"/>
      <c r="AE312" s="11"/>
      <c r="AF312" s="6"/>
      <c r="AG312" s="25"/>
      <c r="AH312" s="11"/>
      <c r="AI312" s="7"/>
      <c r="AJ312" s="26"/>
      <c r="AK312" s="11"/>
      <c r="AL312" s="18"/>
      <c r="AM312" s="42"/>
      <c r="AN312" s="67"/>
      <c r="AO312" s="68"/>
      <c r="AP312" s="68"/>
      <c r="AQ312" s="68"/>
      <c r="AR312" s="68"/>
      <c r="AS312" s="68"/>
      <c r="AT312" s="68"/>
      <c r="AU312" s="68"/>
      <c r="AV312" s="74"/>
      <c r="AW312" s="71"/>
      <c r="AX312" s="49"/>
      <c r="AY312" s="50"/>
      <c r="AZ312" s="50"/>
      <c r="BA312" s="50"/>
      <c r="BB312" s="50"/>
      <c r="BC312" s="50"/>
      <c r="BD312" s="50"/>
      <c r="BE312" s="50"/>
      <c r="BF312" s="46"/>
      <c r="BG312" s="9"/>
      <c r="BH312" s="9"/>
      <c r="BI312" s="53"/>
      <c r="BJ312" s="54"/>
      <c r="BK312" s="54"/>
      <c r="BL312" s="54"/>
      <c r="BM312" s="54"/>
      <c r="BN312" s="54"/>
      <c r="BO312" s="54"/>
      <c r="BP312" s="54"/>
      <c r="BQ312" s="46"/>
      <c r="BR312" s="9"/>
      <c r="BS312" s="9"/>
      <c r="BT312" s="63"/>
      <c r="BU312" s="64"/>
      <c r="BV312" s="64"/>
      <c r="BW312" s="64"/>
      <c r="BX312" s="64"/>
      <c r="BY312" s="64"/>
      <c r="BZ312" s="64"/>
      <c r="CA312" s="64"/>
      <c r="CB312" s="46"/>
      <c r="CC312" s="9"/>
      <c r="CD312" s="9"/>
      <c r="CE312" s="8"/>
      <c r="CF312" s="9"/>
      <c r="CG312" s="9"/>
      <c r="CH312" s="8"/>
      <c r="CI312" s="9"/>
      <c r="CJ312" s="9"/>
    </row>
    <row r="313" spans="1:88" s="10" customFormat="1" ht="144" customHeight="1">
      <c r="A313" s="36" t="str">
        <f>_xlfn.XLOOKUP(D313,наличие!B:B,наличие!E:E,"-",0)</f>
        <v>Шапки</v>
      </c>
      <c r="B313" s="36"/>
      <c r="C313" s="106" t="str">
        <f t="shared" si="620"/>
        <v>EDMOND 055-Grey</v>
      </c>
      <c r="D313" s="95" t="s">
        <v>254</v>
      </c>
      <c r="E313" s="19" t="s">
        <v>1217</v>
      </c>
      <c r="F313" s="103" t="s">
        <v>889</v>
      </c>
      <c r="G313" s="19"/>
      <c r="H313" s="78"/>
      <c r="I313" s="89">
        <v>13.9</v>
      </c>
      <c r="J313" s="79">
        <v>34.9</v>
      </c>
      <c r="K313" s="143">
        <f>_xlfn.XLOOKUP(C313,наличие!A:A,наличие!J:J,"-",0)</f>
        <v>8</v>
      </c>
      <c r="L313" s="160" t="s">
        <v>1245</v>
      </c>
      <c r="M313" s="31" t="s">
        <v>1244</v>
      </c>
      <c r="N313" s="31" t="s">
        <v>1244</v>
      </c>
      <c r="O313" s="31" t="s">
        <v>1244</v>
      </c>
      <c r="P313" s="31" t="s">
        <v>1244</v>
      </c>
      <c r="Q313" s="31" t="s">
        <v>1244</v>
      </c>
      <c r="R313" s="31" t="s">
        <v>1244</v>
      </c>
      <c r="S313" s="31" t="s">
        <v>1244</v>
      </c>
      <c r="T313" s="31" t="s">
        <v>1244</v>
      </c>
      <c r="U313" s="31" t="s">
        <v>1244</v>
      </c>
      <c r="V313" s="31" t="s">
        <v>1244</v>
      </c>
      <c r="W313" s="31" t="s">
        <v>1244</v>
      </c>
      <c r="X313" s="163">
        <f t="shared" si="622"/>
        <v>0</v>
      </c>
      <c r="Y313" s="81">
        <f t="shared" si="623"/>
        <v>0</v>
      </c>
      <c r="Z313" s="38"/>
      <c r="AA313" s="23"/>
      <c r="AB313" s="24"/>
      <c r="AC313" s="55"/>
      <c r="AD313" s="40"/>
      <c r="AE313" s="11"/>
      <c r="AF313" s="6"/>
      <c r="AG313" s="25"/>
      <c r="AH313" s="11"/>
      <c r="AI313" s="7"/>
      <c r="AJ313" s="26"/>
      <c r="AK313" s="11"/>
      <c r="AL313" s="18"/>
      <c r="AM313" s="42"/>
      <c r="AN313" s="67"/>
      <c r="AO313" s="68"/>
      <c r="AP313" s="68"/>
      <c r="AQ313" s="68"/>
      <c r="AR313" s="68"/>
      <c r="AS313" s="68"/>
      <c r="AT313" s="68"/>
      <c r="AU313" s="68"/>
      <c r="AV313" s="74"/>
      <c r="AW313" s="71"/>
      <c r="AX313" s="49"/>
      <c r="AY313" s="50"/>
      <c r="AZ313" s="50"/>
      <c r="BA313" s="50"/>
      <c r="BB313" s="50"/>
      <c r="BC313" s="50"/>
      <c r="BD313" s="50"/>
      <c r="BE313" s="50"/>
      <c r="BF313" s="46"/>
      <c r="BG313" s="9"/>
      <c r="BH313" s="9"/>
      <c r="BI313" s="53"/>
      <c r="BJ313" s="54"/>
      <c r="BK313" s="54"/>
      <c r="BL313" s="54"/>
      <c r="BM313" s="54"/>
      <c r="BN313" s="54"/>
      <c r="BO313" s="54"/>
      <c r="BP313" s="54"/>
      <c r="BQ313" s="46"/>
      <c r="BR313" s="9"/>
      <c r="BS313" s="9"/>
      <c r="BT313" s="63"/>
      <c r="BU313" s="64"/>
      <c r="BV313" s="64"/>
      <c r="BW313" s="64"/>
      <c r="BX313" s="64"/>
      <c r="BY313" s="64"/>
      <c r="BZ313" s="64"/>
      <c r="CA313" s="64"/>
      <c r="CB313" s="46"/>
      <c r="CC313" s="9"/>
      <c r="CD313" s="9"/>
      <c r="CE313" s="8"/>
      <c r="CF313" s="9"/>
      <c r="CG313" s="9"/>
      <c r="CH313" s="8"/>
      <c r="CI313" s="9"/>
      <c r="CJ313" s="9"/>
    </row>
    <row r="314" spans="1:88" s="10" customFormat="1" ht="144" customHeight="1">
      <c r="A314" s="36" t="s">
        <v>1366</v>
      </c>
      <c r="B314" s="36"/>
      <c r="C314" s="106" t="str">
        <f t="shared" si="620"/>
        <v>JUSTIN 4130-Charcoal</v>
      </c>
      <c r="D314" s="95" t="s">
        <v>31</v>
      </c>
      <c r="E314" s="19" t="s">
        <v>1210</v>
      </c>
      <c r="F314" s="103" t="s">
        <v>889</v>
      </c>
      <c r="G314" s="19"/>
      <c r="H314" s="78"/>
      <c r="I314" s="89">
        <v>6.9</v>
      </c>
      <c r="J314" s="79">
        <v>17.899999999999999</v>
      </c>
      <c r="K314" s="143" t="str">
        <f>_xlfn.XLOOKUP(C314,наличие!A:A,наличие!J:J,"-",0)</f>
        <v>-</v>
      </c>
      <c r="L314" s="160" t="s">
        <v>1245</v>
      </c>
      <c r="M314" s="31" t="s">
        <v>1244</v>
      </c>
      <c r="N314" s="31" t="s">
        <v>1244</v>
      </c>
      <c r="O314" s="31" t="s">
        <v>1244</v>
      </c>
      <c r="P314" s="31" t="s">
        <v>1244</v>
      </c>
      <c r="Q314" s="31" t="s">
        <v>1244</v>
      </c>
      <c r="R314" s="31" t="s">
        <v>1244</v>
      </c>
      <c r="S314" s="31" t="s">
        <v>1244</v>
      </c>
      <c r="T314" s="31" t="s">
        <v>1244</v>
      </c>
      <c r="U314" s="31" t="s">
        <v>1244</v>
      </c>
      <c r="V314" s="31" t="s">
        <v>1244</v>
      </c>
      <c r="W314" s="31" t="s">
        <v>1244</v>
      </c>
      <c r="X314" s="163">
        <f t="shared" si="622"/>
        <v>0</v>
      </c>
      <c r="Y314" s="81">
        <f t="shared" si="623"/>
        <v>0</v>
      </c>
      <c r="Z314" s="38"/>
      <c r="AA314" s="23"/>
      <c r="AB314" s="24"/>
      <c r="AC314" s="55"/>
      <c r="AD314" s="40"/>
      <c r="AE314" s="11"/>
      <c r="AF314" s="6"/>
      <c r="AG314" s="25"/>
      <c r="AH314" s="11"/>
      <c r="AI314" s="7"/>
      <c r="AJ314" s="26"/>
      <c r="AK314" s="11"/>
      <c r="AL314" s="18"/>
      <c r="AM314" s="42"/>
      <c r="AN314" s="67"/>
      <c r="AO314" s="68"/>
      <c r="AP314" s="68"/>
      <c r="AQ314" s="68"/>
      <c r="AR314" s="68"/>
      <c r="AS314" s="68"/>
      <c r="AT314" s="68"/>
      <c r="AU314" s="68"/>
      <c r="AV314" s="74"/>
      <c r="AW314" s="71"/>
      <c r="AX314" s="49"/>
      <c r="AY314" s="50"/>
      <c r="AZ314" s="50"/>
      <c r="BA314" s="50"/>
      <c r="BB314" s="50"/>
      <c r="BC314" s="50"/>
      <c r="BD314" s="50"/>
      <c r="BE314" s="50"/>
      <c r="BF314" s="46"/>
      <c r="BG314" s="9"/>
      <c r="BH314" s="9"/>
      <c r="BI314" s="53"/>
      <c r="BJ314" s="54"/>
      <c r="BK314" s="54"/>
      <c r="BL314" s="54"/>
      <c r="BM314" s="54"/>
      <c r="BN314" s="54"/>
      <c r="BO314" s="54"/>
      <c r="BP314" s="54"/>
      <c r="BQ314" s="46"/>
      <c r="BR314" s="9"/>
      <c r="BS314" s="9"/>
      <c r="BT314" s="63"/>
      <c r="BU314" s="64"/>
      <c r="BV314" s="64"/>
      <c r="BW314" s="64"/>
      <c r="BX314" s="64"/>
      <c r="BY314" s="64"/>
      <c r="BZ314" s="64"/>
      <c r="CA314" s="64"/>
      <c r="CB314" s="46"/>
      <c r="CC314" s="9"/>
      <c r="CD314" s="9"/>
      <c r="CE314" s="8"/>
      <c r="CF314" s="9"/>
      <c r="CG314" s="9"/>
      <c r="CH314" s="8"/>
      <c r="CI314" s="9"/>
      <c r="CJ314" s="9"/>
    </row>
    <row r="315" spans="1:88" s="10" customFormat="1" ht="144" customHeight="1">
      <c r="A315" s="36" t="s">
        <v>1366</v>
      </c>
      <c r="B315" s="36"/>
      <c r="C315" s="106" t="str">
        <f t="shared" si="620"/>
        <v>JUSTIN 4130-Black</v>
      </c>
      <c r="D315" s="95" t="s">
        <v>31</v>
      </c>
      <c r="E315" s="19" t="s">
        <v>1212</v>
      </c>
      <c r="F315" s="103" t="s">
        <v>889</v>
      </c>
      <c r="G315" s="19"/>
      <c r="H315" s="78"/>
      <c r="I315" s="89">
        <v>6.9</v>
      </c>
      <c r="J315" s="79">
        <v>17.899999999999999</v>
      </c>
      <c r="K315" s="143" t="str">
        <f>_xlfn.XLOOKUP(C315,наличие!A:A,наличие!J:J,"-",0)</f>
        <v>-</v>
      </c>
      <c r="L315" s="160" t="s">
        <v>1245</v>
      </c>
      <c r="M315" s="31" t="s">
        <v>1244</v>
      </c>
      <c r="N315" s="31" t="s">
        <v>1244</v>
      </c>
      <c r="O315" s="31" t="s">
        <v>1244</v>
      </c>
      <c r="P315" s="31" t="s">
        <v>1244</v>
      </c>
      <c r="Q315" s="31" t="s">
        <v>1244</v>
      </c>
      <c r="R315" s="31" t="s">
        <v>1244</v>
      </c>
      <c r="S315" s="31" t="s">
        <v>1244</v>
      </c>
      <c r="T315" s="31" t="s">
        <v>1244</v>
      </c>
      <c r="U315" s="31" t="s">
        <v>1244</v>
      </c>
      <c r="V315" s="31" t="s">
        <v>1244</v>
      </c>
      <c r="W315" s="31" t="s">
        <v>1244</v>
      </c>
      <c r="X315" s="163">
        <f t="shared" si="622"/>
        <v>0</v>
      </c>
      <c r="Y315" s="81">
        <f t="shared" si="623"/>
        <v>0</v>
      </c>
      <c r="Z315" s="38"/>
      <c r="AA315" s="23"/>
      <c r="AB315" s="24"/>
      <c r="AC315" s="55"/>
      <c r="AD315" s="40"/>
      <c r="AE315" s="11"/>
      <c r="AF315" s="6"/>
      <c r="AG315" s="25"/>
      <c r="AH315" s="11"/>
      <c r="AI315" s="7"/>
      <c r="AJ315" s="26"/>
      <c r="AK315" s="11"/>
      <c r="AL315" s="18"/>
      <c r="AM315" s="42"/>
      <c r="AN315" s="67"/>
      <c r="AO315" s="68"/>
      <c r="AP315" s="68"/>
      <c r="AQ315" s="68"/>
      <c r="AR315" s="68"/>
      <c r="AS315" s="68"/>
      <c r="AT315" s="68"/>
      <c r="AU315" s="68"/>
      <c r="AV315" s="74"/>
      <c r="AW315" s="71"/>
      <c r="AX315" s="49"/>
      <c r="AY315" s="50"/>
      <c r="AZ315" s="50"/>
      <c r="BA315" s="50"/>
      <c r="BB315" s="50"/>
      <c r="BC315" s="50"/>
      <c r="BD315" s="50"/>
      <c r="BE315" s="50"/>
      <c r="BF315" s="46"/>
      <c r="BG315" s="9"/>
      <c r="BH315" s="9"/>
      <c r="BI315" s="53"/>
      <c r="BJ315" s="54"/>
      <c r="BK315" s="54"/>
      <c r="BL315" s="54"/>
      <c r="BM315" s="54"/>
      <c r="BN315" s="54"/>
      <c r="BO315" s="54"/>
      <c r="BP315" s="54"/>
      <c r="BQ315" s="46"/>
      <c r="BR315" s="9"/>
      <c r="BS315" s="9"/>
      <c r="BT315" s="63"/>
      <c r="BU315" s="64"/>
      <c r="BV315" s="64"/>
      <c r="BW315" s="64"/>
      <c r="BX315" s="64"/>
      <c r="BY315" s="64"/>
      <c r="BZ315" s="64"/>
      <c r="CA315" s="64"/>
      <c r="CB315" s="46"/>
      <c r="CC315" s="9"/>
      <c r="CD315" s="9"/>
      <c r="CE315" s="8"/>
      <c r="CF315" s="9"/>
      <c r="CG315" s="9"/>
      <c r="CH315" s="8"/>
      <c r="CI315" s="9"/>
      <c r="CJ315" s="9"/>
    </row>
    <row r="316" spans="1:88" s="10" customFormat="1" ht="144" customHeight="1">
      <c r="A316" s="36" t="s">
        <v>1366</v>
      </c>
      <c r="B316" s="36"/>
      <c r="C316" s="106" t="str">
        <f t="shared" si="620"/>
        <v>EDMOND 019-Black</v>
      </c>
      <c r="D316" s="95" t="s">
        <v>39</v>
      </c>
      <c r="E316" s="19" t="s">
        <v>1212</v>
      </c>
      <c r="F316" s="103" t="s">
        <v>889</v>
      </c>
      <c r="G316" s="19"/>
      <c r="H316" s="78"/>
      <c r="I316" s="89">
        <v>5.9</v>
      </c>
      <c r="J316" s="79">
        <v>14.9</v>
      </c>
      <c r="K316" s="143">
        <f>_xlfn.XLOOKUP(C316,наличие!A:A,наличие!J:J,"-",0)</f>
        <v>43</v>
      </c>
      <c r="L316" s="160" t="s">
        <v>1245</v>
      </c>
      <c r="M316" s="31" t="s">
        <v>1244</v>
      </c>
      <c r="N316" s="31" t="s">
        <v>1244</v>
      </c>
      <c r="O316" s="31" t="s">
        <v>1244</v>
      </c>
      <c r="P316" s="31" t="s">
        <v>1244</v>
      </c>
      <c r="Q316" s="31" t="s">
        <v>1244</v>
      </c>
      <c r="R316" s="31" t="s">
        <v>1244</v>
      </c>
      <c r="S316" s="31" t="s">
        <v>1244</v>
      </c>
      <c r="T316" s="31" t="s">
        <v>1244</v>
      </c>
      <c r="U316" s="31" t="s">
        <v>1244</v>
      </c>
      <c r="V316" s="31" t="s">
        <v>1244</v>
      </c>
      <c r="W316" s="31" t="s">
        <v>1244</v>
      </c>
      <c r="X316" s="163">
        <f t="shared" si="622"/>
        <v>0</v>
      </c>
      <c r="Y316" s="81">
        <f t="shared" si="623"/>
        <v>0</v>
      </c>
      <c r="Z316" s="38"/>
      <c r="AA316" s="23"/>
      <c r="AB316" s="24"/>
      <c r="AC316" s="55"/>
      <c r="AD316" s="40"/>
      <c r="AE316" s="11"/>
      <c r="AF316" s="6"/>
      <c r="AG316" s="25"/>
      <c r="AH316" s="11"/>
      <c r="AI316" s="7"/>
      <c r="AJ316" s="26"/>
      <c r="AK316" s="11"/>
      <c r="AL316" s="18"/>
      <c r="AM316" s="42"/>
      <c r="AN316" s="67"/>
      <c r="AO316" s="68"/>
      <c r="AP316" s="68"/>
      <c r="AQ316" s="68"/>
      <c r="AR316" s="68"/>
      <c r="AS316" s="68"/>
      <c r="AT316" s="68"/>
      <c r="AU316" s="68"/>
      <c r="AV316" s="74"/>
      <c r="AW316" s="71"/>
      <c r="AX316" s="49"/>
      <c r="AY316" s="50"/>
      <c r="AZ316" s="50"/>
      <c r="BA316" s="50"/>
      <c r="BB316" s="50"/>
      <c r="BC316" s="50"/>
      <c r="BD316" s="50"/>
      <c r="BE316" s="50"/>
      <c r="BF316" s="46"/>
      <c r="BG316" s="9"/>
      <c r="BH316" s="9"/>
      <c r="BI316" s="53"/>
      <c r="BJ316" s="54"/>
      <c r="BK316" s="54"/>
      <c r="BL316" s="54"/>
      <c r="BM316" s="54"/>
      <c r="BN316" s="54"/>
      <c r="BO316" s="54"/>
      <c r="BP316" s="54"/>
      <c r="BQ316" s="46"/>
      <c r="BR316" s="9"/>
      <c r="BS316" s="9"/>
      <c r="BT316" s="63"/>
      <c r="BU316" s="64"/>
      <c r="BV316" s="64"/>
      <c r="BW316" s="64"/>
      <c r="BX316" s="64"/>
      <c r="BY316" s="64"/>
      <c r="BZ316" s="64"/>
      <c r="CA316" s="64"/>
      <c r="CB316" s="46"/>
      <c r="CC316" s="9"/>
      <c r="CD316" s="9"/>
      <c r="CE316" s="8"/>
      <c r="CF316" s="9"/>
      <c r="CG316" s="9"/>
      <c r="CH316" s="8"/>
      <c r="CI316" s="9"/>
      <c r="CJ316" s="9"/>
    </row>
    <row r="317" spans="1:88" s="10" customFormat="1" ht="144" customHeight="1">
      <c r="A317" s="36" t="s">
        <v>1366</v>
      </c>
      <c r="B317" s="36"/>
      <c r="C317" s="106" t="str">
        <f t="shared" si="620"/>
        <v>EDMOND 019-Charcoal</v>
      </c>
      <c r="D317" s="95" t="s">
        <v>39</v>
      </c>
      <c r="E317" s="19" t="s">
        <v>1210</v>
      </c>
      <c r="F317" s="103" t="s">
        <v>889</v>
      </c>
      <c r="G317" s="19"/>
      <c r="H317" s="78"/>
      <c r="I317" s="89">
        <v>5.9</v>
      </c>
      <c r="J317" s="79">
        <v>14.9</v>
      </c>
      <c r="K317" s="143" t="str">
        <f>_xlfn.XLOOKUP(C317,наличие!A:A,наличие!J:J,"-",0)</f>
        <v>-</v>
      </c>
      <c r="L317" s="160" t="s">
        <v>1245</v>
      </c>
      <c r="M317" s="31" t="s">
        <v>1244</v>
      </c>
      <c r="N317" s="31" t="s">
        <v>1244</v>
      </c>
      <c r="O317" s="31" t="s">
        <v>1244</v>
      </c>
      <c r="P317" s="31" t="s">
        <v>1244</v>
      </c>
      <c r="Q317" s="31" t="s">
        <v>1244</v>
      </c>
      <c r="R317" s="31" t="s">
        <v>1244</v>
      </c>
      <c r="S317" s="31" t="s">
        <v>1244</v>
      </c>
      <c r="T317" s="31" t="s">
        <v>1244</v>
      </c>
      <c r="U317" s="31" t="s">
        <v>1244</v>
      </c>
      <c r="V317" s="31" t="s">
        <v>1244</v>
      </c>
      <c r="W317" s="31" t="s">
        <v>1244</v>
      </c>
      <c r="X317" s="163">
        <f t="shared" si="622"/>
        <v>0</v>
      </c>
      <c r="Y317" s="81">
        <f t="shared" si="623"/>
        <v>0</v>
      </c>
      <c r="Z317" s="38"/>
      <c r="AA317" s="23"/>
      <c r="AB317" s="24"/>
      <c r="AC317" s="55"/>
      <c r="AD317" s="40"/>
      <c r="AE317" s="11"/>
      <c r="AF317" s="6"/>
      <c r="AG317" s="25"/>
      <c r="AH317" s="11"/>
      <c r="AI317" s="7"/>
      <c r="AJ317" s="26"/>
      <c r="AK317" s="11"/>
      <c r="AL317" s="18"/>
      <c r="AM317" s="42"/>
      <c r="AN317" s="67"/>
      <c r="AO317" s="68"/>
      <c r="AP317" s="68"/>
      <c r="AQ317" s="68"/>
      <c r="AR317" s="68"/>
      <c r="AS317" s="68"/>
      <c r="AT317" s="68"/>
      <c r="AU317" s="68"/>
      <c r="AV317" s="74"/>
      <c r="AW317" s="71"/>
      <c r="AX317" s="49"/>
      <c r="AY317" s="50"/>
      <c r="AZ317" s="50"/>
      <c r="BA317" s="50"/>
      <c r="BB317" s="50"/>
      <c r="BC317" s="50"/>
      <c r="BD317" s="50"/>
      <c r="BE317" s="50"/>
      <c r="BF317" s="46"/>
      <c r="BG317" s="9"/>
      <c r="BH317" s="9"/>
      <c r="BI317" s="53"/>
      <c r="BJ317" s="54"/>
      <c r="BK317" s="54"/>
      <c r="BL317" s="54"/>
      <c r="BM317" s="54"/>
      <c r="BN317" s="54"/>
      <c r="BO317" s="54"/>
      <c r="BP317" s="54"/>
      <c r="BQ317" s="46"/>
      <c r="BR317" s="9"/>
      <c r="BS317" s="9"/>
      <c r="BT317" s="63"/>
      <c r="BU317" s="64"/>
      <c r="BV317" s="64"/>
      <c r="BW317" s="64"/>
      <c r="BX317" s="64"/>
      <c r="BY317" s="64"/>
      <c r="BZ317" s="64"/>
      <c r="CA317" s="64"/>
      <c r="CB317" s="46"/>
      <c r="CC317" s="9"/>
      <c r="CD317" s="9"/>
      <c r="CE317" s="8"/>
      <c r="CF317" s="9"/>
      <c r="CG317" s="9"/>
      <c r="CH317" s="8"/>
      <c r="CI317" s="9"/>
      <c r="CJ317" s="9"/>
    </row>
    <row r="318" spans="1:88" s="10" customFormat="1" ht="144" customHeight="1">
      <c r="A318" s="36" t="s">
        <v>1366</v>
      </c>
      <c r="B318" s="36"/>
      <c r="C318" s="106" t="str">
        <f t="shared" si="620"/>
        <v>EDMOND 019-Khaki</v>
      </c>
      <c r="D318" s="95" t="s">
        <v>39</v>
      </c>
      <c r="E318" s="19" t="s">
        <v>1221</v>
      </c>
      <c r="F318" s="103" t="s">
        <v>889</v>
      </c>
      <c r="G318" s="19"/>
      <c r="H318" s="78"/>
      <c r="I318" s="89">
        <v>5.9</v>
      </c>
      <c r="J318" s="79">
        <v>14.9</v>
      </c>
      <c r="K318" s="143">
        <f>_xlfn.XLOOKUP(C318,наличие!A:A,наличие!J:J,"-",0)</f>
        <v>17</v>
      </c>
      <c r="L318" s="160" t="s">
        <v>1245</v>
      </c>
      <c r="M318" s="31" t="s">
        <v>1244</v>
      </c>
      <c r="N318" s="31" t="s">
        <v>1244</v>
      </c>
      <c r="O318" s="31" t="s">
        <v>1244</v>
      </c>
      <c r="P318" s="31" t="s">
        <v>1244</v>
      </c>
      <c r="Q318" s="31" t="s">
        <v>1244</v>
      </c>
      <c r="R318" s="31" t="s">
        <v>1244</v>
      </c>
      <c r="S318" s="31" t="s">
        <v>1244</v>
      </c>
      <c r="T318" s="31" t="s">
        <v>1244</v>
      </c>
      <c r="U318" s="31" t="s">
        <v>1244</v>
      </c>
      <c r="V318" s="31" t="s">
        <v>1244</v>
      </c>
      <c r="W318" s="31" t="s">
        <v>1244</v>
      </c>
      <c r="X318" s="163">
        <f t="shared" si="622"/>
        <v>0</v>
      </c>
      <c r="Y318" s="81">
        <f t="shared" si="623"/>
        <v>0</v>
      </c>
      <c r="Z318" s="38"/>
      <c r="AA318" s="23"/>
      <c r="AB318" s="24"/>
      <c r="AC318" s="55"/>
      <c r="AD318" s="40"/>
      <c r="AE318" s="11"/>
      <c r="AF318" s="6"/>
      <c r="AG318" s="25"/>
      <c r="AH318" s="11"/>
      <c r="AI318" s="7"/>
      <c r="AJ318" s="26"/>
      <c r="AK318" s="11"/>
      <c r="AL318" s="18"/>
      <c r="AM318" s="42"/>
      <c r="AN318" s="67"/>
      <c r="AO318" s="68"/>
      <c r="AP318" s="68"/>
      <c r="AQ318" s="68"/>
      <c r="AR318" s="68"/>
      <c r="AS318" s="68"/>
      <c r="AT318" s="68"/>
      <c r="AU318" s="68"/>
      <c r="AV318" s="74"/>
      <c r="AW318" s="71"/>
      <c r="AX318" s="49"/>
      <c r="AY318" s="50"/>
      <c r="AZ318" s="50"/>
      <c r="BA318" s="50"/>
      <c r="BB318" s="50"/>
      <c r="BC318" s="50"/>
      <c r="BD318" s="50"/>
      <c r="BE318" s="50"/>
      <c r="BF318" s="46"/>
      <c r="BG318" s="9"/>
      <c r="BH318" s="9"/>
      <c r="BI318" s="53"/>
      <c r="BJ318" s="54"/>
      <c r="BK318" s="54"/>
      <c r="BL318" s="54"/>
      <c r="BM318" s="54"/>
      <c r="BN318" s="54"/>
      <c r="BO318" s="54"/>
      <c r="BP318" s="54"/>
      <c r="BQ318" s="46"/>
      <c r="BR318" s="9"/>
      <c r="BS318" s="9"/>
      <c r="BT318" s="63"/>
      <c r="BU318" s="64"/>
      <c r="BV318" s="64"/>
      <c r="BW318" s="64"/>
      <c r="BX318" s="64"/>
      <c r="BY318" s="64"/>
      <c r="BZ318" s="64"/>
      <c r="CA318" s="64"/>
      <c r="CB318" s="46"/>
      <c r="CC318" s="9"/>
      <c r="CD318" s="9"/>
      <c r="CE318" s="8"/>
      <c r="CF318" s="9"/>
      <c r="CG318" s="9"/>
      <c r="CH318" s="8"/>
      <c r="CI318" s="9"/>
      <c r="CJ318" s="9"/>
    </row>
    <row r="319" spans="1:88" s="10" customFormat="1" ht="144" customHeight="1">
      <c r="A319" s="36" t="s">
        <v>1366</v>
      </c>
      <c r="B319" s="36"/>
      <c r="C319" s="106" t="str">
        <f t="shared" si="620"/>
        <v>EDMOND 019-Navy</v>
      </c>
      <c r="D319" s="95" t="s">
        <v>39</v>
      </c>
      <c r="E319" s="19" t="s">
        <v>1208</v>
      </c>
      <c r="F319" s="103" t="s">
        <v>889</v>
      </c>
      <c r="G319" s="19"/>
      <c r="H319" s="78"/>
      <c r="I319" s="89">
        <v>5.9</v>
      </c>
      <c r="J319" s="79">
        <v>14.9</v>
      </c>
      <c r="K319" s="143">
        <f>_xlfn.XLOOKUP(C319,наличие!A:A,наличие!J:J,"-",0)</f>
        <v>17</v>
      </c>
      <c r="L319" s="160" t="s">
        <v>1245</v>
      </c>
      <c r="M319" s="31" t="s">
        <v>1244</v>
      </c>
      <c r="N319" s="31" t="s">
        <v>1244</v>
      </c>
      <c r="O319" s="31" t="s">
        <v>1244</v>
      </c>
      <c r="P319" s="31" t="s">
        <v>1244</v>
      </c>
      <c r="Q319" s="31" t="s">
        <v>1244</v>
      </c>
      <c r="R319" s="31" t="s">
        <v>1244</v>
      </c>
      <c r="S319" s="31" t="s">
        <v>1244</v>
      </c>
      <c r="T319" s="31" t="s">
        <v>1244</v>
      </c>
      <c r="U319" s="31" t="s">
        <v>1244</v>
      </c>
      <c r="V319" s="31" t="s">
        <v>1244</v>
      </c>
      <c r="W319" s="31" t="s">
        <v>1244</v>
      </c>
      <c r="X319" s="163">
        <f t="shared" si="622"/>
        <v>0</v>
      </c>
      <c r="Y319" s="81">
        <f t="shared" si="623"/>
        <v>0</v>
      </c>
      <c r="Z319" s="38"/>
      <c r="AA319" s="23"/>
      <c r="AB319" s="24"/>
      <c r="AC319" s="55"/>
      <c r="AD319" s="40"/>
      <c r="AE319" s="11"/>
      <c r="AF319" s="6"/>
      <c r="AG319" s="25"/>
      <c r="AH319" s="11"/>
      <c r="AI319" s="7"/>
      <c r="AJ319" s="26"/>
      <c r="AK319" s="11"/>
      <c r="AL319" s="18"/>
      <c r="AM319" s="42"/>
      <c r="AN319" s="67"/>
      <c r="AO319" s="68"/>
      <c r="AP319" s="68"/>
      <c r="AQ319" s="68"/>
      <c r="AR319" s="68"/>
      <c r="AS319" s="68"/>
      <c r="AT319" s="68"/>
      <c r="AU319" s="68"/>
      <c r="AV319" s="74"/>
      <c r="AW319" s="71"/>
      <c r="AX319" s="49"/>
      <c r="AY319" s="50"/>
      <c r="AZ319" s="50"/>
      <c r="BA319" s="50"/>
      <c r="BB319" s="50"/>
      <c r="BC319" s="50"/>
      <c r="BD319" s="50"/>
      <c r="BE319" s="50"/>
      <c r="BF319" s="46"/>
      <c r="BG319" s="9"/>
      <c r="BH319" s="9"/>
      <c r="BI319" s="53"/>
      <c r="BJ319" s="54"/>
      <c r="BK319" s="54"/>
      <c r="BL319" s="54"/>
      <c r="BM319" s="54"/>
      <c r="BN319" s="54"/>
      <c r="BO319" s="54"/>
      <c r="BP319" s="54"/>
      <c r="BQ319" s="46"/>
      <c r="BR319" s="9"/>
      <c r="BS319" s="9"/>
      <c r="BT319" s="63"/>
      <c r="BU319" s="64"/>
      <c r="BV319" s="64"/>
      <c r="BW319" s="64"/>
      <c r="BX319" s="64"/>
      <c r="BY319" s="64"/>
      <c r="BZ319" s="64"/>
      <c r="CA319" s="64"/>
      <c r="CB319" s="46"/>
      <c r="CC319" s="9"/>
      <c r="CD319" s="9"/>
      <c r="CE319" s="8"/>
      <c r="CF319" s="9"/>
      <c r="CG319" s="9"/>
      <c r="CH319" s="8"/>
      <c r="CI319" s="9"/>
      <c r="CJ319" s="9"/>
    </row>
    <row r="320" spans="1:88" s="10" customFormat="1" ht="144" customHeight="1">
      <c r="A320" s="36" t="s">
        <v>1366</v>
      </c>
      <c r="B320" s="36"/>
      <c r="C320" s="106" t="str">
        <f t="shared" si="620"/>
        <v>EDMOND 115-Khaki</v>
      </c>
      <c r="D320" s="95" t="s">
        <v>1293</v>
      </c>
      <c r="E320" s="19" t="s">
        <v>1221</v>
      </c>
      <c r="F320" s="103" t="s">
        <v>889</v>
      </c>
      <c r="G320" s="19"/>
      <c r="H320" s="78"/>
      <c r="I320" s="89">
        <v>15.9</v>
      </c>
      <c r="J320" s="79">
        <v>39.9</v>
      </c>
      <c r="K320" s="143" t="str">
        <f>_xlfn.XLOOKUP(C320,наличие!A:A,наличие!J:J,"-",0)</f>
        <v>-</v>
      </c>
      <c r="L320" s="160" t="s">
        <v>1245</v>
      </c>
      <c r="M320" s="31" t="s">
        <v>1244</v>
      </c>
      <c r="N320" s="31" t="s">
        <v>1244</v>
      </c>
      <c r="O320" s="31" t="s">
        <v>1244</v>
      </c>
      <c r="P320" s="31" t="s">
        <v>1244</v>
      </c>
      <c r="Q320" s="31" t="s">
        <v>1244</v>
      </c>
      <c r="R320" s="31" t="s">
        <v>1244</v>
      </c>
      <c r="S320" s="31" t="s">
        <v>1244</v>
      </c>
      <c r="T320" s="31" t="s">
        <v>1244</v>
      </c>
      <c r="U320" s="31" t="s">
        <v>1244</v>
      </c>
      <c r="V320" s="31" t="s">
        <v>1244</v>
      </c>
      <c r="W320" s="31" t="s">
        <v>1244</v>
      </c>
      <c r="X320" s="163">
        <f t="shared" si="622"/>
        <v>0</v>
      </c>
      <c r="Y320" s="81">
        <f t="shared" si="623"/>
        <v>0</v>
      </c>
      <c r="Z320" s="38"/>
      <c r="AA320" s="23"/>
      <c r="AB320" s="24"/>
      <c r="AC320" s="55"/>
      <c r="AD320" s="40"/>
      <c r="AE320" s="11"/>
      <c r="AF320" s="6"/>
      <c r="AG320" s="25"/>
      <c r="AH320" s="11"/>
      <c r="AI320" s="7"/>
      <c r="AJ320" s="26"/>
      <c r="AK320" s="11"/>
      <c r="AL320" s="18"/>
      <c r="AM320" s="42"/>
      <c r="AN320" s="67"/>
      <c r="AO320" s="68"/>
      <c r="AP320" s="68"/>
      <c r="AQ320" s="68"/>
      <c r="AR320" s="68"/>
      <c r="AS320" s="68"/>
      <c r="AT320" s="68"/>
      <c r="AU320" s="68"/>
      <c r="AV320" s="74"/>
      <c r="AW320" s="71"/>
      <c r="AX320" s="49"/>
      <c r="AY320" s="50"/>
      <c r="AZ320" s="50"/>
      <c r="BA320" s="50"/>
      <c r="BB320" s="50"/>
      <c r="BC320" s="50"/>
      <c r="BD320" s="50"/>
      <c r="BE320" s="50"/>
      <c r="BF320" s="46"/>
      <c r="BG320" s="9"/>
      <c r="BH320" s="9"/>
      <c r="BI320" s="53"/>
      <c r="BJ320" s="54"/>
      <c r="BK320" s="54"/>
      <c r="BL320" s="54"/>
      <c r="BM320" s="54"/>
      <c r="BN320" s="54"/>
      <c r="BO320" s="54"/>
      <c r="BP320" s="54"/>
      <c r="BQ320" s="46"/>
      <c r="BR320" s="9"/>
      <c r="BS320" s="9"/>
      <c r="BT320" s="63"/>
      <c r="BU320" s="64"/>
      <c r="BV320" s="64"/>
      <c r="BW320" s="64"/>
      <c r="BX320" s="64"/>
      <c r="BY320" s="64"/>
      <c r="BZ320" s="64"/>
      <c r="CA320" s="64"/>
      <c r="CB320" s="46"/>
      <c r="CC320" s="9"/>
      <c r="CD320" s="9"/>
      <c r="CE320" s="8"/>
      <c r="CF320" s="9"/>
      <c r="CG320" s="9"/>
      <c r="CH320" s="8"/>
      <c r="CI320" s="9"/>
      <c r="CJ320" s="9"/>
    </row>
    <row r="321" spans="1:88" s="10" customFormat="1" ht="144" customHeight="1">
      <c r="A321" s="36" t="s">
        <v>1366</v>
      </c>
      <c r="B321" s="36"/>
      <c r="C321" s="106" t="str">
        <f t="shared" ref="C321:C384" si="659">D321&amp;"-"&amp;E321</f>
        <v>EDMOND 115-Navy</v>
      </c>
      <c r="D321" s="95" t="s">
        <v>1293</v>
      </c>
      <c r="E321" s="19" t="s">
        <v>1208</v>
      </c>
      <c r="F321" s="103" t="s">
        <v>889</v>
      </c>
      <c r="G321" s="19"/>
      <c r="H321" s="78"/>
      <c r="I321" s="89">
        <v>15.9</v>
      </c>
      <c r="J321" s="79">
        <v>39.9</v>
      </c>
      <c r="K321" s="143" t="str">
        <f>_xlfn.XLOOKUP(C321,наличие!A:A,наличие!J:J,"-",0)</f>
        <v>-</v>
      </c>
      <c r="L321" s="160" t="s">
        <v>1245</v>
      </c>
      <c r="M321" s="31" t="s">
        <v>1244</v>
      </c>
      <c r="N321" s="31" t="s">
        <v>1244</v>
      </c>
      <c r="O321" s="31" t="s">
        <v>1244</v>
      </c>
      <c r="P321" s="31" t="s">
        <v>1244</v>
      </c>
      <c r="Q321" s="31" t="s">
        <v>1244</v>
      </c>
      <c r="R321" s="31" t="s">
        <v>1244</v>
      </c>
      <c r="S321" s="31" t="s">
        <v>1244</v>
      </c>
      <c r="T321" s="31" t="s">
        <v>1244</v>
      </c>
      <c r="U321" s="31" t="s">
        <v>1244</v>
      </c>
      <c r="V321" s="31" t="s">
        <v>1244</v>
      </c>
      <c r="W321" s="31" t="s">
        <v>1244</v>
      </c>
      <c r="X321" s="163">
        <f t="shared" si="622"/>
        <v>0</v>
      </c>
      <c r="Y321" s="81">
        <f t="shared" si="623"/>
        <v>0</v>
      </c>
      <c r="Z321" s="38"/>
      <c r="AA321" s="23"/>
      <c r="AB321" s="24"/>
      <c r="AC321" s="55"/>
      <c r="AD321" s="40"/>
      <c r="AE321" s="11"/>
      <c r="AF321" s="6"/>
      <c r="AG321" s="25"/>
      <c r="AH321" s="11"/>
      <c r="AI321" s="7"/>
      <c r="AJ321" s="26"/>
      <c r="AK321" s="11"/>
      <c r="AL321" s="18"/>
      <c r="AM321" s="42"/>
      <c r="AN321" s="67"/>
      <c r="AO321" s="68"/>
      <c r="AP321" s="68"/>
      <c r="AQ321" s="68"/>
      <c r="AR321" s="68"/>
      <c r="AS321" s="68"/>
      <c r="AT321" s="68"/>
      <c r="AU321" s="68"/>
      <c r="AV321" s="74"/>
      <c r="AW321" s="71"/>
      <c r="AX321" s="49"/>
      <c r="AY321" s="50"/>
      <c r="AZ321" s="50"/>
      <c r="BA321" s="50"/>
      <c r="BB321" s="50"/>
      <c r="BC321" s="50"/>
      <c r="BD321" s="50"/>
      <c r="BE321" s="50"/>
      <c r="BF321" s="46"/>
      <c r="BG321" s="9"/>
      <c r="BH321" s="9"/>
      <c r="BI321" s="53"/>
      <c r="BJ321" s="54"/>
      <c r="BK321" s="54"/>
      <c r="BL321" s="54"/>
      <c r="BM321" s="54"/>
      <c r="BN321" s="54"/>
      <c r="BO321" s="54"/>
      <c r="BP321" s="54"/>
      <c r="BQ321" s="46"/>
      <c r="BR321" s="9"/>
      <c r="BS321" s="9"/>
      <c r="BT321" s="63"/>
      <c r="BU321" s="64"/>
      <c r="BV321" s="64"/>
      <c r="BW321" s="64"/>
      <c r="BX321" s="64"/>
      <c r="BY321" s="64"/>
      <c r="BZ321" s="64"/>
      <c r="CA321" s="64"/>
      <c r="CB321" s="46"/>
      <c r="CC321" s="9"/>
      <c r="CD321" s="9"/>
      <c r="CE321" s="8"/>
      <c r="CF321" s="9"/>
      <c r="CG321" s="9"/>
      <c r="CH321" s="8"/>
      <c r="CI321" s="9"/>
      <c r="CJ321" s="9"/>
    </row>
    <row r="322" spans="1:88" s="10" customFormat="1" ht="144" customHeight="1">
      <c r="A322" s="36" t="s">
        <v>1366</v>
      </c>
      <c r="B322" s="36"/>
      <c r="C322" s="106" t="str">
        <f t="shared" si="659"/>
        <v>EDMOND 110-Grey</v>
      </c>
      <c r="D322" s="95" t="s">
        <v>905</v>
      </c>
      <c r="E322" s="19" t="s">
        <v>1217</v>
      </c>
      <c r="F322" s="103" t="s">
        <v>889</v>
      </c>
      <c r="G322" s="19"/>
      <c r="H322" s="78"/>
      <c r="I322" s="89">
        <v>10.9</v>
      </c>
      <c r="J322" s="79">
        <v>29.9</v>
      </c>
      <c r="K322" s="143" t="str">
        <f>_xlfn.XLOOKUP(C322,наличие!A:A,наличие!J:J,"-",0)</f>
        <v>-</v>
      </c>
      <c r="L322" s="160" t="s">
        <v>1245</v>
      </c>
      <c r="M322" s="31" t="s">
        <v>1244</v>
      </c>
      <c r="N322" s="31" t="s">
        <v>1244</v>
      </c>
      <c r="O322" s="31" t="s">
        <v>1244</v>
      </c>
      <c r="P322" s="31" t="s">
        <v>1244</v>
      </c>
      <c r="Q322" s="31" t="s">
        <v>1244</v>
      </c>
      <c r="R322" s="31" t="s">
        <v>1244</v>
      </c>
      <c r="S322" s="31" t="s">
        <v>1244</v>
      </c>
      <c r="T322" s="31" t="s">
        <v>1244</v>
      </c>
      <c r="U322" s="31" t="s">
        <v>1244</v>
      </c>
      <c r="V322" s="31" t="s">
        <v>1244</v>
      </c>
      <c r="W322" s="31" t="s">
        <v>1244</v>
      </c>
      <c r="X322" s="163">
        <f t="shared" si="622"/>
        <v>0</v>
      </c>
      <c r="Y322" s="81">
        <f t="shared" si="623"/>
        <v>0</v>
      </c>
      <c r="Z322" s="38"/>
      <c r="AA322" s="23"/>
      <c r="AB322" s="24"/>
      <c r="AC322" s="55"/>
      <c r="AD322" s="40"/>
      <c r="AE322" s="11"/>
      <c r="AF322" s="6"/>
      <c r="AG322" s="25"/>
      <c r="AH322" s="11"/>
      <c r="AI322" s="7"/>
      <c r="AJ322" s="26"/>
      <c r="AK322" s="11"/>
      <c r="AL322" s="18"/>
      <c r="AM322" s="42"/>
      <c r="AN322" s="67"/>
      <c r="AO322" s="68"/>
      <c r="AP322" s="68"/>
      <c r="AQ322" s="68"/>
      <c r="AR322" s="68"/>
      <c r="AS322" s="68"/>
      <c r="AT322" s="68"/>
      <c r="AU322" s="68"/>
      <c r="AV322" s="74"/>
      <c r="AW322" s="71"/>
      <c r="AX322" s="49"/>
      <c r="AY322" s="50"/>
      <c r="AZ322" s="50"/>
      <c r="BA322" s="50"/>
      <c r="BB322" s="50"/>
      <c r="BC322" s="50"/>
      <c r="BD322" s="50"/>
      <c r="BE322" s="50"/>
      <c r="BF322" s="46"/>
      <c r="BG322" s="9"/>
      <c r="BH322" s="9"/>
      <c r="BI322" s="53"/>
      <c r="BJ322" s="54"/>
      <c r="BK322" s="54"/>
      <c r="BL322" s="54"/>
      <c r="BM322" s="54"/>
      <c r="BN322" s="54"/>
      <c r="BO322" s="54"/>
      <c r="BP322" s="54"/>
      <c r="BQ322" s="46"/>
      <c r="BR322" s="9"/>
      <c r="BS322" s="9"/>
      <c r="BT322" s="63"/>
      <c r="BU322" s="64"/>
      <c r="BV322" s="64"/>
      <c r="BW322" s="64"/>
      <c r="BX322" s="64"/>
      <c r="BY322" s="64"/>
      <c r="BZ322" s="64"/>
      <c r="CA322" s="64"/>
      <c r="CB322" s="46"/>
      <c r="CC322" s="9"/>
      <c r="CD322" s="9"/>
      <c r="CE322" s="8"/>
      <c r="CF322" s="9"/>
      <c r="CG322" s="9"/>
      <c r="CH322" s="8"/>
      <c r="CI322" s="9"/>
      <c r="CJ322" s="9"/>
    </row>
    <row r="323" spans="1:88" s="10" customFormat="1" ht="144" customHeight="1">
      <c r="A323" s="36" t="s">
        <v>1366</v>
      </c>
      <c r="B323" s="36"/>
      <c r="C323" s="106" t="str">
        <f t="shared" si="659"/>
        <v>EDMOND 110-Khaki</v>
      </c>
      <c r="D323" s="95" t="s">
        <v>905</v>
      </c>
      <c r="E323" s="19" t="s">
        <v>1221</v>
      </c>
      <c r="F323" s="103" t="s">
        <v>889</v>
      </c>
      <c r="G323" s="19"/>
      <c r="H323" s="78"/>
      <c r="I323" s="89">
        <v>10.9</v>
      </c>
      <c r="J323" s="79">
        <v>29.9</v>
      </c>
      <c r="K323" s="143" t="str">
        <f>_xlfn.XLOOKUP(C323,наличие!A:A,наличие!J:J,"-",0)</f>
        <v>-</v>
      </c>
      <c r="L323" s="160" t="s">
        <v>1245</v>
      </c>
      <c r="M323" s="31" t="s">
        <v>1244</v>
      </c>
      <c r="N323" s="31" t="s">
        <v>1244</v>
      </c>
      <c r="O323" s="31" t="s">
        <v>1244</v>
      </c>
      <c r="P323" s="31" t="s">
        <v>1244</v>
      </c>
      <c r="Q323" s="31" t="s">
        <v>1244</v>
      </c>
      <c r="R323" s="31" t="s">
        <v>1244</v>
      </c>
      <c r="S323" s="31" t="s">
        <v>1244</v>
      </c>
      <c r="T323" s="31" t="s">
        <v>1244</v>
      </c>
      <c r="U323" s="31" t="s">
        <v>1244</v>
      </c>
      <c r="V323" s="31" t="s">
        <v>1244</v>
      </c>
      <c r="W323" s="31" t="s">
        <v>1244</v>
      </c>
      <c r="X323" s="163">
        <f t="shared" ref="X323:X386" si="660">SUM(L323:W323)</f>
        <v>0</v>
      </c>
      <c r="Y323" s="81">
        <f t="shared" ref="Y323:Y386" si="661">H323*X323</f>
        <v>0</v>
      </c>
      <c r="Z323" s="38"/>
      <c r="AA323" s="23"/>
      <c r="AB323" s="24"/>
      <c r="AC323" s="55"/>
      <c r="AD323" s="40"/>
      <c r="AE323" s="11"/>
      <c r="AF323" s="6"/>
      <c r="AG323" s="25"/>
      <c r="AH323" s="11"/>
      <c r="AI323" s="7"/>
      <c r="AJ323" s="26"/>
      <c r="AK323" s="11"/>
      <c r="AL323" s="18"/>
      <c r="AM323" s="42"/>
      <c r="AN323" s="67"/>
      <c r="AO323" s="68"/>
      <c r="AP323" s="68"/>
      <c r="AQ323" s="68"/>
      <c r="AR323" s="68"/>
      <c r="AS323" s="68"/>
      <c r="AT323" s="68"/>
      <c r="AU323" s="68"/>
      <c r="AV323" s="74"/>
      <c r="AW323" s="71"/>
      <c r="AX323" s="49"/>
      <c r="AY323" s="50"/>
      <c r="AZ323" s="50"/>
      <c r="BA323" s="50"/>
      <c r="BB323" s="50"/>
      <c r="BC323" s="50"/>
      <c r="BD323" s="50"/>
      <c r="BE323" s="50"/>
      <c r="BF323" s="46"/>
      <c r="BG323" s="9"/>
      <c r="BH323" s="9"/>
      <c r="BI323" s="53"/>
      <c r="BJ323" s="54"/>
      <c r="BK323" s="54"/>
      <c r="BL323" s="54"/>
      <c r="BM323" s="54"/>
      <c r="BN323" s="54"/>
      <c r="BO323" s="54"/>
      <c r="BP323" s="54"/>
      <c r="BQ323" s="46"/>
      <c r="BR323" s="9"/>
      <c r="BS323" s="9"/>
      <c r="BT323" s="63"/>
      <c r="BU323" s="64"/>
      <c r="BV323" s="64"/>
      <c r="BW323" s="64"/>
      <c r="BX323" s="64"/>
      <c r="BY323" s="64"/>
      <c r="BZ323" s="64"/>
      <c r="CA323" s="64"/>
      <c r="CB323" s="46"/>
      <c r="CC323" s="9"/>
      <c r="CD323" s="9"/>
      <c r="CE323" s="8"/>
      <c r="CF323" s="9"/>
      <c r="CG323" s="9"/>
      <c r="CH323" s="8"/>
      <c r="CI323" s="9"/>
      <c r="CJ323" s="9"/>
    </row>
    <row r="324" spans="1:88" s="10" customFormat="1" ht="144" customHeight="1">
      <c r="A324" s="36" t="s">
        <v>1366</v>
      </c>
      <c r="B324" s="36"/>
      <c r="C324" s="106" t="str">
        <f t="shared" si="659"/>
        <v>EDMOND 110-Navy</v>
      </c>
      <c r="D324" s="95" t="s">
        <v>905</v>
      </c>
      <c r="E324" s="19" t="s">
        <v>1208</v>
      </c>
      <c r="F324" s="103" t="s">
        <v>889</v>
      </c>
      <c r="G324" s="19"/>
      <c r="H324" s="78"/>
      <c r="I324" s="89">
        <v>10.9</v>
      </c>
      <c r="J324" s="79">
        <v>29.9</v>
      </c>
      <c r="K324" s="143" t="str">
        <f>_xlfn.XLOOKUP(C324,наличие!A:A,наличие!J:J,"-",0)</f>
        <v>-</v>
      </c>
      <c r="L324" s="160" t="s">
        <v>1245</v>
      </c>
      <c r="M324" s="31" t="s">
        <v>1244</v>
      </c>
      <c r="N324" s="31" t="s">
        <v>1244</v>
      </c>
      <c r="O324" s="31" t="s">
        <v>1244</v>
      </c>
      <c r="P324" s="31" t="s">
        <v>1244</v>
      </c>
      <c r="Q324" s="31" t="s">
        <v>1244</v>
      </c>
      <c r="R324" s="31" t="s">
        <v>1244</v>
      </c>
      <c r="S324" s="31" t="s">
        <v>1244</v>
      </c>
      <c r="T324" s="31" t="s">
        <v>1244</v>
      </c>
      <c r="U324" s="31" t="s">
        <v>1244</v>
      </c>
      <c r="V324" s="31" t="s">
        <v>1244</v>
      </c>
      <c r="W324" s="31" t="s">
        <v>1244</v>
      </c>
      <c r="X324" s="163">
        <f t="shared" si="660"/>
        <v>0</v>
      </c>
      <c r="Y324" s="81">
        <f t="shared" si="661"/>
        <v>0</v>
      </c>
      <c r="Z324" s="38"/>
      <c r="AA324" s="23"/>
      <c r="AB324" s="24"/>
      <c r="AC324" s="55"/>
      <c r="AD324" s="40"/>
      <c r="AE324" s="11"/>
      <c r="AF324" s="6"/>
      <c r="AG324" s="25"/>
      <c r="AH324" s="11"/>
      <c r="AI324" s="7"/>
      <c r="AJ324" s="26"/>
      <c r="AK324" s="11"/>
      <c r="AL324" s="18"/>
      <c r="AM324" s="42"/>
      <c r="AN324" s="67"/>
      <c r="AO324" s="68"/>
      <c r="AP324" s="68"/>
      <c r="AQ324" s="68"/>
      <c r="AR324" s="68"/>
      <c r="AS324" s="68"/>
      <c r="AT324" s="68"/>
      <c r="AU324" s="68"/>
      <c r="AV324" s="74"/>
      <c r="AW324" s="71"/>
      <c r="AX324" s="49"/>
      <c r="AY324" s="50"/>
      <c r="AZ324" s="50"/>
      <c r="BA324" s="50"/>
      <c r="BB324" s="50"/>
      <c r="BC324" s="50"/>
      <c r="BD324" s="50"/>
      <c r="BE324" s="50"/>
      <c r="BF324" s="46"/>
      <c r="BG324" s="9"/>
      <c r="BH324" s="9"/>
      <c r="BI324" s="53"/>
      <c r="BJ324" s="54"/>
      <c r="BK324" s="54"/>
      <c r="BL324" s="54"/>
      <c r="BM324" s="54"/>
      <c r="BN324" s="54"/>
      <c r="BO324" s="54"/>
      <c r="BP324" s="54"/>
      <c r="BQ324" s="46"/>
      <c r="BR324" s="9"/>
      <c r="BS324" s="9"/>
      <c r="BT324" s="63"/>
      <c r="BU324" s="64"/>
      <c r="BV324" s="64"/>
      <c r="BW324" s="64"/>
      <c r="BX324" s="64"/>
      <c r="BY324" s="64"/>
      <c r="BZ324" s="64"/>
      <c r="CA324" s="64"/>
      <c r="CB324" s="46"/>
      <c r="CC324" s="9"/>
      <c r="CD324" s="9"/>
      <c r="CE324" s="8"/>
      <c r="CF324" s="9"/>
      <c r="CG324" s="9"/>
      <c r="CH324" s="8"/>
      <c r="CI324" s="9"/>
      <c r="CJ324" s="9"/>
    </row>
    <row r="325" spans="1:88" s="10" customFormat="1" ht="144" customHeight="1">
      <c r="A325" s="36" t="s">
        <v>1366</v>
      </c>
      <c r="B325" s="36"/>
      <c r="C325" s="106" t="str">
        <f t="shared" si="659"/>
        <v>EDMOND 112-Navy</v>
      </c>
      <c r="D325" s="95" t="s">
        <v>906</v>
      </c>
      <c r="E325" s="19" t="s">
        <v>1208</v>
      </c>
      <c r="F325" s="103" t="s">
        <v>1239</v>
      </c>
      <c r="G325" s="19"/>
      <c r="H325" s="78"/>
      <c r="I325" s="89">
        <v>11.9</v>
      </c>
      <c r="J325" s="79">
        <v>32.9</v>
      </c>
      <c r="K325" s="143" t="str">
        <f>_xlfn.XLOOKUP(C325,наличие!A:A,наличие!J:J,"-",0)</f>
        <v>-</v>
      </c>
      <c r="L325" s="160" t="s">
        <v>1245</v>
      </c>
      <c r="M325" s="31" t="s">
        <v>1244</v>
      </c>
      <c r="N325" s="31" t="s">
        <v>1244</v>
      </c>
      <c r="O325" s="31" t="s">
        <v>1244</v>
      </c>
      <c r="P325" s="31" t="s">
        <v>1244</v>
      </c>
      <c r="Q325" s="31" t="s">
        <v>1244</v>
      </c>
      <c r="R325" s="31" t="s">
        <v>1244</v>
      </c>
      <c r="S325" s="31" t="s">
        <v>1244</v>
      </c>
      <c r="T325" s="31" t="s">
        <v>1244</v>
      </c>
      <c r="U325" s="31" t="s">
        <v>1244</v>
      </c>
      <c r="V325" s="31" t="s">
        <v>1244</v>
      </c>
      <c r="W325" s="31" t="s">
        <v>1244</v>
      </c>
      <c r="X325" s="163">
        <f t="shared" si="660"/>
        <v>0</v>
      </c>
      <c r="Y325" s="81">
        <f t="shared" si="661"/>
        <v>0</v>
      </c>
      <c r="Z325" s="38"/>
      <c r="AA325" s="23"/>
      <c r="AB325" s="24"/>
      <c r="AC325" s="55"/>
      <c r="AD325" s="40"/>
      <c r="AE325" s="11"/>
      <c r="AF325" s="6"/>
      <c r="AG325" s="25"/>
      <c r="AH325" s="11"/>
      <c r="AI325" s="7"/>
      <c r="AJ325" s="26"/>
      <c r="AK325" s="11"/>
      <c r="AL325" s="18"/>
      <c r="AM325" s="42"/>
      <c r="AN325" s="67"/>
      <c r="AO325" s="68"/>
      <c r="AP325" s="68"/>
      <c r="AQ325" s="68"/>
      <c r="AR325" s="68"/>
      <c r="AS325" s="68"/>
      <c r="AT325" s="68"/>
      <c r="AU325" s="68"/>
      <c r="AV325" s="74"/>
      <c r="AW325" s="71"/>
      <c r="AX325" s="49"/>
      <c r="AY325" s="50"/>
      <c r="AZ325" s="50"/>
      <c r="BA325" s="50"/>
      <c r="BB325" s="50"/>
      <c r="BC325" s="50"/>
      <c r="BD325" s="50"/>
      <c r="BE325" s="50"/>
      <c r="BF325" s="46"/>
      <c r="BG325" s="9"/>
      <c r="BH325" s="9"/>
      <c r="BI325" s="53"/>
      <c r="BJ325" s="54"/>
      <c r="BK325" s="54"/>
      <c r="BL325" s="54"/>
      <c r="BM325" s="54"/>
      <c r="BN325" s="54"/>
      <c r="BO325" s="54"/>
      <c r="BP325" s="54"/>
      <c r="BQ325" s="46"/>
      <c r="BR325" s="9"/>
      <c r="BS325" s="9"/>
      <c r="BT325" s="63"/>
      <c r="BU325" s="64"/>
      <c r="BV325" s="64"/>
      <c r="BW325" s="64"/>
      <c r="BX325" s="64"/>
      <c r="BY325" s="64"/>
      <c r="BZ325" s="64"/>
      <c r="CA325" s="64"/>
      <c r="CB325" s="46"/>
      <c r="CC325" s="9"/>
      <c r="CD325" s="9"/>
      <c r="CE325" s="8"/>
      <c r="CF325" s="9"/>
      <c r="CG325" s="9"/>
      <c r="CH325" s="8"/>
      <c r="CI325" s="9"/>
      <c r="CJ325" s="9"/>
    </row>
    <row r="326" spans="1:88" s="10" customFormat="1" ht="144" customHeight="1">
      <c r="A326" s="36" t="s">
        <v>1366</v>
      </c>
      <c r="B326" s="36"/>
      <c r="C326" s="106" t="str">
        <f t="shared" si="659"/>
        <v>EDMOND 112-Green</v>
      </c>
      <c r="D326" s="95" t="s">
        <v>906</v>
      </c>
      <c r="E326" s="19" t="s">
        <v>1209</v>
      </c>
      <c r="F326" s="103" t="s">
        <v>1239</v>
      </c>
      <c r="G326" s="19"/>
      <c r="H326" s="78"/>
      <c r="I326" s="89">
        <v>11.9</v>
      </c>
      <c r="J326" s="79">
        <v>32.9</v>
      </c>
      <c r="K326" s="143" t="str">
        <f>_xlfn.XLOOKUP(C326,наличие!A:A,наличие!J:J,"-",0)</f>
        <v>-</v>
      </c>
      <c r="L326" s="160" t="s">
        <v>1245</v>
      </c>
      <c r="M326" s="31" t="s">
        <v>1244</v>
      </c>
      <c r="N326" s="31" t="s">
        <v>1244</v>
      </c>
      <c r="O326" s="31" t="s">
        <v>1244</v>
      </c>
      <c r="P326" s="31" t="s">
        <v>1244</v>
      </c>
      <c r="Q326" s="31" t="s">
        <v>1244</v>
      </c>
      <c r="R326" s="31" t="s">
        <v>1244</v>
      </c>
      <c r="S326" s="31" t="s">
        <v>1244</v>
      </c>
      <c r="T326" s="31" t="s">
        <v>1244</v>
      </c>
      <c r="U326" s="31" t="s">
        <v>1244</v>
      </c>
      <c r="V326" s="31" t="s">
        <v>1244</v>
      </c>
      <c r="W326" s="31" t="s">
        <v>1244</v>
      </c>
      <c r="X326" s="163">
        <f t="shared" si="660"/>
        <v>0</v>
      </c>
      <c r="Y326" s="81">
        <f t="shared" si="661"/>
        <v>0</v>
      </c>
      <c r="Z326" s="38"/>
      <c r="AA326" s="23"/>
      <c r="AB326" s="24"/>
      <c r="AC326" s="55"/>
      <c r="AD326" s="40"/>
      <c r="AE326" s="11"/>
      <c r="AF326" s="6"/>
      <c r="AG326" s="25"/>
      <c r="AH326" s="11"/>
      <c r="AI326" s="7"/>
      <c r="AJ326" s="26"/>
      <c r="AK326" s="11"/>
      <c r="AL326" s="18"/>
      <c r="AM326" s="42"/>
      <c r="AN326" s="67"/>
      <c r="AO326" s="68"/>
      <c r="AP326" s="68"/>
      <c r="AQ326" s="68"/>
      <c r="AR326" s="68"/>
      <c r="AS326" s="68"/>
      <c r="AT326" s="68"/>
      <c r="AU326" s="68"/>
      <c r="AV326" s="74"/>
      <c r="AW326" s="71"/>
      <c r="AX326" s="49"/>
      <c r="AY326" s="50"/>
      <c r="AZ326" s="50"/>
      <c r="BA326" s="50"/>
      <c r="BB326" s="50"/>
      <c r="BC326" s="50"/>
      <c r="BD326" s="50"/>
      <c r="BE326" s="50"/>
      <c r="BF326" s="46"/>
      <c r="BG326" s="9"/>
      <c r="BH326" s="9"/>
      <c r="BI326" s="53"/>
      <c r="BJ326" s="54"/>
      <c r="BK326" s="54"/>
      <c r="BL326" s="54"/>
      <c r="BM326" s="54"/>
      <c r="BN326" s="54"/>
      <c r="BO326" s="54"/>
      <c r="BP326" s="54"/>
      <c r="BQ326" s="46"/>
      <c r="BR326" s="9"/>
      <c r="BS326" s="9"/>
      <c r="BT326" s="63"/>
      <c r="BU326" s="64"/>
      <c r="BV326" s="64"/>
      <c r="BW326" s="64"/>
      <c r="BX326" s="64"/>
      <c r="BY326" s="64"/>
      <c r="BZ326" s="64"/>
      <c r="CA326" s="64"/>
      <c r="CB326" s="46"/>
      <c r="CC326" s="9"/>
      <c r="CD326" s="9"/>
      <c r="CE326" s="8"/>
      <c r="CF326" s="9"/>
      <c r="CG326" s="9"/>
      <c r="CH326" s="8"/>
      <c r="CI326" s="9"/>
      <c r="CJ326" s="9"/>
    </row>
    <row r="327" spans="1:88" s="10" customFormat="1" ht="144" customHeight="1">
      <c r="A327" s="36" t="s">
        <v>1366</v>
      </c>
      <c r="B327" s="36"/>
      <c r="C327" s="106" t="str">
        <f t="shared" si="659"/>
        <v>EDMOND 112-Rust</v>
      </c>
      <c r="D327" s="95" t="s">
        <v>906</v>
      </c>
      <c r="E327" s="19" t="s">
        <v>1206</v>
      </c>
      <c r="F327" s="103" t="s">
        <v>1239</v>
      </c>
      <c r="G327" s="19"/>
      <c r="H327" s="78"/>
      <c r="I327" s="89">
        <v>11.9</v>
      </c>
      <c r="J327" s="79">
        <v>32.9</v>
      </c>
      <c r="K327" s="143" t="str">
        <f>_xlfn.XLOOKUP(C327,наличие!A:A,наличие!J:J,"-",0)</f>
        <v>-</v>
      </c>
      <c r="L327" s="160" t="s">
        <v>1245</v>
      </c>
      <c r="M327" s="31" t="s">
        <v>1244</v>
      </c>
      <c r="N327" s="31" t="s">
        <v>1244</v>
      </c>
      <c r="O327" s="31" t="s">
        <v>1244</v>
      </c>
      <c r="P327" s="31" t="s">
        <v>1244</v>
      </c>
      <c r="Q327" s="31" t="s">
        <v>1244</v>
      </c>
      <c r="R327" s="31" t="s">
        <v>1244</v>
      </c>
      <c r="S327" s="31" t="s">
        <v>1244</v>
      </c>
      <c r="T327" s="31" t="s">
        <v>1244</v>
      </c>
      <c r="U327" s="31" t="s">
        <v>1244</v>
      </c>
      <c r="V327" s="31" t="s">
        <v>1244</v>
      </c>
      <c r="W327" s="31" t="s">
        <v>1244</v>
      </c>
      <c r="X327" s="163">
        <f t="shared" si="660"/>
        <v>0</v>
      </c>
      <c r="Y327" s="81">
        <f t="shared" si="661"/>
        <v>0</v>
      </c>
      <c r="Z327" s="38"/>
      <c r="AA327" s="23"/>
      <c r="AB327" s="24"/>
      <c r="AC327" s="55"/>
      <c r="AD327" s="40"/>
      <c r="AE327" s="11"/>
      <c r="AF327" s="6"/>
      <c r="AG327" s="25"/>
      <c r="AH327" s="11"/>
      <c r="AI327" s="7"/>
      <c r="AJ327" s="26"/>
      <c r="AK327" s="11"/>
      <c r="AL327" s="18"/>
      <c r="AM327" s="42"/>
      <c r="AN327" s="67"/>
      <c r="AO327" s="68"/>
      <c r="AP327" s="68"/>
      <c r="AQ327" s="68"/>
      <c r="AR327" s="68"/>
      <c r="AS327" s="68"/>
      <c r="AT327" s="68"/>
      <c r="AU327" s="68"/>
      <c r="AV327" s="74"/>
      <c r="AW327" s="71"/>
      <c r="AX327" s="49"/>
      <c r="AY327" s="50"/>
      <c r="AZ327" s="50"/>
      <c r="BA327" s="50"/>
      <c r="BB327" s="50"/>
      <c r="BC327" s="50"/>
      <c r="BD327" s="50"/>
      <c r="BE327" s="50"/>
      <c r="BF327" s="46"/>
      <c r="BG327" s="9"/>
      <c r="BH327" s="9"/>
      <c r="BI327" s="53"/>
      <c r="BJ327" s="54"/>
      <c r="BK327" s="54"/>
      <c r="BL327" s="54"/>
      <c r="BM327" s="54"/>
      <c r="BN327" s="54"/>
      <c r="BO327" s="54"/>
      <c r="BP327" s="54"/>
      <c r="BQ327" s="46"/>
      <c r="BR327" s="9"/>
      <c r="BS327" s="9"/>
      <c r="BT327" s="63"/>
      <c r="BU327" s="64"/>
      <c r="BV327" s="64"/>
      <c r="BW327" s="64"/>
      <c r="BX327" s="64"/>
      <c r="BY327" s="64"/>
      <c r="BZ327" s="64"/>
      <c r="CA327" s="64"/>
      <c r="CB327" s="46"/>
      <c r="CC327" s="9"/>
      <c r="CD327" s="9"/>
      <c r="CE327" s="8"/>
      <c r="CF327" s="9"/>
      <c r="CG327" s="9"/>
      <c r="CH327" s="8"/>
      <c r="CI327" s="9"/>
      <c r="CJ327" s="9"/>
    </row>
    <row r="328" spans="1:88" s="10" customFormat="1" ht="144" customHeight="1">
      <c r="A328" s="36" t="s">
        <v>1366</v>
      </c>
      <c r="B328" s="36"/>
      <c r="C328" s="106" t="str">
        <f t="shared" si="659"/>
        <v>EDMOND 118-Black</v>
      </c>
      <c r="D328" s="95" t="s">
        <v>1294</v>
      </c>
      <c r="E328" s="19" t="s">
        <v>1212</v>
      </c>
      <c r="F328" s="103" t="s">
        <v>889</v>
      </c>
      <c r="G328" s="19"/>
      <c r="H328" s="78"/>
      <c r="I328" s="89">
        <v>11.9</v>
      </c>
      <c r="J328" s="79">
        <v>29.9</v>
      </c>
      <c r="K328" s="143" t="str">
        <f>_xlfn.XLOOKUP(C328,наличие!A:A,наличие!J:J,"-",0)</f>
        <v>-</v>
      </c>
      <c r="L328" s="160" t="s">
        <v>1245</v>
      </c>
      <c r="M328" s="31" t="s">
        <v>1244</v>
      </c>
      <c r="N328" s="31" t="s">
        <v>1244</v>
      </c>
      <c r="O328" s="31" t="s">
        <v>1244</v>
      </c>
      <c r="P328" s="31" t="s">
        <v>1244</v>
      </c>
      <c r="Q328" s="31" t="s">
        <v>1244</v>
      </c>
      <c r="R328" s="31" t="s">
        <v>1244</v>
      </c>
      <c r="S328" s="31" t="s">
        <v>1244</v>
      </c>
      <c r="T328" s="31" t="s">
        <v>1244</v>
      </c>
      <c r="U328" s="31" t="s">
        <v>1244</v>
      </c>
      <c r="V328" s="31" t="s">
        <v>1244</v>
      </c>
      <c r="W328" s="31" t="s">
        <v>1244</v>
      </c>
      <c r="X328" s="163">
        <f t="shared" si="660"/>
        <v>0</v>
      </c>
      <c r="Y328" s="81">
        <f t="shared" si="661"/>
        <v>0</v>
      </c>
      <c r="Z328" s="38"/>
      <c r="AA328" s="23"/>
      <c r="AB328" s="24"/>
      <c r="AC328" s="55"/>
      <c r="AD328" s="40"/>
      <c r="AE328" s="11"/>
      <c r="AF328" s="6"/>
      <c r="AG328" s="25"/>
      <c r="AH328" s="11"/>
      <c r="AI328" s="7"/>
      <c r="AJ328" s="26"/>
      <c r="AK328" s="11"/>
      <c r="AL328" s="18"/>
      <c r="AM328" s="42"/>
      <c r="AN328" s="67"/>
      <c r="AO328" s="68"/>
      <c r="AP328" s="68"/>
      <c r="AQ328" s="68"/>
      <c r="AR328" s="68"/>
      <c r="AS328" s="68"/>
      <c r="AT328" s="68"/>
      <c r="AU328" s="68"/>
      <c r="AV328" s="74"/>
      <c r="AW328" s="71"/>
      <c r="AX328" s="49"/>
      <c r="AY328" s="50"/>
      <c r="AZ328" s="50"/>
      <c r="BA328" s="50"/>
      <c r="BB328" s="50"/>
      <c r="BC328" s="50"/>
      <c r="BD328" s="50"/>
      <c r="BE328" s="50"/>
      <c r="BF328" s="46"/>
      <c r="BG328" s="9"/>
      <c r="BH328" s="9"/>
      <c r="BI328" s="53"/>
      <c r="BJ328" s="54"/>
      <c r="BK328" s="54"/>
      <c r="BL328" s="54"/>
      <c r="BM328" s="54"/>
      <c r="BN328" s="54"/>
      <c r="BO328" s="54"/>
      <c r="BP328" s="54"/>
      <c r="BQ328" s="46"/>
      <c r="BR328" s="9"/>
      <c r="BS328" s="9"/>
      <c r="BT328" s="63"/>
      <c r="BU328" s="64"/>
      <c r="BV328" s="64"/>
      <c r="BW328" s="64"/>
      <c r="BX328" s="64"/>
      <c r="BY328" s="64"/>
      <c r="BZ328" s="64"/>
      <c r="CA328" s="64"/>
      <c r="CB328" s="46"/>
      <c r="CC328" s="9"/>
      <c r="CD328" s="9"/>
      <c r="CE328" s="8"/>
      <c r="CF328" s="9"/>
      <c r="CG328" s="9"/>
      <c r="CH328" s="8"/>
      <c r="CI328" s="9"/>
      <c r="CJ328" s="9"/>
    </row>
    <row r="329" spans="1:88" s="10" customFormat="1" ht="144" customHeight="1">
      <c r="A329" s="36" t="s">
        <v>1366</v>
      </c>
      <c r="B329" s="36"/>
      <c r="C329" s="106" t="str">
        <f t="shared" si="659"/>
        <v>EDMOND 118-Grey</v>
      </c>
      <c r="D329" s="95" t="s">
        <v>1294</v>
      </c>
      <c r="E329" s="19" t="s">
        <v>1217</v>
      </c>
      <c r="F329" s="103" t="s">
        <v>889</v>
      </c>
      <c r="G329" s="19"/>
      <c r="H329" s="78"/>
      <c r="I329" s="89">
        <v>11.9</v>
      </c>
      <c r="J329" s="79">
        <v>29.9</v>
      </c>
      <c r="K329" s="143" t="str">
        <f>_xlfn.XLOOKUP(C329,наличие!A:A,наличие!J:J,"-",0)</f>
        <v>-</v>
      </c>
      <c r="L329" s="160" t="s">
        <v>1245</v>
      </c>
      <c r="M329" s="31" t="s">
        <v>1244</v>
      </c>
      <c r="N329" s="31" t="s">
        <v>1244</v>
      </c>
      <c r="O329" s="31" t="s">
        <v>1244</v>
      </c>
      <c r="P329" s="31" t="s">
        <v>1244</v>
      </c>
      <c r="Q329" s="31" t="s">
        <v>1244</v>
      </c>
      <c r="R329" s="31" t="s">
        <v>1244</v>
      </c>
      <c r="S329" s="31" t="s">
        <v>1244</v>
      </c>
      <c r="T329" s="31" t="s">
        <v>1244</v>
      </c>
      <c r="U329" s="31" t="s">
        <v>1244</v>
      </c>
      <c r="V329" s="31" t="s">
        <v>1244</v>
      </c>
      <c r="W329" s="31" t="s">
        <v>1244</v>
      </c>
      <c r="X329" s="163">
        <f t="shared" si="660"/>
        <v>0</v>
      </c>
      <c r="Y329" s="81">
        <f t="shared" si="661"/>
        <v>0</v>
      </c>
      <c r="Z329" s="38"/>
      <c r="AA329" s="23"/>
      <c r="AB329" s="24"/>
      <c r="AC329" s="55"/>
      <c r="AD329" s="40"/>
      <c r="AE329" s="11"/>
      <c r="AF329" s="6"/>
      <c r="AG329" s="25"/>
      <c r="AH329" s="11"/>
      <c r="AI329" s="7"/>
      <c r="AJ329" s="26"/>
      <c r="AK329" s="11"/>
      <c r="AL329" s="18"/>
      <c r="AM329" s="42"/>
      <c r="AN329" s="67"/>
      <c r="AO329" s="68"/>
      <c r="AP329" s="68"/>
      <c r="AQ329" s="68"/>
      <c r="AR329" s="68"/>
      <c r="AS329" s="68"/>
      <c r="AT329" s="68"/>
      <c r="AU329" s="68"/>
      <c r="AV329" s="74"/>
      <c r="AW329" s="71"/>
      <c r="AX329" s="49"/>
      <c r="AY329" s="50"/>
      <c r="AZ329" s="50"/>
      <c r="BA329" s="50"/>
      <c r="BB329" s="50"/>
      <c r="BC329" s="50"/>
      <c r="BD329" s="50"/>
      <c r="BE329" s="50"/>
      <c r="BF329" s="46"/>
      <c r="BG329" s="9"/>
      <c r="BH329" s="9"/>
      <c r="BI329" s="53"/>
      <c r="BJ329" s="54"/>
      <c r="BK329" s="54"/>
      <c r="BL329" s="54"/>
      <c r="BM329" s="54"/>
      <c r="BN329" s="54"/>
      <c r="BO329" s="54"/>
      <c r="BP329" s="54"/>
      <c r="BQ329" s="46"/>
      <c r="BR329" s="9"/>
      <c r="BS329" s="9"/>
      <c r="BT329" s="63"/>
      <c r="BU329" s="64"/>
      <c r="BV329" s="64"/>
      <c r="BW329" s="64"/>
      <c r="BX329" s="64"/>
      <c r="BY329" s="64"/>
      <c r="BZ329" s="64"/>
      <c r="CA329" s="64"/>
      <c r="CB329" s="46"/>
      <c r="CC329" s="9"/>
      <c r="CD329" s="9"/>
      <c r="CE329" s="8"/>
      <c r="CF329" s="9"/>
      <c r="CG329" s="9"/>
      <c r="CH329" s="8"/>
      <c r="CI329" s="9"/>
      <c r="CJ329" s="9"/>
    </row>
    <row r="330" spans="1:88" s="10" customFormat="1" ht="144" customHeight="1">
      <c r="A330" s="36" t="s">
        <v>1366</v>
      </c>
      <c r="B330" s="36"/>
      <c r="C330" s="106" t="str">
        <f t="shared" si="659"/>
        <v>EDMOND 121-Beige</v>
      </c>
      <c r="D330" s="95" t="s">
        <v>1295</v>
      </c>
      <c r="E330" s="19" t="s">
        <v>1216</v>
      </c>
      <c r="F330" s="103" t="s">
        <v>1328</v>
      </c>
      <c r="G330" s="19"/>
      <c r="H330" s="78"/>
      <c r="I330" s="89">
        <v>15.9</v>
      </c>
      <c r="J330" s="79">
        <v>39.9</v>
      </c>
      <c r="K330" s="143" t="str">
        <f>_xlfn.XLOOKUP(C330,наличие!A:A,наличие!J:J,"-",0)</f>
        <v>-</v>
      </c>
      <c r="L330" s="160" t="s">
        <v>1245</v>
      </c>
      <c r="M330" s="31" t="s">
        <v>1244</v>
      </c>
      <c r="N330" s="31" t="s">
        <v>1244</v>
      </c>
      <c r="O330" s="31" t="s">
        <v>1244</v>
      </c>
      <c r="P330" s="31" t="s">
        <v>1244</v>
      </c>
      <c r="Q330" s="31" t="s">
        <v>1244</v>
      </c>
      <c r="R330" s="31" t="s">
        <v>1244</v>
      </c>
      <c r="S330" s="31" t="s">
        <v>1244</v>
      </c>
      <c r="T330" s="31" t="s">
        <v>1244</v>
      </c>
      <c r="U330" s="31" t="s">
        <v>1244</v>
      </c>
      <c r="V330" s="31" t="s">
        <v>1244</v>
      </c>
      <c r="W330" s="31" t="s">
        <v>1244</v>
      </c>
      <c r="X330" s="163">
        <f t="shared" si="660"/>
        <v>0</v>
      </c>
      <c r="Y330" s="81">
        <f t="shared" si="661"/>
        <v>0</v>
      </c>
      <c r="Z330" s="38"/>
      <c r="AA330" s="23"/>
      <c r="AB330" s="24"/>
      <c r="AC330" s="55"/>
      <c r="AD330" s="40"/>
      <c r="AE330" s="11"/>
      <c r="AF330" s="6"/>
      <c r="AG330" s="25"/>
      <c r="AH330" s="11"/>
      <c r="AI330" s="7"/>
      <c r="AJ330" s="26"/>
      <c r="AK330" s="11"/>
      <c r="AL330" s="18"/>
      <c r="AM330" s="42"/>
      <c r="AN330" s="67"/>
      <c r="AO330" s="68"/>
      <c r="AP330" s="68"/>
      <c r="AQ330" s="68"/>
      <c r="AR330" s="68"/>
      <c r="AS330" s="68"/>
      <c r="AT330" s="68"/>
      <c r="AU330" s="68"/>
      <c r="AV330" s="74"/>
      <c r="AW330" s="71"/>
      <c r="AX330" s="49"/>
      <c r="AY330" s="50"/>
      <c r="AZ330" s="50"/>
      <c r="BA330" s="50"/>
      <c r="BB330" s="50"/>
      <c r="BC330" s="50"/>
      <c r="BD330" s="50"/>
      <c r="BE330" s="50"/>
      <c r="BF330" s="46"/>
      <c r="BG330" s="9"/>
      <c r="BH330" s="9"/>
      <c r="BI330" s="53"/>
      <c r="BJ330" s="54"/>
      <c r="BK330" s="54"/>
      <c r="BL330" s="54"/>
      <c r="BM330" s="54"/>
      <c r="BN330" s="54"/>
      <c r="BO330" s="54"/>
      <c r="BP330" s="54"/>
      <c r="BQ330" s="46"/>
      <c r="BR330" s="9"/>
      <c r="BS330" s="9"/>
      <c r="BT330" s="63"/>
      <c r="BU330" s="64"/>
      <c r="BV330" s="64"/>
      <c r="BW330" s="64"/>
      <c r="BX330" s="64"/>
      <c r="BY330" s="64"/>
      <c r="BZ330" s="64"/>
      <c r="CA330" s="64"/>
      <c r="CB330" s="46"/>
      <c r="CC330" s="9"/>
      <c r="CD330" s="9"/>
      <c r="CE330" s="8"/>
      <c r="CF330" s="9"/>
      <c r="CG330" s="9"/>
      <c r="CH330" s="8"/>
      <c r="CI330" s="9"/>
      <c r="CJ330" s="9"/>
    </row>
    <row r="331" spans="1:88" s="10" customFormat="1" ht="144" customHeight="1">
      <c r="A331" s="36" t="s">
        <v>1366</v>
      </c>
      <c r="B331" s="36"/>
      <c r="C331" s="106" t="str">
        <f t="shared" si="659"/>
        <v>EDMOND 121-Grey</v>
      </c>
      <c r="D331" s="95" t="s">
        <v>1295</v>
      </c>
      <c r="E331" s="19" t="s">
        <v>1217</v>
      </c>
      <c r="F331" s="103" t="s">
        <v>1328</v>
      </c>
      <c r="G331" s="19"/>
      <c r="H331" s="78"/>
      <c r="I331" s="89">
        <v>15.9</v>
      </c>
      <c r="J331" s="79">
        <v>39.9</v>
      </c>
      <c r="K331" s="143" t="str">
        <f>_xlfn.XLOOKUP(C331,наличие!A:A,наличие!J:J,"-",0)</f>
        <v>-</v>
      </c>
      <c r="L331" s="160" t="s">
        <v>1245</v>
      </c>
      <c r="M331" s="31" t="s">
        <v>1244</v>
      </c>
      <c r="N331" s="31" t="s">
        <v>1244</v>
      </c>
      <c r="O331" s="31" t="s">
        <v>1244</v>
      </c>
      <c r="P331" s="31" t="s">
        <v>1244</v>
      </c>
      <c r="Q331" s="31" t="s">
        <v>1244</v>
      </c>
      <c r="R331" s="31" t="s">
        <v>1244</v>
      </c>
      <c r="S331" s="31" t="s">
        <v>1244</v>
      </c>
      <c r="T331" s="31" t="s">
        <v>1244</v>
      </c>
      <c r="U331" s="31" t="s">
        <v>1244</v>
      </c>
      <c r="V331" s="31" t="s">
        <v>1244</v>
      </c>
      <c r="W331" s="31" t="s">
        <v>1244</v>
      </c>
      <c r="X331" s="163">
        <f t="shared" si="660"/>
        <v>0</v>
      </c>
      <c r="Y331" s="81">
        <f t="shared" si="661"/>
        <v>0</v>
      </c>
      <c r="Z331" s="38"/>
      <c r="AA331" s="23"/>
      <c r="AB331" s="24"/>
      <c r="AC331" s="55"/>
      <c r="AD331" s="40"/>
      <c r="AE331" s="11"/>
      <c r="AF331" s="6"/>
      <c r="AG331" s="25"/>
      <c r="AH331" s="11"/>
      <c r="AI331" s="7"/>
      <c r="AJ331" s="26"/>
      <c r="AK331" s="11"/>
      <c r="AL331" s="18"/>
      <c r="AM331" s="42"/>
      <c r="AN331" s="67"/>
      <c r="AO331" s="68"/>
      <c r="AP331" s="68"/>
      <c r="AQ331" s="68"/>
      <c r="AR331" s="68"/>
      <c r="AS331" s="68"/>
      <c r="AT331" s="68"/>
      <c r="AU331" s="68"/>
      <c r="AV331" s="74"/>
      <c r="AW331" s="71"/>
      <c r="AX331" s="49"/>
      <c r="AY331" s="50"/>
      <c r="AZ331" s="50"/>
      <c r="BA331" s="50"/>
      <c r="BB331" s="50"/>
      <c r="BC331" s="50"/>
      <c r="BD331" s="50"/>
      <c r="BE331" s="50"/>
      <c r="BF331" s="46"/>
      <c r="BG331" s="9"/>
      <c r="BH331" s="9"/>
      <c r="BI331" s="53"/>
      <c r="BJ331" s="54"/>
      <c r="BK331" s="54"/>
      <c r="BL331" s="54"/>
      <c r="BM331" s="54"/>
      <c r="BN331" s="54"/>
      <c r="BO331" s="54"/>
      <c r="BP331" s="54"/>
      <c r="BQ331" s="46"/>
      <c r="BR331" s="9"/>
      <c r="BS331" s="9"/>
      <c r="BT331" s="63"/>
      <c r="BU331" s="64"/>
      <c r="BV331" s="64"/>
      <c r="BW331" s="64"/>
      <c r="BX331" s="64"/>
      <c r="BY331" s="64"/>
      <c r="BZ331" s="64"/>
      <c r="CA331" s="64"/>
      <c r="CB331" s="46"/>
      <c r="CC331" s="9"/>
      <c r="CD331" s="9"/>
      <c r="CE331" s="8"/>
      <c r="CF331" s="9"/>
      <c r="CG331" s="9"/>
      <c r="CH331" s="8"/>
      <c r="CI331" s="9"/>
      <c r="CJ331" s="9"/>
    </row>
    <row r="332" spans="1:88" s="10" customFormat="1" ht="144" customHeight="1">
      <c r="A332" s="36" t="s">
        <v>1366</v>
      </c>
      <c r="B332" s="36"/>
      <c r="C332" s="106" t="str">
        <f t="shared" si="659"/>
        <v>EDMOND 116-Beige</v>
      </c>
      <c r="D332" s="95" t="s">
        <v>1296</v>
      </c>
      <c r="E332" s="19" t="s">
        <v>1216</v>
      </c>
      <c r="F332" s="103" t="s">
        <v>889</v>
      </c>
      <c r="G332" s="19"/>
      <c r="H332" s="78"/>
      <c r="I332" s="89">
        <v>13.9</v>
      </c>
      <c r="J332" s="79">
        <v>34.9</v>
      </c>
      <c r="K332" s="143" t="str">
        <f>_xlfn.XLOOKUP(C332,наличие!A:A,наличие!J:J,"-",0)</f>
        <v>-</v>
      </c>
      <c r="L332" s="160" t="s">
        <v>1245</v>
      </c>
      <c r="M332" s="31" t="s">
        <v>1244</v>
      </c>
      <c r="N332" s="31" t="s">
        <v>1244</v>
      </c>
      <c r="O332" s="31" t="s">
        <v>1244</v>
      </c>
      <c r="P332" s="31" t="s">
        <v>1244</v>
      </c>
      <c r="Q332" s="31" t="s">
        <v>1244</v>
      </c>
      <c r="R332" s="31" t="s">
        <v>1244</v>
      </c>
      <c r="S332" s="31" t="s">
        <v>1244</v>
      </c>
      <c r="T332" s="31" t="s">
        <v>1244</v>
      </c>
      <c r="U332" s="31" t="s">
        <v>1244</v>
      </c>
      <c r="V332" s="31" t="s">
        <v>1244</v>
      </c>
      <c r="W332" s="31" t="s">
        <v>1244</v>
      </c>
      <c r="X332" s="163">
        <f t="shared" si="660"/>
        <v>0</v>
      </c>
      <c r="Y332" s="81">
        <f t="shared" si="661"/>
        <v>0</v>
      </c>
      <c r="Z332" s="38"/>
      <c r="AA332" s="23"/>
      <c r="AB332" s="24"/>
      <c r="AC332" s="55"/>
      <c r="AD332" s="40"/>
      <c r="AE332" s="11"/>
      <c r="AF332" s="6"/>
      <c r="AG332" s="25"/>
      <c r="AH332" s="11"/>
      <c r="AI332" s="7"/>
      <c r="AJ332" s="26"/>
      <c r="AK332" s="11"/>
      <c r="AL332" s="18"/>
      <c r="AM332" s="42"/>
      <c r="AN332" s="67"/>
      <c r="AO332" s="68"/>
      <c r="AP332" s="68"/>
      <c r="AQ332" s="68"/>
      <c r="AR332" s="68"/>
      <c r="AS332" s="68"/>
      <c r="AT332" s="68"/>
      <c r="AU332" s="68"/>
      <c r="AV332" s="74"/>
      <c r="AW332" s="71"/>
      <c r="AX332" s="49"/>
      <c r="AY332" s="50"/>
      <c r="AZ332" s="50"/>
      <c r="BA332" s="50"/>
      <c r="BB332" s="50"/>
      <c r="BC332" s="50"/>
      <c r="BD332" s="50"/>
      <c r="BE332" s="50"/>
      <c r="BF332" s="46"/>
      <c r="BG332" s="9"/>
      <c r="BH332" s="9"/>
      <c r="BI332" s="53"/>
      <c r="BJ332" s="54"/>
      <c r="BK332" s="54"/>
      <c r="BL332" s="54"/>
      <c r="BM332" s="54"/>
      <c r="BN332" s="54"/>
      <c r="BO332" s="54"/>
      <c r="BP332" s="54"/>
      <c r="BQ332" s="46"/>
      <c r="BR332" s="9"/>
      <c r="BS332" s="9"/>
      <c r="BT332" s="63"/>
      <c r="BU332" s="64"/>
      <c r="BV332" s="64"/>
      <c r="BW332" s="64"/>
      <c r="BX332" s="64"/>
      <c r="BY332" s="64"/>
      <c r="BZ332" s="64"/>
      <c r="CA332" s="64"/>
      <c r="CB332" s="46"/>
      <c r="CC332" s="9"/>
      <c r="CD332" s="9"/>
      <c r="CE332" s="8"/>
      <c r="CF332" s="9"/>
      <c r="CG332" s="9"/>
      <c r="CH332" s="8"/>
      <c r="CI332" s="9"/>
      <c r="CJ332" s="9"/>
    </row>
    <row r="333" spans="1:88" s="10" customFormat="1" ht="144" customHeight="1">
      <c r="A333" s="36" t="s">
        <v>1366</v>
      </c>
      <c r="B333" s="36"/>
      <c r="C333" s="106" t="str">
        <f t="shared" si="659"/>
        <v>EDMOND 116-Mustard</v>
      </c>
      <c r="D333" s="95" t="s">
        <v>1296</v>
      </c>
      <c r="E333" s="19" t="s">
        <v>1218</v>
      </c>
      <c r="F333" s="103" t="s">
        <v>889</v>
      </c>
      <c r="G333" s="19"/>
      <c r="H333" s="78"/>
      <c r="I333" s="89">
        <v>13.9</v>
      </c>
      <c r="J333" s="79">
        <v>34.9</v>
      </c>
      <c r="K333" s="143" t="str">
        <f>_xlfn.XLOOKUP(C333,наличие!A:A,наличие!J:J,"-",0)</f>
        <v>-</v>
      </c>
      <c r="L333" s="160" t="s">
        <v>1245</v>
      </c>
      <c r="M333" s="31" t="s">
        <v>1244</v>
      </c>
      <c r="N333" s="31" t="s">
        <v>1244</v>
      </c>
      <c r="O333" s="31" t="s">
        <v>1244</v>
      </c>
      <c r="P333" s="31" t="s">
        <v>1244</v>
      </c>
      <c r="Q333" s="31" t="s">
        <v>1244</v>
      </c>
      <c r="R333" s="31" t="s">
        <v>1244</v>
      </c>
      <c r="S333" s="31" t="s">
        <v>1244</v>
      </c>
      <c r="T333" s="31" t="s">
        <v>1244</v>
      </c>
      <c r="U333" s="31" t="s">
        <v>1244</v>
      </c>
      <c r="V333" s="31" t="s">
        <v>1244</v>
      </c>
      <c r="W333" s="31" t="s">
        <v>1244</v>
      </c>
      <c r="X333" s="163">
        <f t="shared" si="660"/>
        <v>0</v>
      </c>
      <c r="Y333" s="81">
        <f t="shared" si="661"/>
        <v>0</v>
      </c>
      <c r="Z333" s="38"/>
      <c r="AA333" s="23"/>
      <c r="AB333" s="24"/>
      <c r="AC333" s="55"/>
      <c r="AD333" s="40"/>
      <c r="AE333" s="11"/>
      <c r="AF333" s="6"/>
      <c r="AG333" s="25"/>
      <c r="AH333" s="11"/>
      <c r="AI333" s="7"/>
      <c r="AJ333" s="26"/>
      <c r="AK333" s="11"/>
      <c r="AL333" s="18"/>
      <c r="AM333" s="42"/>
      <c r="AN333" s="67"/>
      <c r="AO333" s="68"/>
      <c r="AP333" s="68"/>
      <c r="AQ333" s="68"/>
      <c r="AR333" s="68"/>
      <c r="AS333" s="68"/>
      <c r="AT333" s="68"/>
      <c r="AU333" s="68"/>
      <c r="AV333" s="74"/>
      <c r="AW333" s="71"/>
      <c r="AX333" s="49"/>
      <c r="AY333" s="50"/>
      <c r="AZ333" s="50"/>
      <c r="BA333" s="50"/>
      <c r="BB333" s="50"/>
      <c r="BC333" s="50"/>
      <c r="BD333" s="50"/>
      <c r="BE333" s="50"/>
      <c r="BF333" s="46"/>
      <c r="BG333" s="9"/>
      <c r="BH333" s="9"/>
      <c r="BI333" s="53"/>
      <c r="BJ333" s="54"/>
      <c r="BK333" s="54"/>
      <c r="BL333" s="54"/>
      <c r="BM333" s="54"/>
      <c r="BN333" s="54"/>
      <c r="BO333" s="54"/>
      <c r="BP333" s="54"/>
      <c r="BQ333" s="46"/>
      <c r="BR333" s="9"/>
      <c r="BS333" s="9"/>
      <c r="BT333" s="63"/>
      <c r="BU333" s="64"/>
      <c r="BV333" s="64"/>
      <c r="BW333" s="64"/>
      <c r="BX333" s="64"/>
      <c r="BY333" s="64"/>
      <c r="BZ333" s="64"/>
      <c r="CA333" s="64"/>
      <c r="CB333" s="46"/>
      <c r="CC333" s="9"/>
      <c r="CD333" s="9"/>
      <c r="CE333" s="8"/>
      <c r="CF333" s="9"/>
      <c r="CG333" s="9"/>
      <c r="CH333" s="8"/>
      <c r="CI333" s="9"/>
      <c r="CJ333" s="9"/>
    </row>
    <row r="334" spans="1:88" s="10" customFormat="1" ht="144" customHeight="1">
      <c r="A334" s="36" t="s">
        <v>1366</v>
      </c>
      <c r="B334" s="36"/>
      <c r="C334" s="106" t="str">
        <f t="shared" si="659"/>
        <v>EDMOND 116-Grey</v>
      </c>
      <c r="D334" s="95" t="s">
        <v>1296</v>
      </c>
      <c r="E334" s="19" t="s">
        <v>1217</v>
      </c>
      <c r="F334" s="103" t="s">
        <v>889</v>
      </c>
      <c r="G334" s="19"/>
      <c r="H334" s="78"/>
      <c r="I334" s="89">
        <v>13.9</v>
      </c>
      <c r="J334" s="79">
        <v>34.9</v>
      </c>
      <c r="K334" s="143" t="str">
        <f>_xlfn.XLOOKUP(C334,наличие!A:A,наличие!J:J,"-",0)</f>
        <v>-</v>
      </c>
      <c r="L334" s="160" t="s">
        <v>1245</v>
      </c>
      <c r="M334" s="31" t="s">
        <v>1244</v>
      </c>
      <c r="N334" s="31" t="s">
        <v>1244</v>
      </c>
      <c r="O334" s="31" t="s">
        <v>1244</v>
      </c>
      <c r="P334" s="31" t="s">
        <v>1244</v>
      </c>
      <c r="Q334" s="31" t="s">
        <v>1244</v>
      </c>
      <c r="R334" s="31" t="s">
        <v>1244</v>
      </c>
      <c r="S334" s="31" t="s">
        <v>1244</v>
      </c>
      <c r="T334" s="31" t="s">
        <v>1244</v>
      </c>
      <c r="U334" s="31" t="s">
        <v>1244</v>
      </c>
      <c r="V334" s="31" t="s">
        <v>1244</v>
      </c>
      <c r="W334" s="31" t="s">
        <v>1244</v>
      </c>
      <c r="X334" s="163">
        <f t="shared" si="660"/>
        <v>0</v>
      </c>
      <c r="Y334" s="81">
        <f t="shared" si="661"/>
        <v>0</v>
      </c>
      <c r="Z334" s="38"/>
      <c r="AA334" s="23"/>
      <c r="AB334" s="24"/>
      <c r="AC334" s="55"/>
      <c r="AD334" s="40"/>
      <c r="AE334" s="11"/>
      <c r="AF334" s="6"/>
      <c r="AG334" s="25"/>
      <c r="AH334" s="11"/>
      <c r="AI334" s="7"/>
      <c r="AJ334" s="26"/>
      <c r="AK334" s="11"/>
      <c r="AL334" s="18"/>
      <c r="AM334" s="42"/>
      <c r="AN334" s="67"/>
      <c r="AO334" s="68"/>
      <c r="AP334" s="68"/>
      <c r="AQ334" s="68"/>
      <c r="AR334" s="68"/>
      <c r="AS334" s="68"/>
      <c r="AT334" s="68"/>
      <c r="AU334" s="68"/>
      <c r="AV334" s="74"/>
      <c r="AW334" s="71"/>
      <c r="AX334" s="49"/>
      <c r="AY334" s="50"/>
      <c r="AZ334" s="50"/>
      <c r="BA334" s="50"/>
      <c r="BB334" s="50"/>
      <c r="BC334" s="50"/>
      <c r="BD334" s="50"/>
      <c r="BE334" s="50"/>
      <c r="BF334" s="46"/>
      <c r="BG334" s="9"/>
      <c r="BH334" s="9"/>
      <c r="BI334" s="53"/>
      <c r="BJ334" s="54"/>
      <c r="BK334" s="54"/>
      <c r="BL334" s="54"/>
      <c r="BM334" s="54"/>
      <c r="BN334" s="54"/>
      <c r="BO334" s="54"/>
      <c r="BP334" s="54"/>
      <c r="BQ334" s="46"/>
      <c r="BR334" s="9"/>
      <c r="BS334" s="9"/>
      <c r="BT334" s="63"/>
      <c r="BU334" s="64"/>
      <c r="BV334" s="64"/>
      <c r="BW334" s="64"/>
      <c r="BX334" s="64"/>
      <c r="BY334" s="64"/>
      <c r="BZ334" s="64"/>
      <c r="CA334" s="64"/>
      <c r="CB334" s="46"/>
      <c r="CC334" s="9"/>
      <c r="CD334" s="9"/>
      <c r="CE334" s="8"/>
      <c r="CF334" s="9"/>
      <c r="CG334" s="9"/>
      <c r="CH334" s="8"/>
      <c r="CI334" s="9"/>
      <c r="CJ334" s="9"/>
    </row>
    <row r="335" spans="1:88" s="10" customFormat="1" ht="144" customHeight="1">
      <c r="A335" s="36" t="s">
        <v>1366</v>
      </c>
      <c r="B335" s="36"/>
      <c r="C335" s="106" t="str">
        <f t="shared" si="659"/>
        <v>EDMOND 117-Navy</v>
      </c>
      <c r="D335" s="95" t="s">
        <v>1297</v>
      </c>
      <c r="E335" s="19" t="s">
        <v>1208</v>
      </c>
      <c r="F335" s="103" t="s">
        <v>889</v>
      </c>
      <c r="G335" s="19"/>
      <c r="H335" s="78"/>
      <c r="I335" s="89">
        <v>13.9</v>
      </c>
      <c r="J335" s="79">
        <v>34.9</v>
      </c>
      <c r="K335" s="143" t="str">
        <f>_xlfn.XLOOKUP(C335,наличие!A:A,наличие!J:J,"-",0)</f>
        <v>-</v>
      </c>
      <c r="L335" s="160" t="s">
        <v>1245</v>
      </c>
      <c r="M335" s="31" t="s">
        <v>1244</v>
      </c>
      <c r="N335" s="31" t="s">
        <v>1244</v>
      </c>
      <c r="O335" s="31" t="s">
        <v>1244</v>
      </c>
      <c r="P335" s="31" t="s">
        <v>1244</v>
      </c>
      <c r="Q335" s="31" t="s">
        <v>1244</v>
      </c>
      <c r="R335" s="31" t="s">
        <v>1244</v>
      </c>
      <c r="S335" s="31" t="s">
        <v>1244</v>
      </c>
      <c r="T335" s="31" t="s">
        <v>1244</v>
      </c>
      <c r="U335" s="31" t="s">
        <v>1244</v>
      </c>
      <c r="V335" s="31" t="s">
        <v>1244</v>
      </c>
      <c r="W335" s="31" t="s">
        <v>1244</v>
      </c>
      <c r="X335" s="163">
        <f t="shared" si="660"/>
        <v>0</v>
      </c>
      <c r="Y335" s="81">
        <f t="shared" si="661"/>
        <v>0</v>
      </c>
      <c r="Z335" s="38"/>
      <c r="AA335" s="23"/>
      <c r="AB335" s="24"/>
      <c r="AC335" s="55"/>
      <c r="AD335" s="40"/>
      <c r="AE335" s="11"/>
      <c r="AF335" s="6"/>
      <c r="AG335" s="25"/>
      <c r="AH335" s="11"/>
      <c r="AI335" s="7"/>
      <c r="AJ335" s="26"/>
      <c r="AK335" s="11"/>
      <c r="AL335" s="18"/>
      <c r="AM335" s="42"/>
      <c r="AN335" s="67"/>
      <c r="AO335" s="68"/>
      <c r="AP335" s="68"/>
      <c r="AQ335" s="68"/>
      <c r="AR335" s="68"/>
      <c r="AS335" s="68"/>
      <c r="AT335" s="68"/>
      <c r="AU335" s="68"/>
      <c r="AV335" s="74"/>
      <c r="AW335" s="71"/>
      <c r="AX335" s="49"/>
      <c r="AY335" s="50"/>
      <c r="AZ335" s="50"/>
      <c r="BA335" s="50"/>
      <c r="BB335" s="50"/>
      <c r="BC335" s="50"/>
      <c r="BD335" s="50"/>
      <c r="BE335" s="50"/>
      <c r="BF335" s="46"/>
      <c r="BG335" s="9"/>
      <c r="BH335" s="9"/>
      <c r="BI335" s="53"/>
      <c r="BJ335" s="54"/>
      <c r="BK335" s="54"/>
      <c r="BL335" s="54"/>
      <c r="BM335" s="54"/>
      <c r="BN335" s="54"/>
      <c r="BO335" s="54"/>
      <c r="BP335" s="54"/>
      <c r="BQ335" s="46"/>
      <c r="BR335" s="9"/>
      <c r="BS335" s="9"/>
      <c r="BT335" s="63"/>
      <c r="BU335" s="64"/>
      <c r="BV335" s="64"/>
      <c r="BW335" s="64"/>
      <c r="BX335" s="64"/>
      <c r="BY335" s="64"/>
      <c r="BZ335" s="64"/>
      <c r="CA335" s="64"/>
      <c r="CB335" s="46"/>
      <c r="CC335" s="9"/>
      <c r="CD335" s="9"/>
      <c r="CE335" s="8"/>
      <c r="CF335" s="9"/>
      <c r="CG335" s="9"/>
      <c r="CH335" s="8"/>
      <c r="CI335" s="9"/>
      <c r="CJ335" s="9"/>
    </row>
    <row r="336" spans="1:88" s="10" customFormat="1" ht="144" customHeight="1">
      <c r="A336" s="36" t="s">
        <v>1366</v>
      </c>
      <c r="B336" s="36"/>
      <c r="C336" s="106" t="str">
        <f t="shared" si="659"/>
        <v>EDMOND 117-Black</v>
      </c>
      <c r="D336" s="95" t="s">
        <v>1297</v>
      </c>
      <c r="E336" s="19" t="s">
        <v>1212</v>
      </c>
      <c r="F336" s="103" t="s">
        <v>889</v>
      </c>
      <c r="G336" s="19"/>
      <c r="H336" s="78"/>
      <c r="I336" s="89">
        <v>13.9</v>
      </c>
      <c r="J336" s="79">
        <v>34.9</v>
      </c>
      <c r="K336" s="143" t="str">
        <f>_xlfn.XLOOKUP(C336,наличие!A:A,наличие!J:J,"-",0)</f>
        <v>-</v>
      </c>
      <c r="L336" s="160" t="s">
        <v>1245</v>
      </c>
      <c r="M336" s="31" t="s">
        <v>1244</v>
      </c>
      <c r="N336" s="31" t="s">
        <v>1244</v>
      </c>
      <c r="O336" s="31" t="s">
        <v>1244</v>
      </c>
      <c r="P336" s="31" t="s">
        <v>1244</v>
      </c>
      <c r="Q336" s="31" t="s">
        <v>1244</v>
      </c>
      <c r="R336" s="31" t="s">
        <v>1244</v>
      </c>
      <c r="S336" s="31" t="s">
        <v>1244</v>
      </c>
      <c r="T336" s="31" t="s">
        <v>1244</v>
      </c>
      <c r="U336" s="31" t="s">
        <v>1244</v>
      </c>
      <c r="V336" s="31" t="s">
        <v>1244</v>
      </c>
      <c r="W336" s="31" t="s">
        <v>1244</v>
      </c>
      <c r="X336" s="163">
        <f t="shared" si="660"/>
        <v>0</v>
      </c>
      <c r="Y336" s="81">
        <f t="shared" si="661"/>
        <v>0</v>
      </c>
      <c r="Z336" s="38"/>
      <c r="AA336" s="23"/>
      <c r="AB336" s="24"/>
      <c r="AC336" s="55"/>
      <c r="AD336" s="40"/>
      <c r="AE336" s="11"/>
      <c r="AF336" s="6"/>
      <c r="AG336" s="25"/>
      <c r="AH336" s="11"/>
      <c r="AI336" s="7"/>
      <c r="AJ336" s="26"/>
      <c r="AK336" s="11"/>
      <c r="AL336" s="18"/>
      <c r="AM336" s="42"/>
      <c r="AN336" s="67"/>
      <c r="AO336" s="68"/>
      <c r="AP336" s="68"/>
      <c r="AQ336" s="68"/>
      <c r="AR336" s="68"/>
      <c r="AS336" s="68"/>
      <c r="AT336" s="68"/>
      <c r="AU336" s="68"/>
      <c r="AV336" s="74"/>
      <c r="AW336" s="71"/>
      <c r="AX336" s="49"/>
      <c r="AY336" s="50"/>
      <c r="AZ336" s="50"/>
      <c r="BA336" s="50"/>
      <c r="BB336" s="50"/>
      <c r="BC336" s="50"/>
      <c r="BD336" s="50"/>
      <c r="BE336" s="50"/>
      <c r="BF336" s="46"/>
      <c r="BG336" s="9"/>
      <c r="BH336" s="9"/>
      <c r="BI336" s="53"/>
      <c r="BJ336" s="54"/>
      <c r="BK336" s="54"/>
      <c r="BL336" s="54"/>
      <c r="BM336" s="54"/>
      <c r="BN336" s="54"/>
      <c r="BO336" s="54"/>
      <c r="BP336" s="54"/>
      <c r="BQ336" s="46"/>
      <c r="BR336" s="9"/>
      <c r="BS336" s="9"/>
      <c r="BT336" s="63"/>
      <c r="BU336" s="64"/>
      <c r="BV336" s="64"/>
      <c r="BW336" s="64"/>
      <c r="BX336" s="64"/>
      <c r="BY336" s="64"/>
      <c r="BZ336" s="64"/>
      <c r="CA336" s="64"/>
      <c r="CB336" s="46"/>
      <c r="CC336" s="9"/>
      <c r="CD336" s="9"/>
      <c r="CE336" s="8"/>
      <c r="CF336" s="9"/>
      <c r="CG336" s="9"/>
      <c r="CH336" s="8"/>
      <c r="CI336" s="9"/>
      <c r="CJ336" s="9"/>
    </row>
    <row r="337" spans="1:88" s="10" customFormat="1" ht="144" customHeight="1">
      <c r="A337" s="36" t="s">
        <v>1366</v>
      </c>
      <c r="B337" s="36"/>
      <c r="C337" s="106" t="str">
        <f t="shared" si="659"/>
        <v>EDMOND 117-Mustard</v>
      </c>
      <c r="D337" s="95" t="s">
        <v>1297</v>
      </c>
      <c r="E337" s="19" t="s">
        <v>1218</v>
      </c>
      <c r="F337" s="103" t="s">
        <v>889</v>
      </c>
      <c r="G337" s="19"/>
      <c r="H337" s="78"/>
      <c r="I337" s="89">
        <v>13.9</v>
      </c>
      <c r="J337" s="79">
        <v>34.9</v>
      </c>
      <c r="K337" s="143" t="str">
        <f>_xlfn.XLOOKUP(C337,наличие!A:A,наличие!J:J,"-",0)</f>
        <v>-</v>
      </c>
      <c r="L337" s="160" t="s">
        <v>1245</v>
      </c>
      <c r="M337" s="31" t="s">
        <v>1244</v>
      </c>
      <c r="N337" s="31" t="s">
        <v>1244</v>
      </c>
      <c r="O337" s="31" t="s">
        <v>1244</v>
      </c>
      <c r="P337" s="31" t="s">
        <v>1244</v>
      </c>
      <c r="Q337" s="31" t="s">
        <v>1244</v>
      </c>
      <c r="R337" s="31" t="s">
        <v>1244</v>
      </c>
      <c r="S337" s="31" t="s">
        <v>1244</v>
      </c>
      <c r="T337" s="31" t="s">
        <v>1244</v>
      </c>
      <c r="U337" s="31" t="s">
        <v>1244</v>
      </c>
      <c r="V337" s="31" t="s">
        <v>1244</v>
      </c>
      <c r="W337" s="31" t="s">
        <v>1244</v>
      </c>
      <c r="X337" s="163">
        <f t="shared" si="660"/>
        <v>0</v>
      </c>
      <c r="Y337" s="81">
        <f t="shared" si="661"/>
        <v>0</v>
      </c>
      <c r="Z337" s="38"/>
      <c r="AA337" s="23"/>
      <c r="AB337" s="24"/>
      <c r="AC337" s="55"/>
      <c r="AD337" s="40"/>
      <c r="AE337" s="11"/>
      <c r="AF337" s="6"/>
      <c r="AG337" s="25"/>
      <c r="AH337" s="11"/>
      <c r="AI337" s="7"/>
      <c r="AJ337" s="26"/>
      <c r="AK337" s="11"/>
      <c r="AL337" s="18"/>
      <c r="AM337" s="42"/>
      <c r="AN337" s="67"/>
      <c r="AO337" s="68"/>
      <c r="AP337" s="68"/>
      <c r="AQ337" s="68"/>
      <c r="AR337" s="68"/>
      <c r="AS337" s="68"/>
      <c r="AT337" s="68"/>
      <c r="AU337" s="68"/>
      <c r="AV337" s="74"/>
      <c r="AW337" s="71"/>
      <c r="AX337" s="49"/>
      <c r="AY337" s="50"/>
      <c r="AZ337" s="50"/>
      <c r="BA337" s="50"/>
      <c r="BB337" s="50"/>
      <c r="BC337" s="50"/>
      <c r="BD337" s="50"/>
      <c r="BE337" s="50"/>
      <c r="BF337" s="46"/>
      <c r="BG337" s="9"/>
      <c r="BH337" s="9"/>
      <c r="BI337" s="53"/>
      <c r="BJ337" s="54"/>
      <c r="BK337" s="54"/>
      <c r="BL337" s="54"/>
      <c r="BM337" s="54"/>
      <c r="BN337" s="54"/>
      <c r="BO337" s="54"/>
      <c r="BP337" s="54"/>
      <c r="BQ337" s="46"/>
      <c r="BR337" s="9"/>
      <c r="BS337" s="9"/>
      <c r="BT337" s="63"/>
      <c r="BU337" s="64"/>
      <c r="BV337" s="64"/>
      <c r="BW337" s="64"/>
      <c r="BX337" s="64"/>
      <c r="BY337" s="64"/>
      <c r="BZ337" s="64"/>
      <c r="CA337" s="64"/>
      <c r="CB337" s="46"/>
      <c r="CC337" s="9"/>
      <c r="CD337" s="9"/>
      <c r="CE337" s="8"/>
      <c r="CF337" s="9"/>
      <c r="CG337" s="9"/>
      <c r="CH337" s="8"/>
      <c r="CI337" s="9"/>
      <c r="CJ337" s="9"/>
    </row>
    <row r="338" spans="1:88" s="10" customFormat="1" ht="144" customHeight="1">
      <c r="A338" s="36" t="s">
        <v>1366</v>
      </c>
      <c r="B338" s="36"/>
      <c r="C338" s="106" t="str">
        <f t="shared" si="659"/>
        <v>EDMOND 117-Khaki</v>
      </c>
      <c r="D338" s="95" t="s">
        <v>1297</v>
      </c>
      <c r="E338" s="19" t="s">
        <v>1221</v>
      </c>
      <c r="F338" s="103" t="s">
        <v>889</v>
      </c>
      <c r="G338" s="19"/>
      <c r="H338" s="78"/>
      <c r="I338" s="89">
        <v>13.9</v>
      </c>
      <c r="J338" s="79">
        <v>34.9</v>
      </c>
      <c r="K338" s="143" t="str">
        <f>_xlfn.XLOOKUP(C338,наличие!A:A,наличие!J:J,"-",0)</f>
        <v>-</v>
      </c>
      <c r="L338" s="160" t="s">
        <v>1245</v>
      </c>
      <c r="M338" s="31" t="s">
        <v>1244</v>
      </c>
      <c r="N338" s="31" t="s">
        <v>1244</v>
      </c>
      <c r="O338" s="31" t="s">
        <v>1244</v>
      </c>
      <c r="P338" s="31" t="s">
        <v>1244</v>
      </c>
      <c r="Q338" s="31" t="s">
        <v>1244</v>
      </c>
      <c r="R338" s="31" t="s">
        <v>1244</v>
      </c>
      <c r="S338" s="31" t="s">
        <v>1244</v>
      </c>
      <c r="T338" s="31" t="s">
        <v>1244</v>
      </c>
      <c r="U338" s="31" t="s">
        <v>1244</v>
      </c>
      <c r="V338" s="31" t="s">
        <v>1244</v>
      </c>
      <c r="W338" s="31" t="s">
        <v>1244</v>
      </c>
      <c r="X338" s="163">
        <f t="shared" si="660"/>
        <v>0</v>
      </c>
      <c r="Y338" s="81">
        <f t="shared" si="661"/>
        <v>0</v>
      </c>
      <c r="Z338" s="38"/>
      <c r="AA338" s="23"/>
      <c r="AB338" s="24"/>
      <c r="AC338" s="55"/>
      <c r="AD338" s="40"/>
      <c r="AE338" s="11"/>
      <c r="AF338" s="6"/>
      <c r="AG338" s="25"/>
      <c r="AH338" s="11"/>
      <c r="AI338" s="7"/>
      <c r="AJ338" s="26"/>
      <c r="AK338" s="11"/>
      <c r="AL338" s="18"/>
      <c r="AM338" s="42"/>
      <c r="AN338" s="67"/>
      <c r="AO338" s="68"/>
      <c r="AP338" s="68"/>
      <c r="AQ338" s="68"/>
      <c r="AR338" s="68"/>
      <c r="AS338" s="68"/>
      <c r="AT338" s="68"/>
      <c r="AU338" s="68"/>
      <c r="AV338" s="74"/>
      <c r="AW338" s="71"/>
      <c r="AX338" s="49"/>
      <c r="AY338" s="50"/>
      <c r="AZ338" s="50"/>
      <c r="BA338" s="50"/>
      <c r="BB338" s="50"/>
      <c r="BC338" s="50"/>
      <c r="BD338" s="50"/>
      <c r="BE338" s="50"/>
      <c r="BF338" s="46"/>
      <c r="BG338" s="9"/>
      <c r="BH338" s="9"/>
      <c r="BI338" s="53"/>
      <c r="BJ338" s="54"/>
      <c r="BK338" s="54"/>
      <c r="BL338" s="54"/>
      <c r="BM338" s="54"/>
      <c r="BN338" s="54"/>
      <c r="BO338" s="54"/>
      <c r="BP338" s="54"/>
      <c r="BQ338" s="46"/>
      <c r="BR338" s="9"/>
      <c r="BS338" s="9"/>
      <c r="BT338" s="63"/>
      <c r="BU338" s="64"/>
      <c r="BV338" s="64"/>
      <c r="BW338" s="64"/>
      <c r="BX338" s="64"/>
      <c r="BY338" s="64"/>
      <c r="BZ338" s="64"/>
      <c r="CA338" s="64"/>
      <c r="CB338" s="46"/>
      <c r="CC338" s="9"/>
      <c r="CD338" s="9"/>
      <c r="CE338" s="8"/>
      <c r="CF338" s="9"/>
      <c r="CG338" s="9"/>
      <c r="CH338" s="8"/>
      <c r="CI338" s="9"/>
      <c r="CJ338" s="9"/>
    </row>
    <row r="339" spans="1:88" s="10" customFormat="1" ht="144" customHeight="1">
      <c r="A339" s="36" t="s">
        <v>1366</v>
      </c>
      <c r="B339" s="36"/>
      <c r="C339" s="106" t="str">
        <f t="shared" si="659"/>
        <v>EDMOND 117-Blue</v>
      </c>
      <c r="D339" s="95" t="s">
        <v>1297</v>
      </c>
      <c r="E339" s="19" t="s">
        <v>1203</v>
      </c>
      <c r="F339" s="103" t="s">
        <v>889</v>
      </c>
      <c r="G339" s="19"/>
      <c r="H339" s="78"/>
      <c r="I339" s="89">
        <v>13.9</v>
      </c>
      <c r="J339" s="79">
        <v>34.9</v>
      </c>
      <c r="K339" s="143" t="str">
        <f>_xlfn.XLOOKUP(C339,наличие!A:A,наличие!J:J,"-",0)</f>
        <v>-</v>
      </c>
      <c r="L339" s="160" t="s">
        <v>1245</v>
      </c>
      <c r="M339" s="31" t="s">
        <v>1244</v>
      </c>
      <c r="N339" s="31" t="s">
        <v>1244</v>
      </c>
      <c r="O339" s="31" t="s">
        <v>1244</v>
      </c>
      <c r="P339" s="31" t="s">
        <v>1244</v>
      </c>
      <c r="Q339" s="31" t="s">
        <v>1244</v>
      </c>
      <c r="R339" s="31" t="s">
        <v>1244</v>
      </c>
      <c r="S339" s="31" t="s">
        <v>1244</v>
      </c>
      <c r="T339" s="31" t="s">
        <v>1244</v>
      </c>
      <c r="U339" s="31" t="s">
        <v>1244</v>
      </c>
      <c r="V339" s="31" t="s">
        <v>1244</v>
      </c>
      <c r="W339" s="31" t="s">
        <v>1244</v>
      </c>
      <c r="X339" s="163">
        <f t="shared" si="660"/>
        <v>0</v>
      </c>
      <c r="Y339" s="81">
        <f t="shared" si="661"/>
        <v>0</v>
      </c>
      <c r="Z339" s="38"/>
      <c r="AA339" s="23"/>
      <c r="AB339" s="24"/>
      <c r="AC339" s="55"/>
      <c r="AD339" s="40"/>
      <c r="AE339" s="11"/>
      <c r="AF339" s="6"/>
      <c r="AG339" s="25"/>
      <c r="AH339" s="11"/>
      <c r="AI339" s="7"/>
      <c r="AJ339" s="26"/>
      <c r="AK339" s="11"/>
      <c r="AL339" s="18"/>
      <c r="AM339" s="42"/>
      <c r="AN339" s="67"/>
      <c r="AO339" s="68"/>
      <c r="AP339" s="68"/>
      <c r="AQ339" s="68"/>
      <c r="AR339" s="68"/>
      <c r="AS339" s="68"/>
      <c r="AT339" s="68"/>
      <c r="AU339" s="68"/>
      <c r="AV339" s="74"/>
      <c r="AW339" s="71"/>
      <c r="AX339" s="49"/>
      <c r="AY339" s="50"/>
      <c r="AZ339" s="50"/>
      <c r="BA339" s="50"/>
      <c r="BB339" s="50"/>
      <c r="BC339" s="50"/>
      <c r="BD339" s="50"/>
      <c r="BE339" s="50"/>
      <c r="BF339" s="46"/>
      <c r="BG339" s="9"/>
      <c r="BH339" s="9"/>
      <c r="BI339" s="53"/>
      <c r="BJ339" s="54"/>
      <c r="BK339" s="54"/>
      <c r="BL339" s="54"/>
      <c r="BM339" s="54"/>
      <c r="BN339" s="54"/>
      <c r="BO339" s="54"/>
      <c r="BP339" s="54"/>
      <c r="BQ339" s="46"/>
      <c r="BR339" s="9"/>
      <c r="BS339" s="9"/>
      <c r="BT339" s="63"/>
      <c r="BU339" s="64"/>
      <c r="BV339" s="64"/>
      <c r="BW339" s="64"/>
      <c r="BX339" s="64"/>
      <c r="BY339" s="64"/>
      <c r="BZ339" s="64"/>
      <c r="CA339" s="64"/>
      <c r="CB339" s="46"/>
      <c r="CC339" s="9"/>
      <c r="CD339" s="9"/>
      <c r="CE339" s="8"/>
      <c r="CF339" s="9"/>
      <c r="CG339" s="9"/>
      <c r="CH339" s="8"/>
      <c r="CI339" s="9"/>
      <c r="CJ339" s="9"/>
    </row>
    <row r="340" spans="1:88" s="10" customFormat="1" ht="144" customHeight="1">
      <c r="A340" s="36" t="s">
        <v>1366</v>
      </c>
      <c r="B340" s="36"/>
      <c r="C340" s="106" t="str">
        <f t="shared" si="659"/>
        <v>EDMOND 050-Beige</v>
      </c>
      <c r="D340" s="95" t="s">
        <v>1298</v>
      </c>
      <c r="E340" s="19" t="s">
        <v>1216</v>
      </c>
      <c r="F340" s="103" t="s">
        <v>889</v>
      </c>
      <c r="G340" s="19"/>
      <c r="H340" s="78"/>
      <c r="I340" s="89">
        <v>7.9</v>
      </c>
      <c r="J340" s="79">
        <v>19.899999999999999</v>
      </c>
      <c r="K340" s="143" t="str">
        <f>_xlfn.XLOOKUP(C340,наличие!A:A,наличие!J:J,"-",0)</f>
        <v>-</v>
      </c>
      <c r="L340" s="160" t="s">
        <v>1245</v>
      </c>
      <c r="M340" s="31" t="s">
        <v>1244</v>
      </c>
      <c r="N340" s="31" t="s">
        <v>1244</v>
      </c>
      <c r="O340" s="31" t="s">
        <v>1244</v>
      </c>
      <c r="P340" s="31" t="s">
        <v>1244</v>
      </c>
      <c r="Q340" s="31" t="s">
        <v>1244</v>
      </c>
      <c r="R340" s="31" t="s">
        <v>1244</v>
      </c>
      <c r="S340" s="31" t="s">
        <v>1244</v>
      </c>
      <c r="T340" s="31" t="s">
        <v>1244</v>
      </c>
      <c r="U340" s="31" t="s">
        <v>1244</v>
      </c>
      <c r="V340" s="31" t="s">
        <v>1244</v>
      </c>
      <c r="W340" s="31" t="s">
        <v>1244</v>
      </c>
      <c r="X340" s="163">
        <f t="shared" si="660"/>
        <v>0</v>
      </c>
      <c r="Y340" s="81">
        <f t="shared" si="661"/>
        <v>0</v>
      </c>
      <c r="Z340" s="38"/>
      <c r="AA340" s="23"/>
      <c r="AB340" s="24"/>
      <c r="AC340" s="55"/>
      <c r="AD340" s="40"/>
      <c r="AE340" s="11"/>
      <c r="AF340" s="6"/>
      <c r="AG340" s="25"/>
      <c r="AH340" s="11"/>
      <c r="AI340" s="7"/>
      <c r="AJ340" s="26"/>
      <c r="AK340" s="11"/>
      <c r="AL340" s="18"/>
      <c r="AM340" s="42"/>
      <c r="AN340" s="67"/>
      <c r="AO340" s="68"/>
      <c r="AP340" s="68"/>
      <c r="AQ340" s="68"/>
      <c r="AR340" s="68"/>
      <c r="AS340" s="68"/>
      <c r="AT340" s="68"/>
      <c r="AU340" s="68"/>
      <c r="AV340" s="74"/>
      <c r="AW340" s="71"/>
      <c r="AX340" s="49"/>
      <c r="AY340" s="50"/>
      <c r="AZ340" s="50"/>
      <c r="BA340" s="50"/>
      <c r="BB340" s="50"/>
      <c r="BC340" s="50"/>
      <c r="BD340" s="50"/>
      <c r="BE340" s="50"/>
      <c r="BF340" s="46"/>
      <c r="BG340" s="9"/>
      <c r="BH340" s="9"/>
      <c r="BI340" s="53"/>
      <c r="BJ340" s="54"/>
      <c r="BK340" s="54"/>
      <c r="BL340" s="54"/>
      <c r="BM340" s="54"/>
      <c r="BN340" s="54"/>
      <c r="BO340" s="54"/>
      <c r="BP340" s="54"/>
      <c r="BQ340" s="46"/>
      <c r="BR340" s="9"/>
      <c r="BS340" s="9"/>
      <c r="BT340" s="63"/>
      <c r="BU340" s="64"/>
      <c r="BV340" s="64"/>
      <c r="BW340" s="64"/>
      <c r="BX340" s="64"/>
      <c r="BY340" s="64"/>
      <c r="BZ340" s="64"/>
      <c r="CA340" s="64"/>
      <c r="CB340" s="46"/>
      <c r="CC340" s="9"/>
      <c r="CD340" s="9"/>
      <c r="CE340" s="8"/>
      <c r="CF340" s="9"/>
      <c r="CG340" s="9"/>
      <c r="CH340" s="8"/>
      <c r="CI340" s="9"/>
      <c r="CJ340" s="9"/>
    </row>
    <row r="341" spans="1:88" s="10" customFormat="1" ht="144" customHeight="1">
      <c r="A341" s="36" t="s">
        <v>1366</v>
      </c>
      <c r="B341" s="36"/>
      <c r="C341" s="106" t="str">
        <f t="shared" si="659"/>
        <v>EDMOND 050-Black</v>
      </c>
      <c r="D341" s="95" t="s">
        <v>1298</v>
      </c>
      <c r="E341" s="19" t="s">
        <v>1212</v>
      </c>
      <c r="F341" s="103" t="s">
        <v>889</v>
      </c>
      <c r="G341" s="19"/>
      <c r="H341" s="78"/>
      <c r="I341" s="89">
        <v>7.9</v>
      </c>
      <c r="J341" s="79">
        <v>19.899999999999999</v>
      </c>
      <c r="K341" s="143" t="str">
        <f>_xlfn.XLOOKUP(C341,наличие!A:A,наличие!J:J,"-",0)</f>
        <v>-</v>
      </c>
      <c r="L341" s="160" t="s">
        <v>1245</v>
      </c>
      <c r="M341" s="31" t="s">
        <v>1244</v>
      </c>
      <c r="N341" s="31" t="s">
        <v>1244</v>
      </c>
      <c r="O341" s="31" t="s">
        <v>1244</v>
      </c>
      <c r="P341" s="31" t="s">
        <v>1244</v>
      </c>
      <c r="Q341" s="31" t="s">
        <v>1244</v>
      </c>
      <c r="R341" s="31" t="s">
        <v>1244</v>
      </c>
      <c r="S341" s="31" t="s">
        <v>1244</v>
      </c>
      <c r="T341" s="31" t="s">
        <v>1244</v>
      </c>
      <c r="U341" s="31" t="s">
        <v>1244</v>
      </c>
      <c r="V341" s="31" t="s">
        <v>1244</v>
      </c>
      <c r="W341" s="31" t="s">
        <v>1244</v>
      </c>
      <c r="X341" s="163">
        <f t="shared" si="660"/>
        <v>0</v>
      </c>
      <c r="Y341" s="81">
        <f t="shared" si="661"/>
        <v>0</v>
      </c>
      <c r="Z341" s="38"/>
      <c r="AA341" s="23"/>
      <c r="AB341" s="24"/>
      <c r="AC341" s="55"/>
      <c r="AD341" s="40"/>
      <c r="AE341" s="11"/>
      <c r="AF341" s="6"/>
      <c r="AG341" s="25"/>
      <c r="AH341" s="11"/>
      <c r="AI341" s="7"/>
      <c r="AJ341" s="26"/>
      <c r="AK341" s="11"/>
      <c r="AL341" s="18"/>
      <c r="AM341" s="42"/>
      <c r="AN341" s="67"/>
      <c r="AO341" s="68"/>
      <c r="AP341" s="68"/>
      <c r="AQ341" s="68"/>
      <c r="AR341" s="68"/>
      <c r="AS341" s="68"/>
      <c r="AT341" s="68"/>
      <c r="AU341" s="68"/>
      <c r="AV341" s="74"/>
      <c r="AW341" s="71"/>
      <c r="AX341" s="49"/>
      <c r="AY341" s="50"/>
      <c r="AZ341" s="50"/>
      <c r="BA341" s="50"/>
      <c r="BB341" s="50"/>
      <c r="BC341" s="50"/>
      <c r="BD341" s="50"/>
      <c r="BE341" s="50"/>
      <c r="BF341" s="46"/>
      <c r="BG341" s="9"/>
      <c r="BH341" s="9"/>
      <c r="BI341" s="53"/>
      <c r="BJ341" s="54"/>
      <c r="BK341" s="54"/>
      <c r="BL341" s="54"/>
      <c r="BM341" s="54"/>
      <c r="BN341" s="54"/>
      <c r="BO341" s="54"/>
      <c r="BP341" s="54"/>
      <c r="BQ341" s="46"/>
      <c r="BR341" s="9"/>
      <c r="BS341" s="9"/>
      <c r="BT341" s="63"/>
      <c r="BU341" s="64"/>
      <c r="BV341" s="64"/>
      <c r="BW341" s="64"/>
      <c r="BX341" s="64"/>
      <c r="BY341" s="64"/>
      <c r="BZ341" s="64"/>
      <c r="CA341" s="64"/>
      <c r="CB341" s="46"/>
      <c r="CC341" s="9"/>
      <c r="CD341" s="9"/>
      <c r="CE341" s="8"/>
      <c r="CF341" s="9"/>
      <c r="CG341" s="9"/>
      <c r="CH341" s="8"/>
      <c r="CI341" s="9"/>
      <c r="CJ341" s="9"/>
    </row>
    <row r="342" spans="1:88" s="10" customFormat="1" ht="144" customHeight="1">
      <c r="A342" s="36" t="s">
        <v>1366</v>
      </c>
      <c r="B342" s="36"/>
      <c r="C342" s="106" t="str">
        <f t="shared" si="659"/>
        <v>EDMOND 050-Charcoal</v>
      </c>
      <c r="D342" s="95" t="s">
        <v>1298</v>
      </c>
      <c r="E342" s="19" t="s">
        <v>1210</v>
      </c>
      <c r="F342" s="103" t="s">
        <v>889</v>
      </c>
      <c r="G342" s="19"/>
      <c r="H342" s="78"/>
      <c r="I342" s="89">
        <v>7.9</v>
      </c>
      <c r="J342" s="79">
        <v>19.899999999999999</v>
      </c>
      <c r="K342" s="143" t="str">
        <f>_xlfn.XLOOKUP(C342,наличие!A:A,наличие!J:J,"-",0)</f>
        <v>-</v>
      </c>
      <c r="L342" s="160" t="s">
        <v>1245</v>
      </c>
      <c r="M342" s="31" t="s">
        <v>1244</v>
      </c>
      <c r="N342" s="31" t="s">
        <v>1244</v>
      </c>
      <c r="O342" s="31" t="s">
        <v>1244</v>
      </c>
      <c r="P342" s="31" t="s">
        <v>1244</v>
      </c>
      <c r="Q342" s="31" t="s">
        <v>1244</v>
      </c>
      <c r="R342" s="31" t="s">
        <v>1244</v>
      </c>
      <c r="S342" s="31" t="s">
        <v>1244</v>
      </c>
      <c r="T342" s="31" t="s">
        <v>1244</v>
      </c>
      <c r="U342" s="31" t="s">
        <v>1244</v>
      </c>
      <c r="V342" s="31" t="s">
        <v>1244</v>
      </c>
      <c r="W342" s="31" t="s">
        <v>1244</v>
      </c>
      <c r="X342" s="163">
        <f t="shared" si="660"/>
        <v>0</v>
      </c>
      <c r="Y342" s="81">
        <f t="shared" si="661"/>
        <v>0</v>
      </c>
      <c r="Z342" s="38"/>
      <c r="AA342" s="23"/>
      <c r="AB342" s="24"/>
      <c r="AC342" s="55"/>
      <c r="AD342" s="40"/>
      <c r="AE342" s="11"/>
      <c r="AF342" s="6"/>
      <c r="AG342" s="25"/>
      <c r="AH342" s="11"/>
      <c r="AI342" s="7"/>
      <c r="AJ342" s="26"/>
      <c r="AK342" s="11"/>
      <c r="AL342" s="18"/>
      <c r="AM342" s="42"/>
      <c r="AN342" s="67"/>
      <c r="AO342" s="68"/>
      <c r="AP342" s="68"/>
      <c r="AQ342" s="68"/>
      <c r="AR342" s="68"/>
      <c r="AS342" s="68"/>
      <c r="AT342" s="68"/>
      <c r="AU342" s="68"/>
      <c r="AV342" s="74"/>
      <c r="AW342" s="71"/>
      <c r="AX342" s="49"/>
      <c r="AY342" s="50"/>
      <c r="AZ342" s="50"/>
      <c r="BA342" s="50"/>
      <c r="BB342" s="50"/>
      <c r="BC342" s="50"/>
      <c r="BD342" s="50"/>
      <c r="BE342" s="50"/>
      <c r="BF342" s="46"/>
      <c r="BG342" s="9"/>
      <c r="BH342" s="9"/>
      <c r="BI342" s="53"/>
      <c r="BJ342" s="54"/>
      <c r="BK342" s="54"/>
      <c r="BL342" s="54"/>
      <c r="BM342" s="54"/>
      <c r="BN342" s="54"/>
      <c r="BO342" s="54"/>
      <c r="BP342" s="54"/>
      <c r="BQ342" s="46"/>
      <c r="BR342" s="9"/>
      <c r="BS342" s="9"/>
      <c r="BT342" s="63"/>
      <c r="BU342" s="64"/>
      <c r="BV342" s="64"/>
      <c r="BW342" s="64"/>
      <c r="BX342" s="64"/>
      <c r="BY342" s="64"/>
      <c r="BZ342" s="64"/>
      <c r="CA342" s="64"/>
      <c r="CB342" s="46"/>
      <c r="CC342" s="9"/>
      <c r="CD342" s="9"/>
      <c r="CE342" s="8"/>
      <c r="CF342" s="9"/>
      <c r="CG342" s="9"/>
      <c r="CH342" s="8"/>
      <c r="CI342" s="9"/>
      <c r="CJ342" s="9"/>
    </row>
    <row r="343" spans="1:88" s="10" customFormat="1" ht="144" customHeight="1">
      <c r="A343" s="36" t="s">
        <v>1366</v>
      </c>
      <c r="B343" s="36"/>
      <c r="C343" s="106" t="str">
        <f t="shared" si="659"/>
        <v>EDMOND 088-Denim</v>
      </c>
      <c r="D343" s="95" t="s">
        <v>871</v>
      </c>
      <c r="E343" s="19" t="s">
        <v>1240</v>
      </c>
      <c r="F343" s="103" t="s">
        <v>889</v>
      </c>
      <c r="G343" s="19"/>
      <c r="H343" s="78"/>
      <c r="I343" s="89">
        <v>12.9</v>
      </c>
      <c r="J343" s="79">
        <v>32.9</v>
      </c>
      <c r="K343" s="143" t="str">
        <f>_xlfn.XLOOKUP(C343,наличие!A:A,наличие!J:J,"-",0)</f>
        <v>-</v>
      </c>
      <c r="L343" s="160" t="s">
        <v>1245</v>
      </c>
      <c r="M343" s="31" t="s">
        <v>1244</v>
      </c>
      <c r="N343" s="31" t="s">
        <v>1244</v>
      </c>
      <c r="O343" s="31" t="s">
        <v>1244</v>
      </c>
      <c r="P343" s="31" t="s">
        <v>1244</v>
      </c>
      <c r="Q343" s="31" t="s">
        <v>1244</v>
      </c>
      <c r="R343" s="31" t="s">
        <v>1244</v>
      </c>
      <c r="S343" s="31" t="s">
        <v>1244</v>
      </c>
      <c r="T343" s="31" t="s">
        <v>1244</v>
      </c>
      <c r="U343" s="31" t="s">
        <v>1244</v>
      </c>
      <c r="V343" s="31" t="s">
        <v>1244</v>
      </c>
      <c r="W343" s="31" t="s">
        <v>1244</v>
      </c>
      <c r="X343" s="163">
        <f t="shared" si="660"/>
        <v>0</v>
      </c>
      <c r="Y343" s="81">
        <f t="shared" si="661"/>
        <v>0</v>
      </c>
      <c r="Z343" s="38"/>
      <c r="AA343" s="23"/>
      <c r="AB343" s="24"/>
      <c r="AC343" s="55"/>
      <c r="AD343" s="40"/>
      <c r="AE343" s="11"/>
      <c r="AF343" s="6"/>
      <c r="AG343" s="25"/>
      <c r="AH343" s="11"/>
      <c r="AI343" s="7"/>
      <c r="AJ343" s="26"/>
      <c r="AK343" s="11"/>
      <c r="AL343" s="18"/>
      <c r="AM343" s="42"/>
      <c r="AN343" s="67"/>
      <c r="AO343" s="68"/>
      <c r="AP343" s="68"/>
      <c r="AQ343" s="68"/>
      <c r="AR343" s="68"/>
      <c r="AS343" s="68"/>
      <c r="AT343" s="68"/>
      <c r="AU343" s="68"/>
      <c r="AV343" s="74"/>
      <c r="AW343" s="71"/>
      <c r="AX343" s="49"/>
      <c r="AY343" s="50"/>
      <c r="AZ343" s="50"/>
      <c r="BA343" s="50"/>
      <c r="BB343" s="50"/>
      <c r="BC343" s="50"/>
      <c r="BD343" s="50"/>
      <c r="BE343" s="50"/>
      <c r="BF343" s="46"/>
      <c r="BG343" s="9"/>
      <c r="BH343" s="9"/>
      <c r="BI343" s="53"/>
      <c r="BJ343" s="54"/>
      <c r="BK343" s="54"/>
      <c r="BL343" s="54"/>
      <c r="BM343" s="54"/>
      <c r="BN343" s="54"/>
      <c r="BO343" s="54"/>
      <c r="BP343" s="54"/>
      <c r="BQ343" s="46"/>
      <c r="BR343" s="9"/>
      <c r="BS343" s="9"/>
      <c r="BT343" s="63"/>
      <c r="BU343" s="64"/>
      <c r="BV343" s="64"/>
      <c r="BW343" s="64"/>
      <c r="BX343" s="64"/>
      <c r="BY343" s="64"/>
      <c r="BZ343" s="64"/>
      <c r="CA343" s="64"/>
      <c r="CB343" s="46"/>
      <c r="CC343" s="9"/>
      <c r="CD343" s="9"/>
      <c r="CE343" s="8"/>
      <c r="CF343" s="9"/>
      <c r="CG343" s="9"/>
      <c r="CH343" s="8"/>
      <c r="CI343" s="9"/>
      <c r="CJ343" s="9"/>
    </row>
    <row r="344" spans="1:88" s="10" customFormat="1" ht="144" customHeight="1">
      <c r="A344" s="36" t="s">
        <v>1366</v>
      </c>
      <c r="B344" s="36"/>
      <c r="C344" s="106" t="str">
        <f t="shared" si="659"/>
        <v>EDMOND 088-Navy</v>
      </c>
      <c r="D344" s="95" t="s">
        <v>871</v>
      </c>
      <c r="E344" s="19" t="s">
        <v>1208</v>
      </c>
      <c r="F344" s="103" t="s">
        <v>889</v>
      </c>
      <c r="G344" s="19"/>
      <c r="H344" s="78"/>
      <c r="I344" s="89">
        <v>12.9</v>
      </c>
      <c r="J344" s="79">
        <v>32.9</v>
      </c>
      <c r="K344" s="143" t="str">
        <f>_xlfn.XLOOKUP(C344,наличие!A:A,наличие!J:J,"-",0)</f>
        <v>-</v>
      </c>
      <c r="L344" s="160" t="s">
        <v>1245</v>
      </c>
      <c r="M344" s="31" t="s">
        <v>1244</v>
      </c>
      <c r="N344" s="31" t="s">
        <v>1244</v>
      </c>
      <c r="O344" s="31" t="s">
        <v>1244</v>
      </c>
      <c r="P344" s="31" t="s">
        <v>1244</v>
      </c>
      <c r="Q344" s="31" t="s">
        <v>1244</v>
      </c>
      <c r="R344" s="31" t="s">
        <v>1244</v>
      </c>
      <c r="S344" s="31" t="s">
        <v>1244</v>
      </c>
      <c r="T344" s="31" t="s">
        <v>1244</v>
      </c>
      <c r="U344" s="31" t="s">
        <v>1244</v>
      </c>
      <c r="V344" s="31" t="s">
        <v>1244</v>
      </c>
      <c r="W344" s="31" t="s">
        <v>1244</v>
      </c>
      <c r="X344" s="163">
        <f t="shared" si="660"/>
        <v>0</v>
      </c>
      <c r="Y344" s="81">
        <f t="shared" si="661"/>
        <v>0</v>
      </c>
      <c r="Z344" s="38"/>
      <c r="AA344" s="23"/>
      <c r="AB344" s="24"/>
      <c r="AC344" s="55"/>
      <c r="AD344" s="40"/>
      <c r="AE344" s="11"/>
      <c r="AF344" s="6"/>
      <c r="AG344" s="25"/>
      <c r="AH344" s="11"/>
      <c r="AI344" s="7"/>
      <c r="AJ344" s="26"/>
      <c r="AK344" s="11"/>
      <c r="AL344" s="18"/>
      <c r="AM344" s="42"/>
      <c r="AN344" s="67"/>
      <c r="AO344" s="68"/>
      <c r="AP344" s="68"/>
      <c r="AQ344" s="68"/>
      <c r="AR344" s="68"/>
      <c r="AS344" s="68"/>
      <c r="AT344" s="68"/>
      <c r="AU344" s="68"/>
      <c r="AV344" s="74"/>
      <c r="AW344" s="71"/>
      <c r="AX344" s="49"/>
      <c r="AY344" s="50"/>
      <c r="AZ344" s="50"/>
      <c r="BA344" s="50"/>
      <c r="BB344" s="50"/>
      <c r="BC344" s="50"/>
      <c r="BD344" s="50"/>
      <c r="BE344" s="50"/>
      <c r="BF344" s="46"/>
      <c r="BG344" s="9"/>
      <c r="BH344" s="9"/>
      <c r="BI344" s="53"/>
      <c r="BJ344" s="54"/>
      <c r="BK344" s="54"/>
      <c r="BL344" s="54"/>
      <c r="BM344" s="54"/>
      <c r="BN344" s="54"/>
      <c r="BO344" s="54"/>
      <c r="BP344" s="54"/>
      <c r="BQ344" s="46"/>
      <c r="BR344" s="9"/>
      <c r="BS344" s="9"/>
      <c r="BT344" s="63"/>
      <c r="BU344" s="64"/>
      <c r="BV344" s="64"/>
      <c r="BW344" s="64"/>
      <c r="BX344" s="64"/>
      <c r="BY344" s="64"/>
      <c r="BZ344" s="64"/>
      <c r="CA344" s="64"/>
      <c r="CB344" s="46"/>
      <c r="CC344" s="9"/>
      <c r="CD344" s="9"/>
      <c r="CE344" s="8"/>
      <c r="CF344" s="9"/>
      <c r="CG344" s="9"/>
      <c r="CH344" s="8"/>
      <c r="CI344" s="9"/>
      <c r="CJ344" s="9"/>
    </row>
    <row r="345" spans="1:88" s="10" customFormat="1" ht="144" customHeight="1">
      <c r="A345" s="36" t="s">
        <v>1366</v>
      </c>
      <c r="B345" s="36"/>
      <c r="C345" s="106" t="str">
        <f t="shared" si="659"/>
        <v>EDMOND 088-Black</v>
      </c>
      <c r="D345" s="95" t="s">
        <v>871</v>
      </c>
      <c r="E345" s="19" t="s">
        <v>1212</v>
      </c>
      <c r="F345" s="103" t="s">
        <v>889</v>
      </c>
      <c r="G345" s="19"/>
      <c r="H345" s="78"/>
      <c r="I345" s="89">
        <v>12.9</v>
      </c>
      <c r="J345" s="79">
        <v>32.9</v>
      </c>
      <c r="K345" s="143" t="str">
        <f>_xlfn.XLOOKUP(C345,наличие!A:A,наличие!J:J,"-",0)</f>
        <v>-</v>
      </c>
      <c r="L345" s="160" t="s">
        <v>1245</v>
      </c>
      <c r="M345" s="31" t="s">
        <v>1244</v>
      </c>
      <c r="N345" s="31" t="s">
        <v>1244</v>
      </c>
      <c r="O345" s="31" t="s">
        <v>1244</v>
      </c>
      <c r="P345" s="31" t="s">
        <v>1244</v>
      </c>
      <c r="Q345" s="31" t="s">
        <v>1244</v>
      </c>
      <c r="R345" s="31" t="s">
        <v>1244</v>
      </c>
      <c r="S345" s="31" t="s">
        <v>1244</v>
      </c>
      <c r="T345" s="31" t="s">
        <v>1244</v>
      </c>
      <c r="U345" s="31" t="s">
        <v>1244</v>
      </c>
      <c r="V345" s="31" t="s">
        <v>1244</v>
      </c>
      <c r="W345" s="31" t="s">
        <v>1244</v>
      </c>
      <c r="X345" s="163">
        <f t="shared" si="660"/>
        <v>0</v>
      </c>
      <c r="Y345" s="81">
        <f t="shared" si="661"/>
        <v>0</v>
      </c>
      <c r="Z345" s="38"/>
      <c r="AA345" s="23"/>
      <c r="AB345" s="24"/>
      <c r="AC345" s="55"/>
      <c r="AD345" s="40"/>
      <c r="AE345" s="11"/>
      <c r="AF345" s="6"/>
      <c r="AG345" s="25"/>
      <c r="AH345" s="11"/>
      <c r="AI345" s="7"/>
      <c r="AJ345" s="26"/>
      <c r="AK345" s="11"/>
      <c r="AL345" s="18"/>
      <c r="AM345" s="42"/>
      <c r="AN345" s="67"/>
      <c r="AO345" s="68"/>
      <c r="AP345" s="68"/>
      <c r="AQ345" s="68"/>
      <c r="AR345" s="68"/>
      <c r="AS345" s="68"/>
      <c r="AT345" s="68"/>
      <c r="AU345" s="68"/>
      <c r="AV345" s="74"/>
      <c r="AW345" s="71"/>
      <c r="AX345" s="49"/>
      <c r="AY345" s="50"/>
      <c r="AZ345" s="50"/>
      <c r="BA345" s="50"/>
      <c r="BB345" s="50"/>
      <c r="BC345" s="50"/>
      <c r="BD345" s="50"/>
      <c r="BE345" s="50"/>
      <c r="BF345" s="46"/>
      <c r="BG345" s="9"/>
      <c r="BH345" s="9"/>
      <c r="BI345" s="53"/>
      <c r="BJ345" s="54"/>
      <c r="BK345" s="54"/>
      <c r="BL345" s="54"/>
      <c r="BM345" s="54"/>
      <c r="BN345" s="54"/>
      <c r="BO345" s="54"/>
      <c r="BP345" s="54"/>
      <c r="BQ345" s="46"/>
      <c r="BR345" s="9"/>
      <c r="BS345" s="9"/>
      <c r="BT345" s="63"/>
      <c r="BU345" s="64"/>
      <c r="BV345" s="64"/>
      <c r="BW345" s="64"/>
      <c r="BX345" s="64"/>
      <c r="BY345" s="64"/>
      <c r="BZ345" s="64"/>
      <c r="CA345" s="64"/>
      <c r="CB345" s="46"/>
      <c r="CC345" s="9"/>
      <c r="CD345" s="9"/>
      <c r="CE345" s="8"/>
      <c r="CF345" s="9"/>
      <c r="CG345" s="9"/>
      <c r="CH345" s="8"/>
      <c r="CI345" s="9"/>
      <c r="CJ345" s="9"/>
    </row>
    <row r="346" spans="1:88" s="10" customFormat="1" ht="144" customHeight="1">
      <c r="A346" s="36" t="s">
        <v>1366</v>
      </c>
      <c r="B346" s="36"/>
      <c r="C346" s="106" t="str">
        <f t="shared" si="659"/>
        <v>EDMOND 088-Offwhite</v>
      </c>
      <c r="D346" s="95" t="s">
        <v>871</v>
      </c>
      <c r="E346" s="19" t="s">
        <v>1238</v>
      </c>
      <c r="F346" s="103" t="s">
        <v>889</v>
      </c>
      <c r="G346" s="19"/>
      <c r="H346" s="78"/>
      <c r="I346" s="89">
        <v>12.9</v>
      </c>
      <c r="J346" s="79">
        <v>32.9</v>
      </c>
      <c r="K346" s="143" t="str">
        <f>_xlfn.XLOOKUP(C346,наличие!A:A,наличие!J:J,"-",0)</f>
        <v>-</v>
      </c>
      <c r="L346" s="160" t="s">
        <v>1245</v>
      </c>
      <c r="M346" s="31" t="s">
        <v>1244</v>
      </c>
      <c r="N346" s="31" t="s">
        <v>1244</v>
      </c>
      <c r="O346" s="31" t="s">
        <v>1244</v>
      </c>
      <c r="P346" s="31" t="s">
        <v>1244</v>
      </c>
      <c r="Q346" s="31" t="s">
        <v>1244</v>
      </c>
      <c r="R346" s="31" t="s">
        <v>1244</v>
      </c>
      <c r="S346" s="31" t="s">
        <v>1244</v>
      </c>
      <c r="T346" s="31" t="s">
        <v>1244</v>
      </c>
      <c r="U346" s="31" t="s">
        <v>1244</v>
      </c>
      <c r="V346" s="31" t="s">
        <v>1244</v>
      </c>
      <c r="W346" s="31" t="s">
        <v>1244</v>
      </c>
      <c r="X346" s="163">
        <f t="shared" si="660"/>
        <v>0</v>
      </c>
      <c r="Y346" s="81">
        <f t="shared" si="661"/>
        <v>0</v>
      </c>
      <c r="Z346" s="38"/>
      <c r="AA346" s="23"/>
      <c r="AB346" s="24"/>
      <c r="AC346" s="55"/>
      <c r="AD346" s="40"/>
      <c r="AE346" s="11"/>
      <c r="AF346" s="6"/>
      <c r="AG346" s="25"/>
      <c r="AH346" s="11"/>
      <c r="AI346" s="7"/>
      <c r="AJ346" s="26"/>
      <c r="AK346" s="11"/>
      <c r="AL346" s="18"/>
      <c r="AM346" s="42"/>
      <c r="AN346" s="67"/>
      <c r="AO346" s="68"/>
      <c r="AP346" s="68"/>
      <c r="AQ346" s="68"/>
      <c r="AR346" s="68"/>
      <c r="AS346" s="68"/>
      <c r="AT346" s="68"/>
      <c r="AU346" s="68"/>
      <c r="AV346" s="74"/>
      <c r="AW346" s="71"/>
      <c r="AX346" s="49"/>
      <c r="AY346" s="50"/>
      <c r="AZ346" s="50"/>
      <c r="BA346" s="50"/>
      <c r="BB346" s="50"/>
      <c r="BC346" s="50"/>
      <c r="BD346" s="50"/>
      <c r="BE346" s="50"/>
      <c r="BF346" s="46"/>
      <c r="BG346" s="9"/>
      <c r="BH346" s="9"/>
      <c r="BI346" s="53"/>
      <c r="BJ346" s="54"/>
      <c r="BK346" s="54"/>
      <c r="BL346" s="54"/>
      <c r="BM346" s="54"/>
      <c r="BN346" s="54"/>
      <c r="BO346" s="54"/>
      <c r="BP346" s="54"/>
      <c r="BQ346" s="46"/>
      <c r="BR346" s="9"/>
      <c r="BS346" s="9"/>
      <c r="BT346" s="63"/>
      <c r="BU346" s="64"/>
      <c r="BV346" s="64"/>
      <c r="BW346" s="64"/>
      <c r="BX346" s="64"/>
      <c r="BY346" s="64"/>
      <c r="BZ346" s="64"/>
      <c r="CA346" s="64"/>
      <c r="CB346" s="46"/>
      <c r="CC346" s="9"/>
      <c r="CD346" s="9"/>
      <c r="CE346" s="8"/>
      <c r="CF346" s="9"/>
      <c r="CG346" s="9"/>
      <c r="CH346" s="8"/>
      <c r="CI346" s="9"/>
      <c r="CJ346" s="9"/>
    </row>
    <row r="347" spans="1:88" s="10" customFormat="1" ht="144" customHeight="1">
      <c r="A347" s="36" t="s">
        <v>1366</v>
      </c>
      <c r="B347" s="36"/>
      <c r="C347" s="106" t="str">
        <f t="shared" si="659"/>
        <v>EDMOND 088-Grey</v>
      </c>
      <c r="D347" s="95" t="s">
        <v>871</v>
      </c>
      <c r="E347" s="19" t="s">
        <v>1217</v>
      </c>
      <c r="F347" s="103" t="s">
        <v>889</v>
      </c>
      <c r="G347" s="19"/>
      <c r="H347" s="78"/>
      <c r="I347" s="89">
        <v>12.9</v>
      </c>
      <c r="J347" s="79">
        <v>32.9</v>
      </c>
      <c r="K347" s="143" t="str">
        <f>_xlfn.XLOOKUP(C347,наличие!A:A,наличие!J:J,"-",0)</f>
        <v>-</v>
      </c>
      <c r="L347" s="160" t="s">
        <v>1245</v>
      </c>
      <c r="M347" s="31" t="s">
        <v>1244</v>
      </c>
      <c r="N347" s="31" t="s">
        <v>1244</v>
      </c>
      <c r="O347" s="31" t="s">
        <v>1244</v>
      </c>
      <c r="P347" s="31" t="s">
        <v>1244</v>
      </c>
      <c r="Q347" s="31" t="s">
        <v>1244</v>
      </c>
      <c r="R347" s="31" t="s">
        <v>1244</v>
      </c>
      <c r="S347" s="31" t="s">
        <v>1244</v>
      </c>
      <c r="T347" s="31" t="s">
        <v>1244</v>
      </c>
      <c r="U347" s="31" t="s">
        <v>1244</v>
      </c>
      <c r="V347" s="31" t="s">
        <v>1244</v>
      </c>
      <c r="W347" s="31" t="s">
        <v>1244</v>
      </c>
      <c r="X347" s="163">
        <f t="shared" si="660"/>
        <v>0</v>
      </c>
      <c r="Y347" s="81">
        <f t="shared" si="661"/>
        <v>0</v>
      </c>
      <c r="Z347" s="38"/>
      <c r="AA347" s="23"/>
      <c r="AB347" s="24"/>
      <c r="AC347" s="55"/>
      <c r="AD347" s="40"/>
      <c r="AE347" s="11"/>
      <c r="AF347" s="6"/>
      <c r="AG347" s="25"/>
      <c r="AH347" s="11"/>
      <c r="AI347" s="7"/>
      <c r="AJ347" s="26"/>
      <c r="AK347" s="11"/>
      <c r="AL347" s="18"/>
      <c r="AM347" s="42"/>
      <c r="AN347" s="67"/>
      <c r="AO347" s="68"/>
      <c r="AP347" s="68"/>
      <c r="AQ347" s="68"/>
      <c r="AR347" s="68"/>
      <c r="AS347" s="68"/>
      <c r="AT347" s="68"/>
      <c r="AU347" s="68"/>
      <c r="AV347" s="74"/>
      <c r="AW347" s="71"/>
      <c r="AX347" s="49"/>
      <c r="AY347" s="50"/>
      <c r="AZ347" s="50"/>
      <c r="BA347" s="50"/>
      <c r="BB347" s="50"/>
      <c r="BC347" s="50"/>
      <c r="BD347" s="50"/>
      <c r="BE347" s="50"/>
      <c r="BF347" s="46"/>
      <c r="BG347" s="9"/>
      <c r="BH347" s="9"/>
      <c r="BI347" s="53"/>
      <c r="BJ347" s="54"/>
      <c r="BK347" s="54"/>
      <c r="BL347" s="54"/>
      <c r="BM347" s="54"/>
      <c r="BN347" s="54"/>
      <c r="BO347" s="54"/>
      <c r="BP347" s="54"/>
      <c r="BQ347" s="46"/>
      <c r="BR347" s="9"/>
      <c r="BS347" s="9"/>
      <c r="BT347" s="63"/>
      <c r="BU347" s="64"/>
      <c r="BV347" s="64"/>
      <c r="BW347" s="64"/>
      <c r="BX347" s="64"/>
      <c r="BY347" s="64"/>
      <c r="BZ347" s="64"/>
      <c r="CA347" s="64"/>
      <c r="CB347" s="46"/>
      <c r="CC347" s="9"/>
      <c r="CD347" s="9"/>
      <c r="CE347" s="8"/>
      <c r="CF347" s="9"/>
      <c r="CG347" s="9"/>
      <c r="CH347" s="8"/>
      <c r="CI347" s="9"/>
      <c r="CJ347" s="9"/>
    </row>
    <row r="348" spans="1:88" s="10" customFormat="1" ht="144" customHeight="1">
      <c r="A348" s="36" t="s">
        <v>1362</v>
      </c>
      <c r="B348" s="36"/>
      <c r="C348" s="106" t="str">
        <f t="shared" si="659"/>
        <v>EDMOND 089-Denim</v>
      </c>
      <c r="D348" s="95" t="s">
        <v>904</v>
      </c>
      <c r="E348" s="19" t="s">
        <v>1240</v>
      </c>
      <c r="F348" s="103" t="s">
        <v>889</v>
      </c>
      <c r="G348" s="19"/>
      <c r="H348" s="78"/>
      <c r="I348" s="89">
        <v>17.899999999999999</v>
      </c>
      <c r="J348" s="79">
        <v>44.9</v>
      </c>
      <c r="K348" s="143" t="str">
        <f>_xlfn.XLOOKUP(C348,наличие!A:A,наличие!J:J,"-",0)</f>
        <v>-</v>
      </c>
      <c r="L348" s="160" t="s">
        <v>1245</v>
      </c>
      <c r="M348" s="31" t="s">
        <v>1244</v>
      </c>
      <c r="N348" s="31" t="s">
        <v>1244</v>
      </c>
      <c r="O348" s="31" t="s">
        <v>1244</v>
      </c>
      <c r="P348" s="31" t="s">
        <v>1244</v>
      </c>
      <c r="Q348" s="31" t="s">
        <v>1244</v>
      </c>
      <c r="R348" s="31" t="s">
        <v>1244</v>
      </c>
      <c r="S348" s="31" t="s">
        <v>1244</v>
      </c>
      <c r="T348" s="31" t="s">
        <v>1244</v>
      </c>
      <c r="U348" s="31" t="s">
        <v>1244</v>
      </c>
      <c r="V348" s="31" t="s">
        <v>1244</v>
      </c>
      <c r="W348" s="31" t="s">
        <v>1244</v>
      </c>
      <c r="X348" s="163">
        <f t="shared" si="660"/>
        <v>0</v>
      </c>
      <c r="Y348" s="81">
        <f t="shared" si="661"/>
        <v>0</v>
      </c>
      <c r="Z348" s="38"/>
      <c r="AA348" s="23"/>
      <c r="AB348" s="24"/>
      <c r="AC348" s="55"/>
      <c r="AD348" s="40"/>
      <c r="AE348" s="11"/>
      <c r="AF348" s="6"/>
      <c r="AG348" s="25"/>
      <c r="AH348" s="11"/>
      <c r="AI348" s="7"/>
      <c r="AJ348" s="26"/>
      <c r="AK348" s="11"/>
      <c r="AL348" s="18"/>
      <c r="AM348" s="42"/>
      <c r="AN348" s="67"/>
      <c r="AO348" s="68"/>
      <c r="AP348" s="68"/>
      <c r="AQ348" s="68"/>
      <c r="AR348" s="68"/>
      <c r="AS348" s="68"/>
      <c r="AT348" s="68"/>
      <c r="AU348" s="68"/>
      <c r="AV348" s="74"/>
      <c r="AW348" s="71"/>
      <c r="AX348" s="49"/>
      <c r="AY348" s="50"/>
      <c r="AZ348" s="50"/>
      <c r="BA348" s="50"/>
      <c r="BB348" s="50"/>
      <c r="BC348" s="50"/>
      <c r="BD348" s="50"/>
      <c r="BE348" s="50"/>
      <c r="BF348" s="46"/>
      <c r="BG348" s="9"/>
      <c r="BH348" s="9"/>
      <c r="BI348" s="53"/>
      <c r="BJ348" s="54"/>
      <c r="BK348" s="54"/>
      <c r="BL348" s="54"/>
      <c r="BM348" s="54"/>
      <c r="BN348" s="54"/>
      <c r="BO348" s="54"/>
      <c r="BP348" s="54"/>
      <c r="BQ348" s="46"/>
      <c r="BR348" s="9"/>
      <c r="BS348" s="9"/>
      <c r="BT348" s="63"/>
      <c r="BU348" s="64"/>
      <c r="BV348" s="64"/>
      <c r="BW348" s="64"/>
      <c r="BX348" s="64"/>
      <c r="BY348" s="64"/>
      <c r="BZ348" s="64"/>
      <c r="CA348" s="64"/>
      <c r="CB348" s="46"/>
      <c r="CC348" s="9"/>
      <c r="CD348" s="9"/>
      <c r="CE348" s="8"/>
      <c r="CF348" s="9"/>
      <c r="CG348" s="9"/>
      <c r="CH348" s="8"/>
      <c r="CI348" s="9"/>
      <c r="CJ348" s="9"/>
    </row>
    <row r="349" spans="1:88" s="10" customFormat="1" ht="144" customHeight="1">
      <c r="A349" s="36" t="s">
        <v>1362</v>
      </c>
      <c r="B349" s="36"/>
      <c r="C349" s="106" t="str">
        <f t="shared" si="659"/>
        <v>EDMOND 089-Navy</v>
      </c>
      <c r="D349" s="95" t="s">
        <v>904</v>
      </c>
      <c r="E349" s="19" t="s">
        <v>1208</v>
      </c>
      <c r="F349" s="103" t="s">
        <v>889</v>
      </c>
      <c r="G349" s="19"/>
      <c r="H349" s="78"/>
      <c r="I349" s="89">
        <v>17.899999999999999</v>
      </c>
      <c r="J349" s="79">
        <v>44.9</v>
      </c>
      <c r="K349" s="143" t="str">
        <f>_xlfn.XLOOKUP(C349,наличие!A:A,наличие!J:J,"-",0)</f>
        <v>-</v>
      </c>
      <c r="L349" s="160" t="s">
        <v>1245</v>
      </c>
      <c r="M349" s="31" t="s">
        <v>1244</v>
      </c>
      <c r="N349" s="31" t="s">
        <v>1244</v>
      </c>
      <c r="O349" s="31" t="s">
        <v>1244</v>
      </c>
      <c r="P349" s="31" t="s">
        <v>1244</v>
      </c>
      <c r="Q349" s="31" t="s">
        <v>1244</v>
      </c>
      <c r="R349" s="31" t="s">
        <v>1244</v>
      </c>
      <c r="S349" s="31" t="s">
        <v>1244</v>
      </c>
      <c r="T349" s="31" t="s">
        <v>1244</v>
      </c>
      <c r="U349" s="31" t="s">
        <v>1244</v>
      </c>
      <c r="V349" s="31" t="s">
        <v>1244</v>
      </c>
      <c r="W349" s="31" t="s">
        <v>1244</v>
      </c>
      <c r="X349" s="163">
        <f t="shared" si="660"/>
        <v>0</v>
      </c>
      <c r="Y349" s="81">
        <f t="shared" si="661"/>
        <v>0</v>
      </c>
      <c r="Z349" s="38"/>
      <c r="AA349" s="23"/>
      <c r="AB349" s="24"/>
      <c r="AC349" s="55"/>
      <c r="AD349" s="40"/>
      <c r="AE349" s="11"/>
      <c r="AF349" s="6"/>
      <c r="AG349" s="25"/>
      <c r="AH349" s="11"/>
      <c r="AI349" s="7"/>
      <c r="AJ349" s="26"/>
      <c r="AK349" s="11"/>
      <c r="AL349" s="18"/>
      <c r="AM349" s="42"/>
      <c r="AN349" s="67"/>
      <c r="AO349" s="68"/>
      <c r="AP349" s="68"/>
      <c r="AQ349" s="68"/>
      <c r="AR349" s="68"/>
      <c r="AS349" s="68"/>
      <c r="AT349" s="68"/>
      <c r="AU349" s="68"/>
      <c r="AV349" s="74"/>
      <c r="AW349" s="71"/>
      <c r="AX349" s="49"/>
      <c r="AY349" s="50"/>
      <c r="AZ349" s="50"/>
      <c r="BA349" s="50"/>
      <c r="BB349" s="50"/>
      <c r="BC349" s="50"/>
      <c r="BD349" s="50"/>
      <c r="BE349" s="50"/>
      <c r="BF349" s="46"/>
      <c r="BG349" s="9"/>
      <c r="BH349" s="9"/>
      <c r="BI349" s="53"/>
      <c r="BJ349" s="54"/>
      <c r="BK349" s="54"/>
      <c r="BL349" s="54"/>
      <c r="BM349" s="54"/>
      <c r="BN349" s="54"/>
      <c r="BO349" s="54"/>
      <c r="BP349" s="54"/>
      <c r="BQ349" s="46"/>
      <c r="BR349" s="9"/>
      <c r="BS349" s="9"/>
      <c r="BT349" s="63"/>
      <c r="BU349" s="64"/>
      <c r="BV349" s="64"/>
      <c r="BW349" s="64"/>
      <c r="BX349" s="64"/>
      <c r="BY349" s="64"/>
      <c r="BZ349" s="64"/>
      <c r="CA349" s="64"/>
      <c r="CB349" s="46"/>
      <c r="CC349" s="9"/>
      <c r="CD349" s="9"/>
      <c r="CE349" s="8"/>
      <c r="CF349" s="9"/>
      <c r="CG349" s="9"/>
      <c r="CH349" s="8"/>
      <c r="CI349" s="9"/>
      <c r="CJ349" s="9"/>
    </row>
    <row r="350" spans="1:88" s="10" customFormat="1" ht="144" customHeight="1">
      <c r="A350" s="36" t="s">
        <v>1362</v>
      </c>
      <c r="B350" s="36"/>
      <c r="C350" s="106" t="str">
        <f t="shared" si="659"/>
        <v>EDMOND 089-Black</v>
      </c>
      <c r="D350" s="95" t="s">
        <v>904</v>
      </c>
      <c r="E350" s="19" t="s">
        <v>1212</v>
      </c>
      <c r="F350" s="103" t="s">
        <v>889</v>
      </c>
      <c r="G350" s="19"/>
      <c r="H350" s="78"/>
      <c r="I350" s="89">
        <v>17.899999999999999</v>
      </c>
      <c r="J350" s="79">
        <v>44.9</v>
      </c>
      <c r="K350" s="143" t="str">
        <f>_xlfn.XLOOKUP(C350,наличие!A:A,наличие!J:J,"-",0)</f>
        <v>-</v>
      </c>
      <c r="L350" s="160" t="s">
        <v>1245</v>
      </c>
      <c r="M350" s="31" t="s">
        <v>1244</v>
      </c>
      <c r="N350" s="31" t="s">
        <v>1244</v>
      </c>
      <c r="O350" s="31" t="s">
        <v>1244</v>
      </c>
      <c r="P350" s="31" t="s">
        <v>1244</v>
      </c>
      <c r="Q350" s="31" t="s">
        <v>1244</v>
      </c>
      <c r="R350" s="31" t="s">
        <v>1244</v>
      </c>
      <c r="S350" s="31" t="s">
        <v>1244</v>
      </c>
      <c r="T350" s="31" t="s">
        <v>1244</v>
      </c>
      <c r="U350" s="31" t="s">
        <v>1244</v>
      </c>
      <c r="V350" s="31" t="s">
        <v>1244</v>
      </c>
      <c r="W350" s="31" t="s">
        <v>1244</v>
      </c>
      <c r="X350" s="163">
        <f t="shared" si="660"/>
        <v>0</v>
      </c>
      <c r="Y350" s="81">
        <f t="shared" si="661"/>
        <v>0</v>
      </c>
      <c r="Z350" s="38"/>
      <c r="AA350" s="23"/>
      <c r="AB350" s="24"/>
      <c r="AC350" s="55"/>
      <c r="AD350" s="40"/>
      <c r="AE350" s="11"/>
      <c r="AF350" s="6"/>
      <c r="AG350" s="25"/>
      <c r="AH350" s="11"/>
      <c r="AI350" s="7"/>
      <c r="AJ350" s="26"/>
      <c r="AK350" s="11"/>
      <c r="AL350" s="18"/>
      <c r="AM350" s="42"/>
      <c r="AN350" s="67"/>
      <c r="AO350" s="68"/>
      <c r="AP350" s="68"/>
      <c r="AQ350" s="68"/>
      <c r="AR350" s="68"/>
      <c r="AS350" s="68"/>
      <c r="AT350" s="68"/>
      <c r="AU350" s="68"/>
      <c r="AV350" s="74"/>
      <c r="AW350" s="71"/>
      <c r="AX350" s="49"/>
      <c r="AY350" s="50"/>
      <c r="AZ350" s="50"/>
      <c r="BA350" s="50"/>
      <c r="BB350" s="50"/>
      <c r="BC350" s="50"/>
      <c r="BD350" s="50"/>
      <c r="BE350" s="50"/>
      <c r="BF350" s="46"/>
      <c r="BG350" s="9"/>
      <c r="BH350" s="9"/>
      <c r="BI350" s="53"/>
      <c r="BJ350" s="54"/>
      <c r="BK350" s="54"/>
      <c r="BL350" s="54"/>
      <c r="BM350" s="54"/>
      <c r="BN350" s="54"/>
      <c r="BO350" s="54"/>
      <c r="BP350" s="54"/>
      <c r="BQ350" s="46"/>
      <c r="BR350" s="9"/>
      <c r="BS350" s="9"/>
      <c r="BT350" s="63"/>
      <c r="BU350" s="64"/>
      <c r="BV350" s="64"/>
      <c r="BW350" s="64"/>
      <c r="BX350" s="64"/>
      <c r="BY350" s="64"/>
      <c r="BZ350" s="64"/>
      <c r="CA350" s="64"/>
      <c r="CB350" s="46"/>
      <c r="CC350" s="9"/>
      <c r="CD350" s="9"/>
      <c r="CE350" s="8"/>
      <c r="CF350" s="9"/>
      <c r="CG350" s="9"/>
      <c r="CH350" s="8"/>
      <c r="CI350" s="9"/>
      <c r="CJ350" s="9"/>
    </row>
    <row r="351" spans="1:88" s="10" customFormat="1" ht="144" customHeight="1">
      <c r="A351" s="36" t="s">
        <v>1362</v>
      </c>
      <c r="B351" s="36"/>
      <c r="C351" s="106" t="str">
        <f t="shared" si="659"/>
        <v>EDMOND 089-Offwhite</v>
      </c>
      <c r="D351" s="95" t="s">
        <v>904</v>
      </c>
      <c r="E351" s="19" t="s">
        <v>1238</v>
      </c>
      <c r="F351" s="103" t="s">
        <v>889</v>
      </c>
      <c r="G351" s="19"/>
      <c r="H351" s="78"/>
      <c r="I351" s="89">
        <v>17.899999999999999</v>
      </c>
      <c r="J351" s="79">
        <v>44.9</v>
      </c>
      <c r="K351" s="143" t="str">
        <f>_xlfn.XLOOKUP(C351,наличие!A:A,наличие!J:J,"-",0)</f>
        <v>-</v>
      </c>
      <c r="L351" s="160" t="s">
        <v>1245</v>
      </c>
      <c r="M351" s="31" t="s">
        <v>1244</v>
      </c>
      <c r="N351" s="31" t="s">
        <v>1244</v>
      </c>
      <c r="O351" s="31" t="s">
        <v>1244</v>
      </c>
      <c r="P351" s="31" t="s">
        <v>1244</v>
      </c>
      <c r="Q351" s="31" t="s">
        <v>1244</v>
      </c>
      <c r="R351" s="31" t="s">
        <v>1244</v>
      </c>
      <c r="S351" s="31" t="s">
        <v>1244</v>
      </c>
      <c r="T351" s="31" t="s">
        <v>1244</v>
      </c>
      <c r="U351" s="31" t="s">
        <v>1244</v>
      </c>
      <c r="V351" s="31" t="s">
        <v>1244</v>
      </c>
      <c r="W351" s="31" t="s">
        <v>1244</v>
      </c>
      <c r="X351" s="163">
        <f t="shared" si="660"/>
        <v>0</v>
      </c>
      <c r="Y351" s="81">
        <f t="shared" si="661"/>
        <v>0</v>
      </c>
      <c r="Z351" s="38"/>
      <c r="AA351" s="23"/>
      <c r="AB351" s="24"/>
      <c r="AC351" s="55"/>
      <c r="AD351" s="40"/>
      <c r="AE351" s="11"/>
      <c r="AF351" s="6"/>
      <c r="AG351" s="25"/>
      <c r="AH351" s="11"/>
      <c r="AI351" s="7"/>
      <c r="AJ351" s="26"/>
      <c r="AK351" s="11"/>
      <c r="AL351" s="18"/>
      <c r="AM351" s="42"/>
      <c r="AN351" s="67"/>
      <c r="AO351" s="68"/>
      <c r="AP351" s="68"/>
      <c r="AQ351" s="68"/>
      <c r="AR351" s="68"/>
      <c r="AS351" s="68"/>
      <c r="AT351" s="68"/>
      <c r="AU351" s="68"/>
      <c r="AV351" s="74"/>
      <c r="AW351" s="71"/>
      <c r="AX351" s="49"/>
      <c r="AY351" s="50"/>
      <c r="AZ351" s="50"/>
      <c r="BA351" s="50"/>
      <c r="BB351" s="50"/>
      <c r="BC351" s="50"/>
      <c r="BD351" s="50"/>
      <c r="BE351" s="50"/>
      <c r="BF351" s="46"/>
      <c r="BG351" s="9"/>
      <c r="BH351" s="9"/>
      <c r="BI351" s="53"/>
      <c r="BJ351" s="54"/>
      <c r="BK351" s="54"/>
      <c r="BL351" s="54"/>
      <c r="BM351" s="54"/>
      <c r="BN351" s="54"/>
      <c r="BO351" s="54"/>
      <c r="BP351" s="54"/>
      <c r="BQ351" s="46"/>
      <c r="BR351" s="9"/>
      <c r="BS351" s="9"/>
      <c r="BT351" s="63"/>
      <c r="BU351" s="64"/>
      <c r="BV351" s="64"/>
      <c r="BW351" s="64"/>
      <c r="BX351" s="64"/>
      <c r="BY351" s="64"/>
      <c r="BZ351" s="64"/>
      <c r="CA351" s="64"/>
      <c r="CB351" s="46"/>
      <c r="CC351" s="9"/>
      <c r="CD351" s="9"/>
      <c r="CE351" s="8"/>
      <c r="CF351" s="9"/>
      <c r="CG351" s="9"/>
      <c r="CH351" s="8"/>
      <c r="CI351" s="9"/>
      <c r="CJ351" s="9"/>
    </row>
    <row r="352" spans="1:88" s="10" customFormat="1" ht="144" customHeight="1">
      <c r="A352" s="36" t="s">
        <v>1362</v>
      </c>
      <c r="B352" s="36"/>
      <c r="C352" s="106" t="str">
        <f t="shared" si="659"/>
        <v>EDMOND 089-Grey</v>
      </c>
      <c r="D352" s="95" t="s">
        <v>904</v>
      </c>
      <c r="E352" s="19" t="s">
        <v>1217</v>
      </c>
      <c r="F352" s="103" t="s">
        <v>889</v>
      </c>
      <c r="G352" s="19"/>
      <c r="H352" s="78"/>
      <c r="I352" s="89">
        <v>17.899999999999999</v>
      </c>
      <c r="J352" s="79">
        <v>44.9</v>
      </c>
      <c r="K352" s="143" t="str">
        <f>_xlfn.XLOOKUP(C352,наличие!A:A,наличие!J:J,"-",0)</f>
        <v>-</v>
      </c>
      <c r="L352" s="160" t="s">
        <v>1245</v>
      </c>
      <c r="M352" s="31" t="s">
        <v>1244</v>
      </c>
      <c r="N352" s="31" t="s">
        <v>1244</v>
      </c>
      <c r="O352" s="31" t="s">
        <v>1244</v>
      </c>
      <c r="P352" s="31" t="s">
        <v>1244</v>
      </c>
      <c r="Q352" s="31" t="s">
        <v>1244</v>
      </c>
      <c r="R352" s="31" t="s">
        <v>1244</v>
      </c>
      <c r="S352" s="31" t="s">
        <v>1244</v>
      </c>
      <c r="T352" s="31" t="s">
        <v>1244</v>
      </c>
      <c r="U352" s="31" t="s">
        <v>1244</v>
      </c>
      <c r="V352" s="31" t="s">
        <v>1244</v>
      </c>
      <c r="W352" s="31" t="s">
        <v>1244</v>
      </c>
      <c r="X352" s="163">
        <f t="shared" si="660"/>
        <v>0</v>
      </c>
      <c r="Y352" s="81">
        <f t="shared" si="661"/>
        <v>0</v>
      </c>
      <c r="Z352" s="38"/>
      <c r="AA352" s="23"/>
      <c r="AB352" s="24"/>
      <c r="AC352" s="55"/>
      <c r="AD352" s="40"/>
      <c r="AE352" s="11"/>
      <c r="AF352" s="6"/>
      <c r="AG352" s="25"/>
      <c r="AH352" s="11"/>
      <c r="AI352" s="7"/>
      <c r="AJ352" s="26"/>
      <c r="AK352" s="11"/>
      <c r="AL352" s="18"/>
      <c r="AM352" s="42"/>
      <c r="AN352" s="67"/>
      <c r="AO352" s="68"/>
      <c r="AP352" s="68"/>
      <c r="AQ352" s="68"/>
      <c r="AR352" s="68"/>
      <c r="AS352" s="68"/>
      <c r="AT352" s="68"/>
      <c r="AU352" s="68"/>
      <c r="AV352" s="74"/>
      <c r="AW352" s="71"/>
      <c r="AX352" s="49"/>
      <c r="AY352" s="50"/>
      <c r="AZ352" s="50"/>
      <c r="BA352" s="50"/>
      <c r="BB352" s="50"/>
      <c r="BC352" s="50"/>
      <c r="BD352" s="50"/>
      <c r="BE352" s="50"/>
      <c r="BF352" s="46"/>
      <c r="BG352" s="9"/>
      <c r="BH352" s="9"/>
      <c r="BI352" s="53"/>
      <c r="BJ352" s="54"/>
      <c r="BK352" s="54"/>
      <c r="BL352" s="54"/>
      <c r="BM352" s="54"/>
      <c r="BN352" s="54"/>
      <c r="BO352" s="54"/>
      <c r="BP352" s="54"/>
      <c r="BQ352" s="46"/>
      <c r="BR352" s="9"/>
      <c r="BS352" s="9"/>
      <c r="BT352" s="63"/>
      <c r="BU352" s="64"/>
      <c r="BV352" s="64"/>
      <c r="BW352" s="64"/>
      <c r="BX352" s="64"/>
      <c r="BY352" s="64"/>
      <c r="BZ352" s="64"/>
      <c r="CA352" s="64"/>
      <c r="CB352" s="46"/>
      <c r="CC352" s="9"/>
      <c r="CD352" s="9"/>
      <c r="CE352" s="8"/>
      <c r="CF352" s="9"/>
      <c r="CG352" s="9"/>
      <c r="CH352" s="8"/>
      <c r="CI352" s="9"/>
      <c r="CJ352" s="9"/>
    </row>
    <row r="353" spans="1:88" s="10" customFormat="1" ht="144" customHeight="1">
      <c r="A353" s="36" t="s">
        <v>1366</v>
      </c>
      <c r="B353" s="36"/>
      <c r="C353" s="106" t="str">
        <f t="shared" si="659"/>
        <v>LOUISE 105-Mustard</v>
      </c>
      <c r="D353" s="95" t="s">
        <v>899</v>
      </c>
      <c r="E353" s="19" t="s">
        <v>1218</v>
      </c>
      <c r="F353" s="103" t="s">
        <v>889</v>
      </c>
      <c r="G353" s="19"/>
      <c r="H353" s="78"/>
      <c r="I353" s="89">
        <v>12.9</v>
      </c>
      <c r="J353" s="79">
        <v>34.9</v>
      </c>
      <c r="K353" s="143" t="str">
        <f>_xlfn.XLOOKUP(C353,наличие!A:A,наличие!J:J,"-",0)</f>
        <v>-</v>
      </c>
      <c r="L353" s="160" t="s">
        <v>1245</v>
      </c>
      <c r="M353" s="31" t="s">
        <v>1244</v>
      </c>
      <c r="N353" s="31" t="s">
        <v>1244</v>
      </c>
      <c r="O353" s="31" t="s">
        <v>1244</v>
      </c>
      <c r="P353" s="31" t="s">
        <v>1244</v>
      </c>
      <c r="Q353" s="31" t="s">
        <v>1244</v>
      </c>
      <c r="R353" s="31" t="s">
        <v>1244</v>
      </c>
      <c r="S353" s="31" t="s">
        <v>1244</v>
      </c>
      <c r="T353" s="31" t="s">
        <v>1244</v>
      </c>
      <c r="U353" s="31" t="s">
        <v>1244</v>
      </c>
      <c r="V353" s="31" t="s">
        <v>1244</v>
      </c>
      <c r="W353" s="31" t="s">
        <v>1244</v>
      </c>
      <c r="X353" s="163">
        <f t="shared" si="660"/>
        <v>0</v>
      </c>
      <c r="Y353" s="81">
        <f t="shared" si="661"/>
        <v>0</v>
      </c>
      <c r="Z353" s="38"/>
      <c r="AA353" s="23"/>
      <c r="AB353" s="24"/>
      <c r="AC353" s="55"/>
      <c r="AD353" s="40"/>
      <c r="AE353" s="11"/>
      <c r="AF353" s="6"/>
      <c r="AG353" s="25"/>
      <c r="AH353" s="11"/>
      <c r="AI353" s="7"/>
      <c r="AJ353" s="26"/>
      <c r="AK353" s="11"/>
      <c r="AL353" s="18"/>
      <c r="AM353" s="42"/>
      <c r="AN353" s="67"/>
      <c r="AO353" s="68"/>
      <c r="AP353" s="68"/>
      <c r="AQ353" s="68"/>
      <c r="AR353" s="68"/>
      <c r="AS353" s="68"/>
      <c r="AT353" s="68"/>
      <c r="AU353" s="68"/>
      <c r="AV353" s="74"/>
      <c r="AW353" s="71"/>
      <c r="AX353" s="49"/>
      <c r="AY353" s="50"/>
      <c r="AZ353" s="50"/>
      <c r="BA353" s="50"/>
      <c r="BB353" s="50"/>
      <c r="BC353" s="50"/>
      <c r="BD353" s="50"/>
      <c r="BE353" s="50"/>
      <c r="BF353" s="46"/>
      <c r="BG353" s="9"/>
      <c r="BH353" s="9"/>
      <c r="BI353" s="53"/>
      <c r="BJ353" s="54"/>
      <c r="BK353" s="54"/>
      <c r="BL353" s="54"/>
      <c r="BM353" s="54"/>
      <c r="BN353" s="54"/>
      <c r="BO353" s="54"/>
      <c r="BP353" s="54"/>
      <c r="BQ353" s="46"/>
      <c r="BR353" s="9"/>
      <c r="BS353" s="9"/>
      <c r="BT353" s="63"/>
      <c r="BU353" s="64"/>
      <c r="BV353" s="64"/>
      <c r="BW353" s="64"/>
      <c r="BX353" s="64"/>
      <c r="BY353" s="64"/>
      <c r="BZ353" s="64"/>
      <c r="CA353" s="64"/>
      <c r="CB353" s="46"/>
      <c r="CC353" s="9"/>
      <c r="CD353" s="9"/>
      <c r="CE353" s="8"/>
      <c r="CF353" s="9"/>
      <c r="CG353" s="9"/>
      <c r="CH353" s="8"/>
      <c r="CI353" s="9"/>
      <c r="CJ353" s="9"/>
    </row>
    <row r="354" spans="1:88" s="10" customFormat="1" ht="144" customHeight="1">
      <c r="A354" s="36" t="s">
        <v>1366</v>
      </c>
      <c r="B354" s="36"/>
      <c r="C354" s="106" t="str">
        <f t="shared" si="659"/>
        <v>LOUISE 105-Denim</v>
      </c>
      <c r="D354" s="95" t="s">
        <v>899</v>
      </c>
      <c r="E354" s="19" t="s">
        <v>1240</v>
      </c>
      <c r="F354" s="103" t="s">
        <v>889</v>
      </c>
      <c r="G354" s="19"/>
      <c r="H354" s="78"/>
      <c r="I354" s="89">
        <v>12.9</v>
      </c>
      <c r="J354" s="79">
        <v>34.9</v>
      </c>
      <c r="K354" s="143" t="str">
        <f>_xlfn.XLOOKUP(C354,наличие!A:A,наличие!J:J,"-",0)</f>
        <v>-</v>
      </c>
      <c r="L354" s="160" t="s">
        <v>1245</v>
      </c>
      <c r="M354" s="31" t="s">
        <v>1244</v>
      </c>
      <c r="N354" s="31" t="s">
        <v>1244</v>
      </c>
      <c r="O354" s="31" t="s">
        <v>1244</v>
      </c>
      <c r="P354" s="31" t="s">
        <v>1244</v>
      </c>
      <c r="Q354" s="31" t="s">
        <v>1244</v>
      </c>
      <c r="R354" s="31" t="s">
        <v>1244</v>
      </c>
      <c r="S354" s="31" t="s">
        <v>1244</v>
      </c>
      <c r="T354" s="31" t="s">
        <v>1244</v>
      </c>
      <c r="U354" s="31" t="s">
        <v>1244</v>
      </c>
      <c r="V354" s="31" t="s">
        <v>1244</v>
      </c>
      <c r="W354" s="31" t="s">
        <v>1244</v>
      </c>
      <c r="X354" s="163">
        <f t="shared" si="660"/>
        <v>0</v>
      </c>
      <c r="Y354" s="81">
        <f t="shared" si="661"/>
        <v>0</v>
      </c>
      <c r="Z354" s="38"/>
      <c r="AA354" s="23"/>
      <c r="AB354" s="24"/>
      <c r="AC354" s="55"/>
      <c r="AD354" s="40"/>
      <c r="AE354" s="11"/>
      <c r="AF354" s="6"/>
      <c r="AG354" s="25"/>
      <c r="AH354" s="11"/>
      <c r="AI354" s="7"/>
      <c r="AJ354" s="26"/>
      <c r="AK354" s="11"/>
      <c r="AL354" s="18"/>
      <c r="AM354" s="42"/>
      <c r="AN354" s="67"/>
      <c r="AO354" s="68"/>
      <c r="AP354" s="68"/>
      <c r="AQ354" s="68"/>
      <c r="AR354" s="68"/>
      <c r="AS354" s="68"/>
      <c r="AT354" s="68"/>
      <c r="AU354" s="68"/>
      <c r="AV354" s="74"/>
      <c r="AW354" s="71"/>
      <c r="AX354" s="49"/>
      <c r="AY354" s="50"/>
      <c r="AZ354" s="50"/>
      <c r="BA354" s="50"/>
      <c r="BB354" s="50"/>
      <c r="BC354" s="50"/>
      <c r="BD354" s="50"/>
      <c r="BE354" s="50"/>
      <c r="BF354" s="46"/>
      <c r="BG354" s="9"/>
      <c r="BH354" s="9"/>
      <c r="BI354" s="53"/>
      <c r="BJ354" s="54"/>
      <c r="BK354" s="54"/>
      <c r="BL354" s="54"/>
      <c r="BM354" s="54"/>
      <c r="BN354" s="54"/>
      <c r="BO354" s="54"/>
      <c r="BP354" s="54"/>
      <c r="BQ354" s="46"/>
      <c r="BR354" s="9"/>
      <c r="BS354" s="9"/>
      <c r="BT354" s="63"/>
      <c r="BU354" s="64"/>
      <c r="BV354" s="64"/>
      <c r="BW354" s="64"/>
      <c r="BX354" s="64"/>
      <c r="BY354" s="64"/>
      <c r="BZ354" s="64"/>
      <c r="CA354" s="64"/>
      <c r="CB354" s="46"/>
      <c r="CC354" s="9"/>
      <c r="CD354" s="9"/>
      <c r="CE354" s="8"/>
      <c r="CF354" s="9"/>
      <c r="CG354" s="9"/>
      <c r="CH354" s="8"/>
      <c r="CI354" s="9"/>
      <c r="CJ354" s="9"/>
    </row>
    <row r="355" spans="1:88" s="10" customFormat="1" ht="144" customHeight="1">
      <c r="A355" s="36" t="s">
        <v>1366</v>
      </c>
      <c r="B355" s="36"/>
      <c r="C355" s="106" t="str">
        <f t="shared" si="659"/>
        <v>LOUISE 105-Offwhite</v>
      </c>
      <c r="D355" s="95" t="s">
        <v>899</v>
      </c>
      <c r="E355" s="19" t="s">
        <v>1238</v>
      </c>
      <c r="F355" s="103" t="s">
        <v>889</v>
      </c>
      <c r="G355" s="19"/>
      <c r="H355" s="78"/>
      <c r="I355" s="89">
        <v>12.9</v>
      </c>
      <c r="J355" s="79">
        <v>34.9</v>
      </c>
      <c r="K355" s="143" t="str">
        <f>_xlfn.XLOOKUP(C355,наличие!A:A,наличие!J:J,"-",0)</f>
        <v>-</v>
      </c>
      <c r="L355" s="160" t="s">
        <v>1245</v>
      </c>
      <c r="M355" s="31" t="s">
        <v>1244</v>
      </c>
      <c r="N355" s="31" t="s">
        <v>1244</v>
      </c>
      <c r="O355" s="31" t="s">
        <v>1244</v>
      </c>
      <c r="P355" s="31" t="s">
        <v>1244</v>
      </c>
      <c r="Q355" s="31" t="s">
        <v>1244</v>
      </c>
      <c r="R355" s="31" t="s">
        <v>1244</v>
      </c>
      <c r="S355" s="31" t="s">
        <v>1244</v>
      </c>
      <c r="T355" s="31" t="s">
        <v>1244</v>
      </c>
      <c r="U355" s="31" t="s">
        <v>1244</v>
      </c>
      <c r="V355" s="31" t="s">
        <v>1244</v>
      </c>
      <c r="W355" s="31" t="s">
        <v>1244</v>
      </c>
      <c r="X355" s="163">
        <f t="shared" si="660"/>
        <v>0</v>
      </c>
      <c r="Y355" s="81">
        <f t="shared" si="661"/>
        <v>0</v>
      </c>
      <c r="Z355" s="38"/>
      <c r="AA355" s="23"/>
      <c r="AB355" s="24"/>
      <c r="AC355" s="55"/>
      <c r="AD355" s="40"/>
      <c r="AE355" s="11"/>
      <c r="AF355" s="6"/>
      <c r="AG355" s="25"/>
      <c r="AH355" s="11"/>
      <c r="AI355" s="7"/>
      <c r="AJ355" s="26"/>
      <c r="AK355" s="11"/>
      <c r="AL355" s="18"/>
      <c r="AM355" s="42"/>
      <c r="AN355" s="67"/>
      <c r="AO355" s="68"/>
      <c r="AP355" s="68"/>
      <c r="AQ355" s="68"/>
      <c r="AR355" s="68"/>
      <c r="AS355" s="68"/>
      <c r="AT355" s="68"/>
      <c r="AU355" s="68"/>
      <c r="AV355" s="74"/>
      <c r="AW355" s="71"/>
      <c r="AX355" s="49"/>
      <c r="AY355" s="50"/>
      <c r="AZ355" s="50"/>
      <c r="BA355" s="50"/>
      <c r="BB355" s="50"/>
      <c r="BC355" s="50"/>
      <c r="BD355" s="50"/>
      <c r="BE355" s="50"/>
      <c r="BF355" s="46"/>
      <c r="BG355" s="9"/>
      <c r="BH355" s="9"/>
      <c r="BI355" s="53"/>
      <c r="BJ355" s="54"/>
      <c r="BK355" s="54"/>
      <c r="BL355" s="54"/>
      <c r="BM355" s="54"/>
      <c r="BN355" s="54"/>
      <c r="BO355" s="54"/>
      <c r="BP355" s="54"/>
      <c r="BQ355" s="46"/>
      <c r="BR355" s="9"/>
      <c r="BS355" s="9"/>
      <c r="BT355" s="63"/>
      <c r="BU355" s="64"/>
      <c r="BV355" s="64"/>
      <c r="BW355" s="64"/>
      <c r="BX355" s="64"/>
      <c r="BY355" s="64"/>
      <c r="BZ355" s="64"/>
      <c r="CA355" s="64"/>
      <c r="CB355" s="46"/>
      <c r="CC355" s="9"/>
      <c r="CD355" s="9"/>
      <c r="CE355" s="8"/>
      <c r="CF355" s="9"/>
      <c r="CG355" s="9"/>
      <c r="CH355" s="8"/>
      <c r="CI355" s="9"/>
      <c r="CJ355" s="9"/>
    </row>
    <row r="356" spans="1:88" s="10" customFormat="1" ht="144" customHeight="1">
      <c r="A356" s="36" t="s">
        <v>1366</v>
      </c>
      <c r="B356" s="36"/>
      <c r="C356" s="106" t="str">
        <f t="shared" si="659"/>
        <v>LOUISE 105-Black</v>
      </c>
      <c r="D356" s="95" t="s">
        <v>899</v>
      </c>
      <c r="E356" s="19" t="s">
        <v>1212</v>
      </c>
      <c r="F356" s="103" t="s">
        <v>889</v>
      </c>
      <c r="G356" s="19"/>
      <c r="H356" s="78"/>
      <c r="I356" s="89">
        <v>12.9</v>
      </c>
      <c r="J356" s="79">
        <v>34.9</v>
      </c>
      <c r="K356" s="143" t="str">
        <f>_xlfn.XLOOKUP(C356,наличие!A:A,наличие!J:J,"-",0)</f>
        <v>-</v>
      </c>
      <c r="L356" s="160" t="s">
        <v>1245</v>
      </c>
      <c r="M356" s="31" t="s">
        <v>1244</v>
      </c>
      <c r="N356" s="31" t="s">
        <v>1244</v>
      </c>
      <c r="O356" s="31" t="s">
        <v>1244</v>
      </c>
      <c r="P356" s="31" t="s">
        <v>1244</v>
      </c>
      <c r="Q356" s="31" t="s">
        <v>1244</v>
      </c>
      <c r="R356" s="31" t="s">
        <v>1244</v>
      </c>
      <c r="S356" s="31" t="s">
        <v>1244</v>
      </c>
      <c r="T356" s="31" t="s">
        <v>1244</v>
      </c>
      <c r="U356" s="31" t="s">
        <v>1244</v>
      </c>
      <c r="V356" s="31" t="s">
        <v>1244</v>
      </c>
      <c r="W356" s="31" t="s">
        <v>1244</v>
      </c>
      <c r="X356" s="163">
        <f t="shared" si="660"/>
        <v>0</v>
      </c>
      <c r="Y356" s="81">
        <f t="shared" si="661"/>
        <v>0</v>
      </c>
      <c r="Z356" s="38"/>
      <c r="AA356" s="23"/>
      <c r="AB356" s="24"/>
      <c r="AC356" s="55"/>
      <c r="AD356" s="40"/>
      <c r="AE356" s="11"/>
      <c r="AF356" s="6"/>
      <c r="AG356" s="25"/>
      <c r="AH356" s="11"/>
      <c r="AI356" s="7"/>
      <c r="AJ356" s="26"/>
      <c r="AK356" s="11"/>
      <c r="AL356" s="18"/>
      <c r="AM356" s="42"/>
      <c r="AN356" s="67"/>
      <c r="AO356" s="68"/>
      <c r="AP356" s="68"/>
      <c r="AQ356" s="68"/>
      <c r="AR356" s="68"/>
      <c r="AS356" s="68"/>
      <c r="AT356" s="68"/>
      <c r="AU356" s="68"/>
      <c r="AV356" s="74"/>
      <c r="AW356" s="71"/>
      <c r="AX356" s="49"/>
      <c r="AY356" s="50"/>
      <c r="AZ356" s="50"/>
      <c r="BA356" s="50"/>
      <c r="BB356" s="50"/>
      <c r="BC356" s="50"/>
      <c r="BD356" s="50"/>
      <c r="BE356" s="50"/>
      <c r="BF356" s="46"/>
      <c r="BG356" s="9"/>
      <c r="BH356" s="9"/>
      <c r="BI356" s="53"/>
      <c r="BJ356" s="54"/>
      <c r="BK356" s="54"/>
      <c r="BL356" s="54"/>
      <c r="BM356" s="54"/>
      <c r="BN356" s="54"/>
      <c r="BO356" s="54"/>
      <c r="BP356" s="54"/>
      <c r="BQ356" s="46"/>
      <c r="BR356" s="9"/>
      <c r="BS356" s="9"/>
      <c r="BT356" s="63"/>
      <c r="BU356" s="64"/>
      <c r="BV356" s="64"/>
      <c r="BW356" s="64"/>
      <c r="BX356" s="64"/>
      <c r="BY356" s="64"/>
      <c r="BZ356" s="64"/>
      <c r="CA356" s="64"/>
      <c r="CB356" s="46"/>
      <c r="CC356" s="9"/>
      <c r="CD356" s="9"/>
      <c r="CE356" s="8"/>
      <c r="CF356" s="9"/>
      <c r="CG356" s="9"/>
      <c r="CH356" s="8"/>
      <c r="CI356" s="9"/>
      <c r="CJ356" s="9"/>
    </row>
    <row r="357" spans="1:88" s="10" customFormat="1" ht="144" customHeight="1">
      <c r="A357" s="36" t="s">
        <v>1366</v>
      </c>
      <c r="B357" s="36"/>
      <c r="C357" s="106" t="str">
        <f t="shared" si="659"/>
        <v>LOUISE 105-Pink</v>
      </c>
      <c r="D357" s="95" t="s">
        <v>899</v>
      </c>
      <c r="E357" s="19" t="s">
        <v>1234</v>
      </c>
      <c r="F357" s="103" t="s">
        <v>889</v>
      </c>
      <c r="G357" s="19"/>
      <c r="H357" s="78"/>
      <c r="I357" s="89">
        <v>12.9</v>
      </c>
      <c r="J357" s="79">
        <v>34.9</v>
      </c>
      <c r="K357" s="143" t="str">
        <f>_xlfn.XLOOKUP(C357,наличие!A:A,наличие!J:J,"-",0)</f>
        <v>-</v>
      </c>
      <c r="L357" s="160" t="s">
        <v>1245</v>
      </c>
      <c r="M357" s="31" t="s">
        <v>1244</v>
      </c>
      <c r="N357" s="31" t="s">
        <v>1244</v>
      </c>
      <c r="O357" s="31" t="s">
        <v>1244</v>
      </c>
      <c r="P357" s="31" t="s">
        <v>1244</v>
      </c>
      <c r="Q357" s="31" t="s">
        <v>1244</v>
      </c>
      <c r="R357" s="31" t="s">
        <v>1244</v>
      </c>
      <c r="S357" s="31" t="s">
        <v>1244</v>
      </c>
      <c r="T357" s="31" t="s">
        <v>1244</v>
      </c>
      <c r="U357" s="31" t="s">
        <v>1244</v>
      </c>
      <c r="V357" s="31" t="s">
        <v>1244</v>
      </c>
      <c r="W357" s="31" t="s">
        <v>1244</v>
      </c>
      <c r="X357" s="163">
        <f t="shared" si="660"/>
        <v>0</v>
      </c>
      <c r="Y357" s="81">
        <f t="shared" si="661"/>
        <v>0</v>
      </c>
      <c r="Z357" s="38"/>
      <c r="AA357" s="23"/>
      <c r="AB357" s="24"/>
      <c r="AC357" s="55"/>
      <c r="AD357" s="40"/>
      <c r="AE357" s="11"/>
      <c r="AF357" s="6"/>
      <c r="AG357" s="25"/>
      <c r="AH357" s="11"/>
      <c r="AI357" s="7"/>
      <c r="AJ357" s="26"/>
      <c r="AK357" s="11"/>
      <c r="AL357" s="18"/>
      <c r="AM357" s="42"/>
      <c r="AN357" s="67"/>
      <c r="AO357" s="68"/>
      <c r="AP357" s="68"/>
      <c r="AQ357" s="68"/>
      <c r="AR357" s="68"/>
      <c r="AS357" s="68"/>
      <c r="AT357" s="68"/>
      <c r="AU357" s="68"/>
      <c r="AV357" s="74"/>
      <c r="AW357" s="71"/>
      <c r="AX357" s="49"/>
      <c r="AY357" s="50"/>
      <c r="AZ357" s="50"/>
      <c r="BA357" s="50"/>
      <c r="BB357" s="50"/>
      <c r="BC357" s="50"/>
      <c r="BD357" s="50"/>
      <c r="BE357" s="50"/>
      <c r="BF357" s="46"/>
      <c r="BG357" s="9"/>
      <c r="BH357" s="9"/>
      <c r="BI357" s="53"/>
      <c r="BJ357" s="54"/>
      <c r="BK357" s="54"/>
      <c r="BL357" s="54"/>
      <c r="BM357" s="54"/>
      <c r="BN357" s="54"/>
      <c r="BO357" s="54"/>
      <c r="BP357" s="54"/>
      <c r="BQ357" s="46"/>
      <c r="BR357" s="9"/>
      <c r="BS357" s="9"/>
      <c r="BT357" s="63"/>
      <c r="BU357" s="64"/>
      <c r="BV357" s="64"/>
      <c r="BW357" s="64"/>
      <c r="BX357" s="64"/>
      <c r="BY357" s="64"/>
      <c r="BZ357" s="64"/>
      <c r="CA357" s="64"/>
      <c r="CB357" s="46"/>
      <c r="CC357" s="9"/>
      <c r="CD357" s="9"/>
      <c r="CE357" s="8"/>
      <c r="CF357" s="9"/>
      <c r="CG357" s="9"/>
      <c r="CH357" s="8"/>
      <c r="CI357" s="9"/>
      <c r="CJ357" s="9"/>
    </row>
    <row r="358" spans="1:88" s="10" customFormat="1" ht="144" customHeight="1">
      <c r="A358" s="36" t="s">
        <v>1366</v>
      </c>
      <c r="B358" s="36"/>
      <c r="C358" s="106" t="str">
        <f t="shared" si="659"/>
        <v>LOUISE 105-Grey</v>
      </c>
      <c r="D358" s="95" t="s">
        <v>899</v>
      </c>
      <c r="E358" s="19" t="s">
        <v>1217</v>
      </c>
      <c r="F358" s="103" t="s">
        <v>889</v>
      </c>
      <c r="G358" s="19"/>
      <c r="H358" s="78"/>
      <c r="I358" s="89">
        <v>12.9</v>
      </c>
      <c r="J358" s="79">
        <v>34.9</v>
      </c>
      <c r="K358" s="143" t="str">
        <f>_xlfn.XLOOKUP(C358,наличие!A:A,наличие!J:J,"-",0)</f>
        <v>-</v>
      </c>
      <c r="L358" s="160" t="s">
        <v>1245</v>
      </c>
      <c r="M358" s="31" t="s">
        <v>1244</v>
      </c>
      <c r="N358" s="31" t="s">
        <v>1244</v>
      </c>
      <c r="O358" s="31" t="s">
        <v>1244</v>
      </c>
      <c r="P358" s="31" t="s">
        <v>1244</v>
      </c>
      <c r="Q358" s="31" t="s">
        <v>1244</v>
      </c>
      <c r="R358" s="31" t="s">
        <v>1244</v>
      </c>
      <c r="S358" s="31" t="s">
        <v>1244</v>
      </c>
      <c r="T358" s="31" t="s">
        <v>1244</v>
      </c>
      <c r="U358" s="31" t="s">
        <v>1244</v>
      </c>
      <c r="V358" s="31" t="s">
        <v>1244</v>
      </c>
      <c r="W358" s="31" t="s">
        <v>1244</v>
      </c>
      <c r="X358" s="163">
        <f t="shared" si="660"/>
        <v>0</v>
      </c>
      <c r="Y358" s="81">
        <f t="shared" si="661"/>
        <v>0</v>
      </c>
      <c r="Z358" s="38"/>
      <c r="AA358" s="23"/>
      <c r="AB358" s="24"/>
      <c r="AC358" s="55"/>
      <c r="AD358" s="40"/>
      <c r="AE358" s="11"/>
      <c r="AF358" s="6"/>
      <c r="AG358" s="25"/>
      <c r="AH358" s="11"/>
      <c r="AI358" s="7"/>
      <c r="AJ358" s="26"/>
      <c r="AK358" s="11"/>
      <c r="AL358" s="18"/>
      <c r="AM358" s="42"/>
      <c r="AN358" s="67"/>
      <c r="AO358" s="68"/>
      <c r="AP358" s="68"/>
      <c r="AQ358" s="68"/>
      <c r="AR358" s="68"/>
      <c r="AS358" s="68"/>
      <c r="AT358" s="68"/>
      <c r="AU358" s="68"/>
      <c r="AV358" s="74"/>
      <c r="AW358" s="71"/>
      <c r="AX358" s="49"/>
      <c r="AY358" s="50"/>
      <c r="AZ358" s="50"/>
      <c r="BA358" s="50"/>
      <c r="BB358" s="50"/>
      <c r="BC358" s="50"/>
      <c r="BD358" s="50"/>
      <c r="BE358" s="50"/>
      <c r="BF358" s="46"/>
      <c r="BG358" s="9"/>
      <c r="BH358" s="9"/>
      <c r="BI358" s="53"/>
      <c r="BJ358" s="54"/>
      <c r="BK358" s="54"/>
      <c r="BL358" s="54"/>
      <c r="BM358" s="54"/>
      <c r="BN358" s="54"/>
      <c r="BO358" s="54"/>
      <c r="BP358" s="54"/>
      <c r="BQ358" s="46"/>
      <c r="BR358" s="9"/>
      <c r="BS358" s="9"/>
      <c r="BT358" s="63"/>
      <c r="BU358" s="64"/>
      <c r="BV358" s="64"/>
      <c r="BW358" s="64"/>
      <c r="BX358" s="64"/>
      <c r="BY358" s="64"/>
      <c r="BZ358" s="64"/>
      <c r="CA358" s="64"/>
      <c r="CB358" s="46"/>
      <c r="CC358" s="9"/>
      <c r="CD358" s="9"/>
      <c r="CE358" s="8"/>
      <c r="CF358" s="9"/>
      <c r="CG358" s="9"/>
      <c r="CH358" s="8"/>
      <c r="CI358" s="9"/>
      <c r="CJ358" s="9"/>
    </row>
    <row r="359" spans="1:88" s="10" customFormat="1" ht="144" customHeight="1">
      <c r="A359" s="36" t="s">
        <v>1366</v>
      </c>
      <c r="B359" s="36"/>
      <c r="C359" s="106" t="str">
        <f t="shared" si="659"/>
        <v>LOUISE 105-Burgundy</v>
      </c>
      <c r="D359" s="95" t="s">
        <v>899</v>
      </c>
      <c r="E359" s="19" t="s">
        <v>1205</v>
      </c>
      <c r="F359" s="103" t="s">
        <v>889</v>
      </c>
      <c r="G359" s="19"/>
      <c r="H359" s="78"/>
      <c r="I359" s="89">
        <v>12.9</v>
      </c>
      <c r="J359" s="79">
        <v>34.9</v>
      </c>
      <c r="K359" s="143" t="str">
        <f>_xlfn.XLOOKUP(C359,наличие!A:A,наличие!J:J,"-",0)</f>
        <v>-</v>
      </c>
      <c r="L359" s="160" t="s">
        <v>1245</v>
      </c>
      <c r="M359" s="31" t="s">
        <v>1244</v>
      </c>
      <c r="N359" s="31" t="s">
        <v>1244</v>
      </c>
      <c r="O359" s="31" t="s">
        <v>1244</v>
      </c>
      <c r="P359" s="31" t="s">
        <v>1244</v>
      </c>
      <c r="Q359" s="31" t="s">
        <v>1244</v>
      </c>
      <c r="R359" s="31" t="s">
        <v>1244</v>
      </c>
      <c r="S359" s="31" t="s">
        <v>1244</v>
      </c>
      <c r="T359" s="31" t="s">
        <v>1244</v>
      </c>
      <c r="U359" s="31" t="s">
        <v>1244</v>
      </c>
      <c r="V359" s="31" t="s">
        <v>1244</v>
      </c>
      <c r="W359" s="31" t="s">
        <v>1244</v>
      </c>
      <c r="X359" s="163">
        <f t="shared" si="660"/>
        <v>0</v>
      </c>
      <c r="Y359" s="81">
        <f t="shared" si="661"/>
        <v>0</v>
      </c>
      <c r="Z359" s="38"/>
      <c r="AA359" s="23"/>
      <c r="AB359" s="24"/>
      <c r="AC359" s="55"/>
      <c r="AD359" s="40"/>
      <c r="AE359" s="11"/>
      <c r="AF359" s="6"/>
      <c r="AG359" s="25"/>
      <c r="AH359" s="11"/>
      <c r="AI359" s="7"/>
      <c r="AJ359" s="26"/>
      <c r="AK359" s="11"/>
      <c r="AL359" s="18"/>
      <c r="AM359" s="42"/>
      <c r="AN359" s="67"/>
      <c r="AO359" s="68"/>
      <c r="AP359" s="68"/>
      <c r="AQ359" s="68"/>
      <c r="AR359" s="68"/>
      <c r="AS359" s="68"/>
      <c r="AT359" s="68"/>
      <c r="AU359" s="68"/>
      <c r="AV359" s="74"/>
      <c r="AW359" s="71"/>
      <c r="AX359" s="49"/>
      <c r="AY359" s="50"/>
      <c r="AZ359" s="50"/>
      <c r="BA359" s="50"/>
      <c r="BB359" s="50"/>
      <c r="BC359" s="50"/>
      <c r="BD359" s="50"/>
      <c r="BE359" s="50"/>
      <c r="BF359" s="46"/>
      <c r="BG359" s="9"/>
      <c r="BH359" s="9"/>
      <c r="BI359" s="53"/>
      <c r="BJ359" s="54"/>
      <c r="BK359" s="54"/>
      <c r="BL359" s="54"/>
      <c r="BM359" s="54"/>
      <c r="BN359" s="54"/>
      <c r="BO359" s="54"/>
      <c r="BP359" s="54"/>
      <c r="BQ359" s="46"/>
      <c r="BR359" s="9"/>
      <c r="BS359" s="9"/>
      <c r="BT359" s="63"/>
      <c r="BU359" s="64"/>
      <c r="BV359" s="64"/>
      <c r="BW359" s="64"/>
      <c r="BX359" s="64"/>
      <c r="BY359" s="64"/>
      <c r="BZ359" s="64"/>
      <c r="CA359" s="64"/>
      <c r="CB359" s="46"/>
      <c r="CC359" s="9"/>
      <c r="CD359" s="9"/>
      <c r="CE359" s="8"/>
      <c r="CF359" s="9"/>
      <c r="CG359" s="9"/>
      <c r="CH359" s="8"/>
      <c r="CI359" s="9"/>
      <c r="CJ359" s="9"/>
    </row>
    <row r="360" spans="1:88" s="10" customFormat="1" ht="144" customHeight="1">
      <c r="A360" s="36" t="s">
        <v>1362</v>
      </c>
      <c r="B360" s="36"/>
      <c r="C360" s="106" t="str">
        <f t="shared" si="659"/>
        <v>LOUISE 106-Mustard</v>
      </c>
      <c r="D360" s="95" t="s">
        <v>900</v>
      </c>
      <c r="E360" s="19" t="s">
        <v>1218</v>
      </c>
      <c r="F360" s="103" t="s">
        <v>889</v>
      </c>
      <c r="G360" s="19"/>
      <c r="H360" s="78"/>
      <c r="I360" s="89">
        <v>16.899999999999999</v>
      </c>
      <c r="J360" s="79">
        <v>42.9</v>
      </c>
      <c r="K360" s="143" t="str">
        <f>_xlfn.XLOOKUP(C360,наличие!A:A,наличие!J:J,"-",0)</f>
        <v>-</v>
      </c>
      <c r="L360" s="160" t="s">
        <v>1245</v>
      </c>
      <c r="M360" s="31" t="s">
        <v>1244</v>
      </c>
      <c r="N360" s="31" t="s">
        <v>1244</v>
      </c>
      <c r="O360" s="31" t="s">
        <v>1244</v>
      </c>
      <c r="P360" s="31" t="s">
        <v>1244</v>
      </c>
      <c r="Q360" s="31" t="s">
        <v>1244</v>
      </c>
      <c r="R360" s="31" t="s">
        <v>1244</v>
      </c>
      <c r="S360" s="31" t="s">
        <v>1244</v>
      </c>
      <c r="T360" s="31" t="s">
        <v>1244</v>
      </c>
      <c r="U360" s="31" t="s">
        <v>1244</v>
      </c>
      <c r="V360" s="31" t="s">
        <v>1244</v>
      </c>
      <c r="W360" s="31" t="s">
        <v>1244</v>
      </c>
      <c r="X360" s="163">
        <f t="shared" si="660"/>
        <v>0</v>
      </c>
      <c r="Y360" s="81">
        <f t="shared" si="661"/>
        <v>0</v>
      </c>
      <c r="Z360" s="38"/>
      <c r="AA360" s="23"/>
      <c r="AB360" s="24"/>
      <c r="AC360" s="55"/>
      <c r="AD360" s="40"/>
      <c r="AE360" s="11"/>
      <c r="AF360" s="6"/>
      <c r="AG360" s="25"/>
      <c r="AH360" s="11"/>
      <c r="AI360" s="7"/>
      <c r="AJ360" s="26"/>
      <c r="AK360" s="11"/>
      <c r="AL360" s="18"/>
      <c r="AM360" s="42"/>
      <c r="AN360" s="67"/>
      <c r="AO360" s="68"/>
      <c r="AP360" s="68"/>
      <c r="AQ360" s="68"/>
      <c r="AR360" s="68"/>
      <c r="AS360" s="68"/>
      <c r="AT360" s="68"/>
      <c r="AU360" s="68"/>
      <c r="AV360" s="74"/>
      <c r="AW360" s="71"/>
      <c r="AX360" s="49"/>
      <c r="AY360" s="50"/>
      <c r="AZ360" s="50"/>
      <c r="BA360" s="50"/>
      <c r="BB360" s="50"/>
      <c r="BC360" s="50"/>
      <c r="BD360" s="50"/>
      <c r="BE360" s="50"/>
      <c r="BF360" s="46"/>
      <c r="BG360" s="9"/>
      <c r="BH360" s="9"/>
      <c r="BI360" s="53"/>
      <c r="BJ360" s="54"/>
      <c r="BK360" s="54"/>
      <c r="BL360" s="54"/>
      <c r="BM360" s="54"/>
      <c r="BN360" s="54"/>
      <c r="BO360" s="54"/>
      <c r="BP360" s="54"/>
      <c r="BQ360" s="46"/>
      <c r="BR360" s="9"/>
      <c r="BS360" s="9"/>
      <c r="BT360" s="63"/>
      <c r="BU360" s="64"/>
      <c r="BV360" s="64"/>
      <c r="BW360" s="64"/>
      <c r="BX360" s="64"/>
      <c r="BY360" s="64"/>
      <c r="BZ360" s="64"/>
      <c r="CA360" s="64"/>
      <c r="CB360" s="46"/>
      <c r="CC360" s="9"/>
      <c r="CD360" s="9"/>
      <c r="CE360" s="8"/>
      <c r="CF360" s="9"/>
      <c r="CG360" s="9"/>
      <c r="CH360" s="8"/>
      <c r="CI360" s="9"/>
      <c r="CJ360" s="9"/>
    </row>
    <row r="361" spans="1:88" s="10" customFormat="1" ht="144" customHeight="1">
      <c r="A361" s="36" t="s">
        <v>1362</v>
      </c>
      <c r="B361" s="36"/>
      <c r="C361" s="106" t="str">
        <f t="shared" si="659"/>
        <v>LOUISE 106-Denim</v>
      </c>
      <c r="D361" s="95" t="s">
        <v>900</v>
      </c>
      <c r="E361" s="19" t="s">
        <v>1240</v>
      </c>
      <c r="F361" s="103" t="s">
        <v>889</v>
      </c>
      <c r="G361" s="19"/>
      <c r="H361" s="78"/>
      <c r="I361" s="89">
        <v>16.899999999999999</v>
      </c>
      <c r="J361" s="79">
        <v>42.9</v>
      </c>
      <c r="K361" s="143" t="str">
        <f>_xlfn.XLOOKUP(C361,наличие!A:A,наличие!J:J,"-",0)</f>
        <v>-</v>
      </c>
      <c r="L361" s="160" t="s">
        <v>1245</v>
      </c>
      <c r="M361" s="31" t="s">
        <v>1244</v>
      </c>
      <c r="N361" s="31" t="s">
        <v>1244</v>
      </c>
      <c r="O361" s="31" t="s">
        <v>1244</v>
      </c>
      <c r="P361" s="31" t="s">
        <v>1244</v>
      </c>
      <c r="Q361" s="31" t="s">
        <v>1244</v>
      </c>
      <c r="R361" s="31" t="s">
        <v>1244</v>
      </c>
      <c r="S361" s="31" t="s">
        <v>1244</v>
      </c>
      <c r="T361" s="31" t="s">
        <v>1244</v>
      </c>
      <c r="U361" s="31" t="s">
        <v>1244</v>
      </c>
      <c r="V361" s="31" t="s">
        <v>1244</v>
      </c>
      <c r="W361" s="31" t="s">
        <v>1244</v>
      </c>
      <c r="X361" s="163">
        <f t="shared" si="660"/>
        <v>0</v>
      </c>
      <c r="Y361" s="81">
        <f t="shared" si="661"/>
        <v>0</v>
      </c>
      <c r="Z361" s="38"/>
      <c r="AA361" s="23"/>
      <c r="AB361" s="24"/>
      <c r="AC361" s="55"/>
      <c r="AD361" s="40"/>
      <c r="AE361" s="11"/>
      <c r="AF361" s="6"/>
      <c r="AG361" s="25"/>
      <c r="AH361" s="11"/>
      <c r="AI361" s="7"/>
      <c r="AJ361" s="26"/>
      <c r="AK361" s="11"/>
      <c r="AL361" s="18"/>
      <c r="AM361" s="42"/>
      <c r="AN361" s="67"/>
      <c r="AO361" s="68"/>
      <c r="AP361" s="68"/>
      <c r="AQ361" s="68"/>
      <c r="AR361" s="68"/>
      <c r="AS361" s="68"/>
      <c r="AT361" s="68"/>
      <c r="AU361" s="68"/>
      <c r="AV361" s="74"/>
      <c r="AW361" s="71"/>
      <c r="AX361" s="49"/>
      <c r="AY361" s="50"/>
      <c r="AZ361" s="50"/>
      <c r="BA361" s="50"/>
      <c r="BB361" s="50"/>
      <c r="BC361" s="50"/>
      <c r="BD361" s="50"/>
      <c r="BE361" s="50"/>
      <c r="BF361" s="46"/>
      <c r="BG361" s="9"/>
      <c r="BH361" s="9"/>
      <c r="BI361" s="53"/>
      <c r="BJ361" s="54"/>
      <c r="BK361" s="54"/>
      <c r="BL361" s="54"/>
      <c r="BM361" s="54"/>
      <c r="BN361" s="54"/>
      <c r="BO361" s="54"/>
      <c r="BP361" s="54"/>
      <c r="BQ361" s="46"/>
      <c r="BR361" s="9"/>
      <c r="BS361" s="9"/>
      <c r="BT361" s="63"/>
      <c r="BU361" s="64"/>
      <c r="BV361" s="64"/>
      <c r="BW361" s="64"/>
      <c r="BX361" s="64"/>
      <c r="BY361" s="64"/>
      <c r="BZ361" s="64"/>
      <c r="CA361" s="64"/>
      <c r="CB361" s="46"/>
      <c r="CC361" s="9"/>
      <c r="CD361" s="9"/>
      <c r="CE361" s="8"/>
      <c r="CF361" s="9"/>
      <c r="CG361" s="9"/>
      <c r="CH361" s="8"/>
      <c r="CI361" s="9"/>
      <c r="CJ361" s="9"/>
    </row>
    <row r="362" spans="1:88" s="10" customFormat="1" ht="144" customHeight="1">
      <c r="A362" s="36" t="s">
        <v>1362</v>
      </c>
      <c r="B362" s="36"/>
      <c r="C362" s="106" t="str">
        <f t="shared" si="659"/>
        <v>LOUISE 106-Offwhite</v>
      </c>
      <c r="D362" s="95" t="s">
        <v>900</v>
      </c>
      <c r="E362" s="19" t="s">
        <v>1238</v>
      </c>
      <c r="F362" s="103" t="s">
        <v>889</v>
      </c>
      <c r="G362" s="19"/>
      <c r="H362" s="78"/>
      <c r="I362" s="89">
        <v>16.899999999999999</v>
      </c>
      <c r="J362" s="79">
        <v>42.9</v>
      </c>
      <c r="K362" s="143" t="str">
        <f>_xlfn.XLOOKUP(C362,наличие!A:A,наличие!J:J,"-",0)</f>
        <v>-</v>
      </c>
      <c r="L362" s="160" t="s">
        <v>1245</v>
      </c>
      <c r="M362" s="31" t="s">
        <v>1244</v>
      </c>
      <c r="N362" s="31" t="s">
        <v>1244</v>
      </c>
      <c r="O362" s="31" t="s">
        <v>1244</v>
      </c>
      <c r="P362" s="31" t="s">
        <v>1244</v>
      </c>
      <c r="Q362" s="31" t="s">
        <v>1244</v>
      </c>
      <c r="R362" s="31" t="s">
        <v>1244</v>
      </c>
      <c r="S362" s="31" t="s">
        <v>1244</v>
      </c>
      <c r="T362" s="31" t="s">
        <v>1244</v>
      </c>
      <c r="U362" s="31" t="s">
        <v>1244</v>
      </c>
      <c r="V362" s="31" t="s">
        <v>1244</v>
      </c>
      <c r="W362" s="31" t="s">
        <v>1244</v>
      </c>
      <c r="X362" s="163">
        <f t="shared" si="660"/>
        <v>0</v>
      </c>
      <c r="Y362" s="81">
        <f t="shared" si="661"/>
        <v>0</v>
      </c>
      <c r="Z362" s="38"/>
      <c r="AA362" s="23"/>
      <c r="AB362" s="24"/>
      <c r="AC362" s="55"/>
      <c r="AD362" s="40"/>
      <c r="AE362" s="11"/>
      <c r="AF362" s="6"/>
      <c r="AG362" s="25"/>
      <c r="AH362" s="11"/>
      <c r="AI362" s="7"/>
      <c r="AJ362" s="26"/>
      <c r="AK362" s="11"/>
      <c r="AL362" s="18"/>
      <c r="AM362" s="42"/>
      <c r="AN362" s="67"/>
      <c r="AO362" s="68"/>
      <c r="AP362" s="68"/>
      <c r="AQ362" s="68"/>
      <c r="AR362" s="68"/>
      <c r="AS362" s="68"/>
      <c r="AT362" s="68"/>
      <c r="AU362" s="68"/>
      <c r="AV362" s="74"/>
      <c r="AW362" s="71"/>
      <c r="AX362" s="49"/>
      <c r="AY362" s="50"/>
      <c r="AZ362" s="50"/>
      <c r="BA362" s="50"/>
      <c r="BB362" s="50"/>
      <c r="BC362" s="50"/>
      <c r="BD362" s="50"/>
      <c r="BE362" s="50"/>
      <c r="BF362" s="46"/>
      <c r="BG362" s="9"/>
      <c r="BH362" s="9"/>
      <c r="BI362" s="53"/>
      <c r="BJ362" s="54"/>
      <c r="BK362" s="54"/>
      <c r="BL362" s="54"/>
      <c r="BM362" s="54"/>
      <c r="BN362" s="54"/>
      <c r="BO362" s="54"/>
      <c r="BP362" s="54"/>
      <c r="BQ362" s="46"/>
      <c r="BR362" s="9"/>
      <c r="BS362" s="9"/>
      <c r="BT362" s="63"/>
      <c r="BU362" s="64"/>
      <c r="BV362" s="64"/>
      <c r="BW362" s="64"/>
      <c r="BX362" s="64"/>
      <c r="BY362" s="64"/>
      <c r="BZ362" s="64"/>
      <c r="CA362" s="64"/>
      <c r="CB362" s="46"/>
      <c r="CC362" s="9"/>
      <c r="CD362" s="9"/>
      <c r="CE362" s="8"/>
      <c r="CF362" s="9"/>
      <c r="CG362" s="9"/>
      <c r="CH362" s="8"/>
      <c r="CI362" s="9"/>
      <c r="CJ362" s="9"/>
    </row>
    <row r="363" spans="1:88" s="10" customFormat="1" ht="144" customHeight="1">
      <c r="A363" s="36" t="s">
        <v>1362</v>
      </c>
      <c r="B363" s="36"/>
      <c r="C363" s="106" t="str">
        <f t="shared" si="659"/>
        <v>LOUISE 106-Black</v>
      </c>
      <c r="D363" s="95" t="s">
        <v>900</v>
      </c>
      <c r="E363" s="19" t="s">
        <v>1212</v>
      </c>
      <c r="F363" s="103" t="s">
        <v>889</v>
      </c>
      <c r="G363" s="19"/>
      <c r="H363" s="78"/>
      <c r="I363" s="89">
        <v>16.899999999999999</v>
      </c>
      <c r="J363" s="79">
        <v>42.9</v>
      </c>
      <c r="K363" s="143" t="str">
        <f>_xlfn.XLOOKUP(C363,наличие!A:A,наличие!J:J,"-",0)</f>
        <v>-</v>
      </c>
      <c r="L363" s="160" t="s">
        <v>1245</v>
      </c>
      <c r="M363" s="31" t="s">
        <v>1244</v>
      </c>
      <c r="N363" s="31" t="s">
        <v>1244</v>
      </c>
      <c r="O363" s="31" t="s">
        <v>1244</v>
      </c>
      <c r="P363" s="31" t="s">
        <v>1244</v>
      </c>
      <c r="Q363" s="31" t="s">
        <v>1244</v>
      </c>
      <c r="R363" s="31" t="s">
        <v>1244</v>
      </c>
      <c r="S363" s="31" t="s">
        <v>1244</v>
      </c>
      <c r="T363" s="31" t="s">
        <v>1244</v>
      </c>
      <c r="U363" s="31" t="s">
        <v>1244</v>
      </c>
      <c r="V363" s="31" t="s">
        <v>1244</v>
      </c>
      <c r="W363" s="31" t="s">
        <v>1244</v>
      </c>
      <c r="X363" s="163">
        <f t="shared" si="660"/>
        <v>0</v>
      </c>
      <c r="Y363" s="81">
        <f t="shared" si="661"/>
        <v>0</v>
      </c>
      <c r="Z363" s="38"/>
      <c r="AA363" s="23"/>
      <c r="AB363" s="24"/>
      <c r="AC363" s="55"/>
      <c r="AD363" s="40"/>
      <c r="AE363" s="11"/>
      <c r="AF363" s="6"/>
      <c r="AG363" s="25"/>
      <c r="AH363" s="11"/>
      <c r="AI363" s="7"/>
      <c r="AJ363" s="26"/>
      <c r="AK363" s="11"/>
      <c r="AL363" s="18"/>
      <c r="AM363" s="42"/>
      <c r="AN363" s="67"/>
      <c r="AO363" s="68"/>
      <c r="AP363" s="68"/>
      <c r="AQ363" s="68"/>
      <c r="AR363" s="68"/>
      <c r="AS363" s="68"/>
      <c r="AT363" s="68"/>
      <c r="AU363" s="68"/>
      <c r="AV363" s="74"/>
      <c r="AW363" s="71"/>
      <c r="AX363" s="49"/>
      <c r="AY363" s="50"/>
      <c r="AZ363" s="50"/>
      <c r="BA363" s="50"/>
      <c r="BB363" s="50"/>
      <c r="BC363" s="50"/>
      <c r="BD363" s="50"/>
      <c r="BE363" s="50"/>
      <c r="BF363" s="46"/>
      <c r="BG363" s="9"/>
      <c r="BH363" s="9"/>
      <c r="BI363" s="53"/>
      <c r="BJ363" s="54"/>
      <c r="BK363" s="54"/>
      <c r="BL363" s="54"/>
      <c r="BM363" s="54"/>
      <c r="BN363" s="54"/>
      <c r="BO363" s="54"/>
      <c r="BP363" s="54"/>
      <c r="BQ363" s="46"/>
      <c r="BR363" s="9"/>
      <c r="BS363" s="9"/>
      <c r="BT363" s="63"/>
      <c r="BU363" s="64"/>
      <c r="BV363" s="64"/>
      <c r="BW363" s="64"/>
      <c r="BX363" s="64"/>
      <c r="BY363" s="64"/>
      <c r="BZ363" s="64"/>
      <c r="CA363" s="64"/>
      <c r="CB363" s="46"/>
      <c r="CC363" s="9"/>
      <c r="CD363" s="9"/>
      <c r="CE363" s="8"/>
      <c r="CF363" s="9"/>
      <c r="CG363" s="9"/>
      <c r="CH363" s="8"/>
      <c r="CI363" s="9"/>
      <c r="CJ363" s="9"/>
    </row>
    <row r="364" spans="1:88" s="10" customFormat="1" ht="144" customHeight="1">
      <c r="A364" s="36" t="s">
        <v>1362</v>
      </c>
      <c r="B364" s="36"/>
      <c r="C364" s="106" t="str">
        <f t="shared" si="659"/>
        <v>LOUISE 106-Pink</v>
      </c>
      <c r="D364" s="95" t="s">
        <v>900</v>
      </c>
      <c r="E364" s="19" t="s">
        <v>1234</v>
      </c>
      <c r="F364" s="103" t="s">
        <v>889</v>
      </c>
      <c r="G364" s="19"/>
      <c r="H364" s="78"/>
      <c r="I364" s="89">
        <v>16.899999999999999</v>
      </c>
      <c r="J364" s="79">
        <v>42.9</v>
      </c>
      <c r="K364" s="143" t="str">
        <f>_xlfn.XLOOKUP(C364,наличие!A:A,наличие!J:J,"-",0)</f>
        <v>-</v>
      </c>
      <c r="L364" s="160" t="s">
        <v>1245</v>
      </c>
      <c r="M364" s="31" t="s">
        <v>1244</v>
      </c>
      <c r="N364" s="31" t="s">
        <v>1244</v>
      </c>
      <c r="O364" s="31" t="s">
        <v>1244</v>
      </c>
      <c r="P364" s="31" t="s">
        <v>1244</v>
      </c>
      <c r="Q364" s="31" t="s">
        <v>1244</v>
      </c>
      <c r="R364" s="31" t="s">
        <v>1244</v>
      </c>
      <c r="S364" s="31" t="s">
        <v>1244</v>
      </c>
      <c r="T364" s="31" t="s">
        <v>1244</v>
      </c>
      <c r="U364" s="31" t="s">
        <v>1244</v>
      </c>
      <c r="V364" s="31" t="s">
        <v>1244</v>
      </c>
      <c r="W364" s="31" t="s">
        <v>1244</v>
      </c>
      <c r="X364" s="163">
        <f t="shared" si="660"/>
        <v>0</v>
      </c>
      <c r="Y364" s="81">
        <f t="shared" si="661"/>
        <v>0</v>
      </c>
      <c r="Z364" s="38"/>
      <c r="AA364" s="23"/>
      <c r="AB364" s="24"/>
      <c r="AC364" s="55"/>
      <c r="AD364" s="40"/>
      <c r="AE364" s="11"/>
      <c r="AF364" s="6"/>
      <c r="AG364" s="25"/>
      <c r="AH364" s="11"/>
      <c r="AI364" s="7"/>
      <c r="AJ364" s="26"/>
      <c r="AK364" s="11"/>
      <c r="AL364" s="18"/>
      <c r="AM364" s="42"/>
      <c r="AN364" s="67"/>
      <c r="AO364" s="68"/>
      <c r="AP364" s="68"/>
      <c r="AQ364" s="68"/>
      <c r="AR364" s="68"/>
      <c r="AS364" s="68"/>
      <c r="AT364" s="68"/>
      <c r="AU364" s="68"/>
      <c r="AV364" s="74"/>
      <c r="AW364" s="71"/>
      <c r="AX364" s="49"/>
      <c r="AY364" s="50"/>
      <c r="AZ364" s="50"/>
      <c r="BA364" s="50"/>
      <c r="BB364" s="50"/>
      <c r="BC364" s="50"/>
      <c r="BD364" s="50"/>
      <c r="BE364" s="50"/>
      <c r="BF364" s="46"/>
      <c r="BG364" s="9"/>
      <c r="BH364" s="9"/>
      <c r="BI364" s="53"/>
      <c r="BJ364" s="54"/>
      <c r="BK364" s="54"/>
      <c r="BL364" s="54"/>
      <c r="BM364" s="54"/>
      <c r="BN364" s="54"/>
      <c r="BO364" s="54"/>
      <c r="BP364" s="54"/>
      <c r="BQ364" s="46"/>
      <c r="BR364" s="9"/>
      <c r="BS364" s="9"/>
      <c r="BT364" s="63"/>
      <c r="BU364" s="64"/>
      <c r="BV364" s="64"/>
      <c r="BW364" s="64"/>
      <c r="BX364" s="64"/>
      <c r="BY364" s="64"/>
      <c r="BZ364" s="64"/>
      <c r="CA364" s="64"/>
      <c r="CB364" s="46"/>
      <c r="CC364" s="9"/>
      <c r="CD364" s="9"/>
      <c r="CE364" s="8"/>
      <c r="CF364" s="9"/>
      <c r="CG364" s="9"/>
      <c r="CH364" s="8"/>
      <c r="CI364" s="9"/>
      <c r="CJ364" s="9"/>
    </row>
    <row r="365" spans="1:88" s="10" customFormat="1" ht="144" customHeight="1">
      <c r="A365" s="36" t="s">
        <v>1362</v>
      </c>
      <c r="B365" s="36"/>
      <c r="C365" s="106" t="str">
        <f t="shared" si="659"/>
        <v>LOUISE 106-Grey</v>
      </c>
      <c r="D365" s="95" t="s">
        <v>900</v>
      </c>
      <c r="E365" s="19" t="s">
        <v>1217</v>
      </c>
      <c r="F365" s="103" t="s">
        <v>889</v>
      </c>
      <c r="G365" s="19"/>
      <c r="H365" s="78"/>
      <c r="I365" s="89">
        <v>16.899999999999999</v>
      </c>
      <c r="J365" s="79">
        <v>42.9</v>
      </c>
      <c r="K365" s="143" t="str">
        <f>_xlfn.XLOOKUP(C365,наличие!A:A,наличие!J:J,"-",0)</f>
        <v>-</v>
      </c>
      <c r="L365" s="160" t="s">
        <v>1245</v>
      </c>
      <c r="M365" s="31" t="s">
        <v>1244</v>
      </c>
      <c r="N365" s="31" t="s">
        <v>1244</v>
      </c>
      <c r="O365" s="31" t="s">
        <v>1244</v>
      </c>
      <c r="P365" s="31" t="s">
        <v>1244</v>
      </c>
      <c r="Q365" s="31" t="s">
        <v>1244</v>
      </c>
      <c r="R365" s="31" t="s">
        <v>1244</v>
      </c>
      <c r="S365" s="31" t="s">
        <v>1244</v>
      </c>
      <c r="T365" s="31" t="s">
        <v>1244</v>
      </c>
      <c r="U365" s="31" t="s">
        <v>1244</v>
      </c>
      <c r="V365" s="31" t="s">
        <v>1244</v>
      </c>
      <c r="W365" s="31" t="s">
        <v>1244</v>
      </c>
      <c r="X365" s="163">
        <f t="shared" si="660"/>
        <v>0</v>
      </c>
      <c r="Y365" s="81">
        <f t="shared" si="661"/>
        <v>0</v>
      </c>
      <c r="Z365" s="38"/>
      <c r="AA365" s="23"/>
      <c r="AB365" s="24"/>
      <c r="AC365" s="55"/>
      <c r="AD365" s="40"/>
      <c r="AE365" s="11"/>
      <c r="AF365" s="6"/>
      <c r="AG365" s="25"/>
      <c r="AH365" s="11"/>
      <c r="AI365" s="7"/>
      <c r="AJ365" s="26"/>
      <c r="AK365" s="11"/>
      <c r="AL365" s="18"/>
      <c r="AM365" s="42"/>
      <c r="AN365" s="67"/>
      <c r="AO365" s="68"/>
      <c r="AP365" s="68"/>
      <c r="AQ365" s="68"/>
      <c r="AR365" s="68"/>
      <c r="AS365" s="68"/>
      <c r="AT365" s="68"/>
      <c r="AU365" s="68"/>
      <c r="AV365" s="74"/>
      <c r="AW365" s="71"/>
      <c r="AX365" s="49"/>
      <c r="AY365" s="50"/>
      <c r="AZ365" s="50"/>
      <c r="BA365" s="50"/>
      <c r="BB365" s="50"/>
      <c r="BC365" s="50"/>
      <c r="BD365" s="50"/>
      <c r="BE365" s="50"/>
      <c r="BF365" s="46"/>
      <c r="BG365" s="9"/>
      <c r="BH365" s="9"/>
      <c r="BI365" s="53"/>
      <c r="BJ365" s="54"/>
      <c r="BK365" s="54"/>
      <c r="BL365" s="54"/>
      <c r="BM365" s="54"/>
      <c r="BN365" s="54"/>
      <c r="BO365" s="54"/>
      <c r="BP365" s="54"/>
      <c r="BQ365" s="46"/>
      <c r="BR365" s="9"/>
      <c r="BS365" s="9"/>
      <c r="BT365" s="63"/>
      <c r="BU365" s="64"/>
      <c r="BV365" s="64"/>
      <c r="BW365" s="64"/>
      <c r="BX365" s="64"/>
      <c r="BY365" s="64"/>
      <c r="BZ365" s="64"/>
      <c r="CA365" s="64"/>
      <c r="CB365" s="46"/>
      <c r="CC365" s="9"/>
      <c r="CD365" s="9"/>
      <c r="CE365" s="8"/>
      <c r="CF365" s="9"/>
      <c r="CG365" s="9"/>
      <c r="CH365" s="8"/>
      <c r="CI365" s="9"/>
      <c r="CJ365" s="9"/>
    </row>
    <row r="366" spans="1:88" s="10" customFormat="1" ht="144" customHeight="1">
      <c r="A366" s="36" t="s">
        <v>1362</v>
      </c>
      <c r="B366" s="36"/>
      <c r="C366" s="106" t="str">
        <f t="shared" si="659"/>
        <v>LOUISE 106-Burgundy</v>
      </c>
      <c r="D366" s="95" t="s">
        <v>900</v>
      </c>
      <c r="E366" s="19" t="s">
        <v>1205</v>
      </c>
      <c r="F366" s="103" t="s">
        <v>889</v>
      </c>
      <c r="G366" s="19"/>
      <c r="H366" s="78"/>
      <c r="I366" s="89">
        <v>16.899999999999999</v>
      </c>
      <c r="J366" s="79">
        <v>42.9</v>
      </c>
      <c r="K366" s="143" t="str">
        <f>_xlfn.XLOOKUP(C366,наличие!A:A,наличие!J:J,"-",0)</f>
        <v>-</v>
      </c>
      <c r="L366" s="160" t="s">
        <v>1245</v>
      </c>
      <c r="M366" s="31" t="s">
        <v>1244</v>
      </c>
      <c r="N366" s="31" t="s">
        <v>1244</v>
      </c>
      <c r="O366" s="31" t="s">
        <v>1244</v>
      </c>
      <c r="P366" s="31" t="s">
        <v>1244</v>
      </c>
      <c r="Q366" s="31" t="s">
        <v>1244</v>
      </c>
      <c r="R366" s="31" t="s">
        <v>1244</v>
      </c>
      <c r="S366" s="31" t="s">
        <v>1244</v>
      </c>
      <c r="T366" s="31" t="s">
        <v>1244</v>
      </c>
      <c r="U366" s="31" t="s">
        <v>1244</v>
      </c>
      <c r="V366" s="31" t="s">
        <v>1244</v>
      </c>
      <c r="W366" s="31" t="s">
        <v>1244</v>
      </c>
      <c r="X366" s="163">
        <f t="shared" si="660"/>
        <v>0</v>
      </c>
      <c r="Y366" s="81">
        <f t="shared" si="661"/>
        <v>0</v>
      </c>
      <c r="Z366" s="38"/>
      <c r="AA366" s="23"/>
      <c r="AB366" s="24"/>
      <c r="AC366" s="55"/>
      <c r="AD366" s="40"/>
      <c r="AE366" s="11"/>
      <c r="AF366" s="6"/>
      <c r="AG366" s="25"/>
      <c r="AH366" s="11"/>
      <c r="AI366" s="7"/>
      <c r="AJ366" s="26"/>
      <c r="AK366" s="11"/>
      <c r="AL366" s="18"/>
      <c r="AM366" s="42"/>
      <c r="AN366" s="67"/>
      <c r="AO366" s="68"/>
      <c r="AP366" s="68"/>
      <c r="AQ366" s="68"/>
      <c r="AR366" s="68"/>
      <c r="AS366" s="68"/>
      <c r="AT366" s="68"/>
      <c r="AU366" s="68"/>
      <c r="AV366" s="74"/>
      <c r="AW366" s="71"/>
      <c r="AX366" s="49"/>
      <c r="AY366" s="50"/>
      <c r="AZ366" s="50"/>
      <c r="BA366" s="50"/>
      <c r="BB366" s="50"/>
      <c r="BC366" s="50"/>
      <c r="BD366" s="50"/>
      <c r="BE366" s="50"/>
      <c r="BF366" s="46"/>
      <c r="BG366" s="9"/>
      <c r="BH366" s="9"/>
      <c r="BI366" s="53"/>
      <c r="BJ366" s="54"/>
      <c r="BK366" s="54"/>
      <c r="BL366" s="54"/>
      <c r="BM366" s="54"/>
      <c r="BN366" s="54"/>
      <c r="BO366" s="54"/>
      <c r="BP366" s="54"/>
      <c r="BQ366" s="46"/>
      <c r="BR366" s="9"/>
      <c r="BS366" s="9"/>
      <c r="BT366" s="63"/>
      <c r="BU366" s="64"/>
      <c r="BV366" s="64"/>
      <c r="BW366" s="64"/>
      <c r="BX366" s="64"/>
      <c r="BY366" s="64"/>
      <c r="BZ366" s="64"/>
      <c r="CA366" s="64"/>
      <c r="CB366" s="46"/>
      <c r="CC366" s="9"/>
      <c r="CD366" s="9"/>
      <c r="CE366" s="8"/>
      <c r="CF366" s="9"/>
      <c r="CG366" s="9"/>
      <c r="CH366" s="8"/>
      <c r="CI366" s="9"/>
      <c r="CJ366" s="9"/>
    </row>
    <row r="367" spans="1:88" s="10" customFormat="1" ht="144" customHeight="1">
      <c r="A367" s="36" t="s">
        <v>1363</v>
      </c>
      <c r="B367" s="36"/>
      <c r="C367" s="106" t="str">
        <f t="shared" si="659"/>
        <v>LOUISE 116-Mustard</v>
      </c>
      <c r="D367" s="95" t="s">
        <v>903</v>
      </c>
      <c r="E367" s="19" t="s">
        <v>1218</v>
      </c>
      <c r="F367" s="103" t="s">
        <v>889</v>
      </c>
      <c r="G367" s="19"/>
      <c r="H367" s="78"/>
      <c r="I367" s="89">
        <v>10.9</v>
      </c>
      <c r="J367" s="79">
        <v>27.9</v>
      </c>
      <c r="K367" s="143" t="str">
        <f>_xlfn.XLOOKUP(C367,наличие!A:A,наличие!J:J,"-",0)</f>
        <v>-</v>
      </c>
      <c r="L367" s="160" t="s">
        <v>1245</v>
      </c>
      <c r="M367" s="31" t="s">
        <v>1244</v>
      </c>
      <c r="N367" s="31" t="s">
        <v>1244</v>
      </c>
      <c r="O367" s="31" t="s">
        <v>1244</v>
      </c>
      <c r="P367" s="31" t="s">
        <v>1244</v>
      </c>
      <c r="Q367" s="31" t="s">
        <v>1244</v>
      </c>
      <c r="R367" s="31" t="s">
        <v>1244</v>
      </c>
      <c r="S367" s="31" t="s">
        <v>1244</v>
      </c>
      <c r="T367" s="31" t="s">
        <v>1244</v>
      </c>
      <c r="U367" s="31" t="s">
        <v>1244</v>
      </c>
      <c r="V367" s="31" t="s">
        <v>1244</v>
      </c>
      <c r="W367" s="31" t="s">
        <v>1244</v>
      </c>
      <c r="X367" s="163">
        <f t="shared" si="660"/>
        <v>0</v>
      </c>
      <c r="Y367" s="81">
        <f t="shared" si="661"/>
        <v>0</v>
      </c>
      <c r="Z367" s="38"/>
      <c r="AA367" s="23"/>
      <c r="AB367" s="24"/>
      <c r="AC367" s="55"/>
      <c r="AD367" s="40"/>
      <c r="AE367" s="11"/>
      <c r="AF367" s="6"/>
      <c r="AG367" s="25"/>
      <c r="AH367" s="11"/>
      <c r="AI367" s="7"/>
      <c r="AJ367" s="26"/>
      <c r="AK367" s="11"/>
      <c r="AL367" s="18"/>
      <c r="AM367" s="42"/>
      <c r="AN367" s="67"/>
      <c r="AO367" s="68"/>
      <c r="AP367" s="68"/>
      <c r="AQ367" s="68"/>
      <c r="AR367" s="68"/>
      <c r="AS367" s="68"/>
      <c r="AT367" s="68"/>
      <c r="AU367" s="68"/>
      <c r="AV367" s="74"/>
      <c r="AW367" s="71"/>
      <c r="AX367" s="49"/>
      <c r="AY367" s="50"/>
      <c r="AZ367" s="50"/>
      <c r="BA367" s="50"/>
      <c r="BB367" s="50"/>
      <c r="BC367" s="50"/>
      <c r="BD367" s="50"/>
      <c r="BE367" s="50"/>
      <c r="BF367" s="46"/>
      <c r="BG367" s="9"/>
      <c r="BH367" s="9"/>
      <c r="BI367" s="53"/>
      <c r="BJ367" s="54"/>
      <c r="BK367" s="54"/>
      <c r="BL367" s="54"/>
      <c r="BM367" s="54"/>
      <c r="BN367" s="54"/>
      <c r="BO367" s="54"/>
      <c r="BP367" s="54"/>
      <c r="BQ367" s="46"/>
      <c r="BR367" s="9"/>
      <c r="BS367" s="9"/>
      <c r="BT367" s="63"/>
      <c r="BU367" s="64"/>
      <c r="BV367" s="64"/>
      <c r="BW367" s="64"/>
      <c r="BX367" s="64"/>
      <c r="BY367" s="64"/>
      <c r="BZ367" s="64"/>
      <c r="CA367" s="64"/>
      <c r="CB367" s="46"/>
      <c r="CC367" s="9"/>
      <c r="CD367" s="9"/>
      <c r="CE367" s="8"/>
      <c r="CF367" s="9"/>
      <c r="CG367" s="9"/>
      <c r="CH367" s="8"/>
      <c r="CI367" s="9"/>
      <c r="CJ367" s="9"/>
    </row>
    <row r="368" spans="1:88" s="10" customFormat="1" ht="144" customHeight="1">
      <c r="A368" s="36" t="s">
        <v>1363</v>
      </c>
      <c r="B368" s="36"/>
      <c r="C368" s="106" t="str">
        <f t="shared" si="659"/>
        <v>LOUISE 116-Denim</v>
      </c>
      <c r="D368" s="95" t="s">
        <v>903</v>
      </c>
      <c r="E368" s="19" t="s">
        <v>1240</v>
      </c>
      <c r="F368" s="103" t="s">
        <v>889</v>
      </c>
      <c r="G368" s="19"/>
      <c r="H368" s="78"/>
      <c r="I368" s="89">
        <v>10.9</v>
      </c>
      <c r="J368" s="79">
        <v>27.9</v>
      </c>
      <c r="K368" s="143" t="str">
        <f>_xlfn.XLOOKUP(C368,наличие!A:A,наличие!J:J,"-",0)</f>
        <v>-</v>
      </c>
      <c r="L368" s="160" t="s">
        <v>1245</v>
      </c>
      <c r="M368" s="31" t="s">
        <v>1244</v>
      </c>
      <c r="N368" s="31" t="s">
        <v>1244</v>
      </c>
      <c r="O368" s="31" t="s">
        <v>1244</v>
      </c>
      <c r="P368" s="31" t="s">
        <v>1244</v>
      </c>
      <c r="Q368" s="31" t="s">
        <v>1244</v>
      </c>
      <c r="R368" s="31" t="s">
        <v>1244</v>
      </c>
      <c r="S368" s="31" t="s">
        <v>1244</v>
      </c>
      <c r="T368" s="31" t="s">
        <v>1244</v>
      </c>
      <c r="U368" s="31" t="s">
        <v>1244</v>
      </c>
      <c r="V368" s="31" t="s">
        <v>1244</v>
      </c>
      <c r="W368" s="31" t="s">
        <v>1244</v>
      </c>
      <c r="X368" s="163">
        <f t="shared" si="660"/>
        <v>0</v>
      </c>
      <c r="Y368" s="81">
        <f t="shared" si="661"/>
        <v>0</v>
      </c>
      <c r="Z368" s="38"/>
      <c r="AA368" s="23"/>
      <c r="AB368" s="24"/>
      <c r="AC368" s="55"/>
      <c r="AD368" s="40"/>
      <c r="AE368" s="11"/>
      <c r="AF368" s="6"/>
      <c r="AG368" s="25"/>
      <c r="AH368" s="11"/>
      <c r="AI368" s="7"/>
      <c r="AJ368" s="26"/>
      <c r="AK368" s="11"/>
      <c r="AL368" s="18"/>
      <c r="AM368" s="42"/>
      <c r="AN368" s="67"/>
      <c r="AO368" s="68"/>
      <c r="AP368" s="68"/>
      <c r="AQ368" s="68"/>
      <c r="AR368" s="68"/>
      <c r="AS368" s="68"/>
      <c r="AT368" s="68"/>
      <c r="AU368" s="68"/>
      <c r="AV368" s="74"/>
      <c r="AW368" s="71"/>
      <c r="AX368" s="49"/>
      <c r="AY368" s="50"/>
      <c r="AZ368" s="50"/>
      <c r="BA368" s="50"/>
      <c r="BB368" s="50"/>
      <c r="BC368" s="50"/>
      <c r="BD368" s="50"/>
      <c r="BE368" s="50"/>
      <c r="BF368" s="46"/>
      <c r="BG368" s="9"/>
      <c r="BH368" s="9"/>
      <c r="BI368" s="53"/>
      <c r="BJ368" s="54"/>
      <c r="BK368" s="54"/>
      <c r="BL368" s="54"/>
      <c r="BM368" s="54"/>
      <c r="BN368" s="54"/>
      <c r="BO368" s="54"/>
      <c r="BP368" s="54"/>
      <c r="BQ368" s="46"/>
      <c r="BR368" s="9"/>
      <c r="BS368" s="9"/>
      <c r="BT368" s="63"/>
      <c r="BU368" s="64"/>
      <c r="BV368" s="64"/>
      <c r="BW368" s="64"/>
      <c r="BX368" s="64"/>
      <c r="BY368" s="64"/>
      <c r="BZ368" s="64"/>
      <c r="CA368" s="64"/>
      <c r="CB368" s="46"/>
      <c r="CC368" s="9"/>
      <c r="CD368" s="9"/>
      <c r="CE368" s="8"/>
      <c r="CF368" s="9"/>
      <c r="CG368" s="9"/>
      <c r="CH368" s="8"/>
      <c r="CI368" s="9"/>
      <c r="CJ368" s="9"/>
    </row>
    <row r="369" spans="1:88" s="10" customFormat="1" ht="144" customHeight="1">
      <c r="A369" s="36" t="s">
        <v>1363</v>
      </c>
      <c r="B369" s="36"/>
      <c r="C369" s="106" t="str">
        <f t="shared" si="659"/>
        <v>LOUISE 116-Offwhite</v>
      </c>
      <c r="D369" s="95" t="s">
        <v>903</v>
      </c>
      <c r="E369" s="19" t="s">
        <v>1238</v>
      </c>
      <c r="F369" s="103" t="s">
        <v>889</v>
      </c>
      <c r="G369" s="19"/>
      <c r="H369" s="78"/>
      <c r="I369" s="89">
        <v>10.9</v>
      </c>
      <c r="J369" s="79">
        <v>27.9</v>
      </c>
      <c r="K369" s="143" t="str">
        <f>_xlfn.XLOOKUP(C369,наличие!A:A,наличие!J:J,"-",0)</f>
        <v>-</v>
      </c>
      <c r="L369" s="160" t="s">
        <v>1245</v>
      </c>
      <c r="M369" s="31" t="s">
        <v>1244</v>
      </c>
      <c r="N369" s="31" t="s">
        <v>1244</v>
      </c>
      <c r="O369" s="31" t="s">
        <v>1244</v>
      </c>
      <c r="P369" s="31" t="s">
        <v>1244</v>
      </c>
      <c r="Q369" s="31" t="s">
        <v>1244</v>
      </c>
      <c r="R369" s="31" t="s">
        <v>1244</v>
      </c>
      <c r="S369" s="31" t="s">
        <v>1244</v>
      </c>
      <c r="T369" s="31" t="s">
        <v>1244</v>
      </c>
      <c r="U369" s="31" t="s">
        <v>1244</v>
      </c>
      <c r="V369" s="31" t="s">
        <v>1244</v>
      </c>
      <c r="W369" s="31" t="s">
        <v>1244</v>
      </c>
      <c r="X369" s="163">
        <f t="shared" si="660"/>
        <v>0</v>
      </c>
      <c r="Y369" s="81">
        <f t="shared" si="661"/>
        <v>0</v>
      </c>
      <c r="Z369" s="38"/>
      <c r="AA369" s="23"/>
      <c r="AB369" s="24"/>
      <c r="AC369" s="55"/>
      <c r="AD369" s="40"/>
      <c r="AE369" s="11"/>
      <c r="AF369" s="6"/>
      <c r="AG369" s="25"/>
      <c r="AH369" s="11"/>
      <c r="AI369" s="7"/>
      <c r="AJ369" s="26"/>
      <c r="AK369" s="11"/>
      <c r="AL369" s="18"/>
      <c r="AM369" s="42"/>
      <c r="AN369" s="67"/>
      <c r="AO369" s="68"/>
      <c r="AP369" s="68"/>
      <c r="AQ369" s="68"/>
      <c r="AR369" s="68"/>
      <c r="AS369" s="68"/>
      <c r="AT369" s="68"/>
      <c r="AU369" s="68"/>
      <c r="AV369" s="74"/>
      <c r="AW369" s="71"/>
      <c r="AX369" s="49"/>
      <c r="AY369" s="50"/>
      <c r="AZ369" s="50"/>
      <c r="BA369" s="50"/>
      <c r="BB369" s="50"/>
      <c r="BC369" s="50"/>
      <c r="BD369" s="50"/>
      <c r="BE369" s="50"/>
      <c r="BF369" s="46"/>
      <c r="BG369" s="9"/>
      <c r="BH369" s="9"/>
      <c r="BI369" s="53"/>
      <c r="BJ369" s="54"/>
      <c r="BK369" s="54"/>
      <c r="BL369" s="54"/>
      <c r="BM369" s="54"/>
      <c r="BN369" s="54"/>
      <c r="BO369" s="54"/>
      <c r="BP369" s="54"/>
      <c r="BQ369" s="46"/>
      <c r="BR369" s="9"/>
      <c r="BS369" s="9"/>
      <c r="BT369" s="63"/>
      <c r="BU369" s="64"/>
      <c r="BV369" s="64"/>
      <c r="BW369" s="64"/>
      <c r="BX369" s="64"/>
      <c r="BY369" s="64"/>
      <c r="BZ369" s="64"/>
      <c r="CA369" s="64"/>
      <c r="CB369" s="46"/>
      <c r="CC369" s="9"/>
      <c r="CD369" s="9"/>
      <c r="CE369" s="8"/>
      <c r="CF369" s="9"/>
      <c r="CG369" s="9"/>
      <c r="CH369" s="8"/>
      <c r="CI369" s="9"/>
      <c r="CJ369" s="9"/>
    </row>
    <row r="370" spans="1:88" s="10" customFormat="1" ht="144" customHeight="1">
      <c r="A370" s="36" t="s">
        <v>1363</v>
      </c>
      <c r="B370" s="36"/>
      <c r="C370" s="106" t="str">
        <f t="shared" si="659"/>
        <v>LOUISE 116-Black</v>
      </c>
      <c r="D370" s="95" t="s">
        <v>903</v>
      </c>
      <c r="E370" s="19" t="s">
        <v>1212</v>
      </c>
      <c r="F370" s="103" t="s">
        <v>889</v>
      </c>
      <c r="G370" s="19"/>
      <c r="H370" s="78"/>
      <c r="I370" s="89">
        <v>10.9</v>
      </c>
      <c r="J370" s="79">
        <v>27.9</v>
      </c>
      <c r="K370" s="143" t="str">
        <f>_xlfn.XLOOKUP(C370,наличие!A:A,наличие!J:J,"-",0)</f>
        <v>-</v>
      </c>
      <c r="L370" s="160" t="s">
        <v>1245</v>
      </c>
      <c r="M370" s="31" t="s">
        <v>1244</v>
      </c>
      <c r="N370" s="31" t="s">
        <v>1244</v>
      </c>
      <c r="O370" s="31" t="s">
        <v>1244</v>
      </c>
      <c r="P370" s="31" t="s">
        <v>1244</v>
      </c>
      <c r="Q370" s="31" t="s">
        <v>1244</v>
      </c>
      <c r="R370" s="31" t="s">
        <v>1244</v>
      </c>
      <c r="S370" s="31" t="s">
        <v>1244</v>
      </c>
      <c r="T370" s="31" t="s">
        <v>1244</v>
      </c>
      <c r="U370" s="31" t="s">
        <v>1244</v>
      </c>
      <c r="V370" s="31" t="s">
        <v>1244</v>
      </c>
      <c r="W370" s="31" t="s">
        <v>1244</v>
      </c>
      <c r="X370" s="163">
        <f t="shared" si="660"/>
        <v>0</v>
      </c>
      <c r="Y370" s="81">
        <f t="shared" si="661"/>
        <v>0</v>
      </c>
      <c r="Z370" s="38"/>
      <c r="AA370" s="23"/>
      <c r="AB370" s="24"/>
      <c r="AC370" s="55"/>
      <c r="AD370" s="40"/>
      <c r="AE370" s="11"/>
      <c r="AF370" s="6"/>
      <c r="AG370" s="25"/>
      <c r="AH370" s="11"/>
      <c r="AI370" s="7"/>
      <c r="AJ370" s="26"/>
      <c r="AK370" s="11"/>
      <c r="AL370" s="18"/>
      <c r="AM370" s="42"/>
      <c r="AN370" s="67"/>
      <c r="AO370" s="68"/>
      <c r="AP370" s="68"/>
      <c r="AQ370" s="68"/>
      <c r="AR370" s="68"/>
      <c r="AS370" s="68"/>
      <c r="AT370" s="68"/>
      <c r="AU370" s="68"/>
      <c r="AV370" s="74"/>
      <c r="AW370" s="71"/>
      <c r="AX370" s="49"/>
      <c r="AY370" s="50"/>
      <c r="AZ370" s="50"/>
      <c r="BA370" s="50"/>
      <c r="BB370" s="50"/>
      <c r="BC370" s="50"/>
      <c r="BD370" s="50"/>
      <c r="BE370" s="50"/>
      <c r="BF370" s="46"/>
      <c r="BG370" s="9"/>
      <c r="BH370" s="9"/>
      <c r="BI370" s="53"/>
      <c r="BJ370" s="54"/>
      <c r="BK370" s="54"/>
      <c r="BL370" s="54"/>
      <c r="BM370" s="54"/>
      <c r="BN370" s="54"/>
      <c r="BO370" s="54"/>
      <c r="BP370" s="54"/>
      <c r="BQ370" s="46"/>
      <c r="BR370" s="9"/>
      <c r="BS370" s="9"/>
      <c r="BT370" s="63"/>
      <c r="BU370" s="64"/>
      <c r="BV370" s="64"/>
      <c r="BW370" s="64"/>
      <c r="BX370" s="64"/>
      <c r="BY370" s="64"/>
      <c r="BZ370" s="64"/>
      <c r="CA370" s="64"/>
      <c r="CB370" s="46"/>
      <c r="CC370" s="9"/>
      <c r="CD370" s="9"/>
      <c r="CE370" s="8"/>
      <c r="CF370" s="9"/>
      <c r="CG370" s="9"/>
      <c r="CH370" s="8"/>
      <c r="CI370" s="9"/>
      <c r="CJ370" s="9"/>
    </row>
    <row r="371" spans="1:88" s="10" customFormat="1" ht="144" customHeight="1">
      <c r="A371" s="36" t="s">
        <v>1363</v>
      </c>
      <c r="B371" s="36"/>
      <c r="C371" s="106" t="str">
        <f t="shared" si="659"/>
        <v>LOUISE 116-Pink</v>
      </c>
      <c r="D371" s="95" t="s">
        <v>903</v>
      </c>
      <c r="E371" s="19" t="s">
        <v>1234</v>
      </c>
      <c r="F371" s="103" t="s">
        <v>889</v>
      </c>
      <c r="G371" s="19"/>
      <c r="H371" s="78"/>
      <c r="I371" s="89">
        <v>10.9</v>
      </c>
      <c r="J371" s="79">
        <v>27.9</v>
      </c>
      <c r="K371" s="143" t="str">
        <f>_xlfn.XLOOKUP(C371,наличие!A:A,наличие!J:J,"-",0)</f>
        <v>-</v>
      </c>
      <c r="L371" s="160" t="s">
        <v>1245</v>
      </c>
      <c r="M371" s="31" t="s">
        <v>1244</v>
      </c>
      <c r="N371" s="31" t="s">
        <v>1244</v>
      </c>
      <c r="O371" s="31" t="s">
        <v>1244</v>
      </c>
      <c r="P371" s="31" t="s">
        <v>1244</v>
      </c>
      <c r="Q371" s="31" t="s">
        <v>1244</v>
      </c>
      <c r="R371" s="31" t="s">
        <v>1244</v>
      </c>
      <c r="S371" s="31" t="s">
        <v>1244</v>
      </c>
      <c r="T371" s="31" t="s">
        <v>1244</v>
      </c>
      <c r="U371" s="31" t="s">
        <v>1244</v>
      </c>
      <c r="V371" s="31" t="s">
        <v>1244</v>
      </c>
      <c r="W371" s="31" t="s">
        <v>1244</v>
      </c>
      <c r="X371" s="163">
        <f t="shared" si="660"/>
        <v>0</v>
      </c>
      <c r="Y371" s="81">
        <f t="shared" si="661"/>
        <v>0</v>
      </c>
      <c r="Z371" s="38"/>
      <c r="AA371" s="23"/>
      <c r="AB371" s="24"/>
      <c r="AC371" s="55"/>
      <c r="AD371" s="40"/>
      <c r="AE371" s="11"/>
      <c r="AF371" s="6"/>
      <c r="AG371" s="25"/>
      <c r="AH371" s="11"/>
      <c r="AI371" s="7"/>
      <c r="AJ371" s="26"/>
      <c r="AK371" s="11"/>
      <c r="AL371" s="18"/>
      <c r="AM371" s="42"/>
      <c r="AN371" s="67"/>
      <c r="AO371" s="68"/>
      <c r="AP371" s="68"/>
      <c r="AQ371" s="68"/>
      <c r="AR371" s="68"/>
      <c r="AS371" s="68"/>
      <c r="AT371" s="68"/>
      <c r="AU371" s="68"/>
      <c r="AV371" s="74"/>
      <c r="AW371" s="71"/>
      <c r="AX371" s="49"/>
      <c r="AY371" s="50"/>
      <c r="AZ371" s="50"/>
      <c r="BA371" s="50"/>
      <c r="BB371" s="50"/>
      <c r="BC371" s="50"/>
      <c r="BD371" s="50"/>
      <c r="BE371" s="50"/>
      <c r="BF371" s="46"/>
      <c r="BG371" s="9"/>
      <c r="BH371" s="9"/>
      <c r="BI371" s="53"/>
      <c r="BJ371" s="54"/>
      <c r="BK371" s="54"/>
      <c r="BL371" s="54"/>
      <c r="BM371" s="54"/>
      <c r="BN371" s="54"/>
      <c r="BO371" s="54"/>
      <c r="BP371" s="54"/>
      <c r="BQ371" s="46"/>
      <c r="BR371" s="9"/>
      <c r="BS371" s="9"/>
      <c r="BT371" s="63"/>
      <c r="BU371" s="64"/>
      <c r="BV371" s="64"/>
      <c r="BW371" s="64"/>
      <c r="BX371" s="64"/>
      <c r="BY371" s="64"/>
      <c r="BZ371" s="64"/>
      <c r="CA371" s="64"/>
      <c r="CB371" s="46"/>
      <c r="CC371" s="9"/>
      <c r="CD371" s="9"/>
      <c r="CE371" s="8"/>
      <c r="CF371" s="9"/>
      <c r="CG371" s="9"/>
      <c r="CH371" s="8"/>
      <c r="CI371" s="9"/>
      <c r="CJ371" s="9"/>
    </row>
    <row r="372" spans="1:88" s="10" customFormat="1" ht="144" customHeight="1">
      <c r="A372" s="36" t="s">
        <v>1363</v>
      </c>
      <c r="B372" s="36"/>
      <c r="C372" s="106" t="str">
        <f t="shared" si="659"/>
        <v>LOUISE 116-Grey</v>
      </c>
      <c r="D372" s="95" t="s">
        <v>903</v>
      </c>
      <c r="E372" s="19" t="s">
        <v>1217</v>
      </c>
      <c r="F372" s="103" t="s">
        <v>889</v>
      </c>
      <c r="G372" s="19"/>
      <c r="H372" s="78"/>
      <c r="I372" s="89">
        <v>10.9</v>
      </c>
      <c r="J372" s="79">
        <v>27.9</v>
      </c>
      <c r="K372" s="143" t="str">
        <f>_xlfn.XLOOKUP(C372,наличие!A:A,наличие!J:J,"-",0)</f>
        <v>-</v>
      </c>
      <c r="L372" s="160" t="s">
        <v>1245</v>
      </c>
      <c r="M372" s="31" t="s">
        <v>1244</v>
      </c>
      <c r="N372" s="31" t="s">
        <v>1244</v>
      </c>
      <c r="O372" s="31" t="s">
        <v>1244</v>
      </c>
      <c r="P372" s="31" t="s">
        <v>1244</v>
      </c>
      <c r="Q372" s="31" t="s">
        <v>1244</v>
      </c>
      <c r="R372" s="31" t="s">
        <v>1244</v>
      </c>
      <c r="S372" s="31" t="s">
        <v>1244</v>
      </c>
      <c r="T372" s="31" t="s">
        <v>1244</v>
      </c>
      <c r="U372" s="31" t="s">
        <v>1244</v>
      </c>
      <c r="V372" s="31" t="s">
        <v>1244</v>
      </c>
      <c r="W372" s="31" t="s">
        <v>1244</v>
      </c>
      <c r="X372" s="163">
        <f t="shared" si="660"/>
        <v>0</v>
      </c>
      <c r="Y372" s="81">
        <f t="shared" si="661"/>
        <v>0</v>
      </c>
      <c r="Z372" s="38"/>
      <c r="AA372" s="23"/>
      <c r="AB372" s="24"/>
      <c r="AC372" s="55"/>
      <c r="AD372" s="40"/>
      <c r="AE372" s="11"/>
      <c r="AF372" s="6"/>
      <c r="AG372" s="25"/>
      <c r="AH372" s="11"/>
      <c r="AI372" s="7"/>
      <c r="AJ372" s="26"/>
      <c r="AK372" s="11"/>
      <c r="AL372" s="18"/>
      <c r="AM372" s="42"/>
      <c r="AN372" s="67"/>
      <c r="AO372" s="68"/>
      <c r="AP372" s="68"/>
      <c r="AQ372" s="68"/>
      <c r="AR372" s="68"/>
      <c r="AS372" s="68"/>
      <c r="AT372" s="68"/>
      <c r="AU372" s="68"/>
      <c r="AV372" s="74"/>
      <c r="AW372" s="71"/>
      <c r="AX372" s="49"/>
      <c r="AY372" s="50"/>
      <c r="AZ372" s="50"/>
      <c r="BA372" s="50"/>
      <c r="BB372" s="50"/>
      <c r="BC372" s="50"/>
      <c r="BD372" s="50"/>
      <c r="BE372" s="50"/>
      <c r="BF372" s="46"/>
      <c r="BG372" s="9"/>
      <c r="BH372" s="9"/>
      <c r="BI372" s="53"/>
      <c r="BJ372" s="54"/>
      <c r="BK372" s="54"/>
      <c r="BL372" s="54"/>
      <c r="BM372" s="54"/>
      <c r="BN372" s="54"/>
      <c r="BO372" s="54"/>
      <c r="BP372" s="54"/>
      <c r="BQ372" s="46"/>
      <c r="BR372" s="9"/>
      <c r="BS372" s="9"/>
      <c r="BT372" s="63"/>
      <c r="BU372" s="64"/>
      <c r="BV372" s="64"/>
      <c r="BW372" s="64"/>
      <c r="BX372" s="64"/>
      <c r="BY372" s="64"/>
      <c r="BZ372" s="64"/>
      <c r="CA372" s="64"/>
      <c r="CB372" s="46"/>
      <c r="CC372" s="9"/>
      <c r="CD372" s="9"/>
      <c r="CE372" s="8"/>
      <c r="CF372" s="9"/>
      <c r="CG372" s="9"/>
      <c r="CH372" s="8"/>
      <c r="CI372" s="9"/>
      <c r="CJ372" s="9"/>
    </row>
    <row r="373" spans="1:88" s="10" customFormat="1" ht="144" customHeight="1">
      <c r="A373" s="36" t="s">
        <v>1363</v>
      </c>
      <c r="B373" s="36"/>
      <c r="C373" s="106" t="str">
        <f t="shared" si="659"/>
        <v>LOUISE 116-Burgundy</v>
      </c>
      <c r="D373" s="95" t="s">
        <v>903</v>
      </c>
      <c r="E373" s="19" t="s">
        <v>1205</v>
      </c>
      <c r="F373" s="103" t="s">
        <v>889</v>
      </c>
      <c r="G373" s="19"/>
      <c r="H373" s="78"/>
      <c r="I373" s="89">
        <v>10.9</v>
      </c>
      <c r="J373" s="79">
        <v>27.9</v>
      </c>
      <c r="K373" s="143" t="str">
        <f>_xlfn.XLOOKUP(C373,наличие!A:A,наличие!J:J,"-",0)</f>
        <v>-</v>
      </c>
      <c r="L373" s="160" t="s">
        <v>1245</v>
      </c>
      <c r="M373" s="31" t="s">
        <v>1244</v>
      </c>
      <c r="N373" s="31" t="s">
        <v>1244</v>
      </c>
      <c r="O373" s="31" t="s">
        <v>1244</v>
      </c>
      <c r="P373" s="31" t="s">
        <v>1244</v>
      </c>
      <c r="Q373" s="31" t="s">
        <v>1244</v>
      </c>
      <c r="R373" s="31" t="s">
        <v>1244</v>
      </c>
      <c r="S373" s="31" t="s">
        <v>1244</v>
      </c>
      <c r="T373" s="31" t="s">
        <v>1244</v>
      </c>
      <c r="U373" s="31" t="s">
        <v>1244</v>
      </c>
      <c r="V373" s="31" t="s">
        <v>1244</v>
      </c>
      <c r="W373" s="31" t="s">
        <v>1244</v>
      </c>
      <c r="X373" s="163">
        <f t="shared" si="660"/>
        <v>0</v>
      </c>
      <c r="Y373" s="81">
        <f t="shared" si="661"/>
        <v>0</v>
      </c>
      <c r="Z373" s="38"/>
      <c r="AA373" s="23"/>
      <c r="AB373" s="24"/>
      <c r="AC373" s="55"/>
      <c r="AD373" s="40"/>
      <c r="AE373" s="11"/>
      <c r="AF373" s="6"/>
      <c r="AG373" s="25"/>
      <c r="AH373" s="11"/>
      <c r="AI373" s="7"/>
      <c r="AJ373" s="26"/>
      <c r="AK373" s="11"/>
      <c r="AL373" s="18"/>
      <c r="AM373" s="42"/>
      <c r="AN373" s="67"/>
      <c r="AO373" s="68"/>
      <c r="AP373" s="68"/>
      <c r="AQ373" s="68"/>
      <c r="AR373" s="68"/>
      <c r="AS373" s="68"/>
      <c r="AT373" s="68"/>
      <c r="AU373" s="68"/>
      <c r="AV373" s="74"/>
      <c r="AW373" s="71"/>
      <c r="AX373" s="49"/>
      <c r="AY373" s="50"/>
      <c r="AZ373" s="50"/>
      <c r="BA373" s="50"/>
      <c r="BB373" s="50"/>
      <c r="BC373" s="50"/>
      <c r="BD373" s="50"/>
      <c r="BE373" s="50"/>
      <c r="BF373" s="46"/>
      <c r="BG373" s="9"/>
      <c r="BH373" s="9"/>
      <c r="BI373" s="53"/>
      <c r="BJ373" s="54"/>
      <c r="BK373" s="54"/>
      <c r="BL373" s="54"/>
      <c r="BM373" s="54"/>
      <c r="BN373" s="54"/>
      <c r="BO373" s="54"/>
      <c r="BP373" s="54"/>
      <c r="BQ373" s="46"/>
      <c r="BR373" s="9"/>
      <c r="BS373" s="9"/>
      <c r="BT373" s="63"/>
      <c r="BU373" s="64"/>
      <c r="BV373" s="64"/>
      <c r="BW373" s="64"/>
      <c r="BX373" s="64"/>
      <c r="BY373" s="64"/>
      <c r="BZ373" s="64"/>
      <c r="CA373" s="64"/>
      <c r="CB373" s="46"/>
      <c r="CC373" s="9"/>
      <c r="CD373" s="9"/>
      <c r="CE373" s="8"/>
      <c r="CF373" s="9"/>
      <c r="CG373" s="9"/>
      <c r="CH373" s="8"/>
      <c r="CI373" s="9"/>
      <c r="CJ373" s="9"/>
    </row>
    <row r="374" spans="1:88" s="10" customFormat="1" ht="144" customHeight="1">
      <c r="A374" s="36" t="s">
        <v>1363</v>
      </c>
      <c r="B374" s="36"/>
      <c r="C374" s="106" t="str">
        <f t="shared" si="659"/>
        <v>MAGGY 8621-Black</v>
      </c>
      <c r="D374" s="95" t="s">
        <v>1299</v>
      </c>
      <c r="E374" s="19" t="s">
        <v>1212</v>
      </c>
      <c r="F374" s="103" t="s">
        <v>1237</v>
      </c>
      <c r="G374" s="19"/>
      <c r="H374" s="78"/>
      <c r="I374" s="89">
        <v>7.9</v>
      </c>
      <c r="J374" s="79">
        <v>19.899999999999999</v>
      </c>
      <c r="K374" s="143" t="str">
        <f>_xlfn.XLOOKUP(C374,наличие!A:A,наличие!J:J,"-",0)</f>
        <v>-</v>
      </c>
      <c r="L374" s="160" t="s">
        <v>1245</v>
      </c>
      <c r="M374" s="31" t="s">
        <v>1244</v>
      </c>
      <c r="N374" s="31" t="s">
        <v>1244</v>
      </c>
      <c r="O374" s="31" t="s">
        <v>1244</v>
      </c>
      <c r="P374" s="31" t="s">
        <v>1244</v>
      </c>
      <c r="Q374" s="31" t="s">
        <v>1244</v>
      </c>
      <c r="R374" s="31" t="s">
        <v>1244</v>
      </c>
      <c r="S374" s="31" t="s">
        <v>1244</v>
      </c>
      <c r="T374" s="31" t="s">
        <v>1244</v>
      </c>
      <c r="U374" s="31" t="s">
        <v>1244</v>
      </c>
      <c r="V374" s="31" t="s">
        <v>1244</v>
      </c>
      <c r="W374" s="31" t="s">
        <v>1244</v>
      </c>
      <c r="X374" s="163">
        <f t="shared" si="660"/>
        <v>0</v>
      </c>
      <c r="Y374" s="81">
        <f t="shared" si="661"/>
        <v>0</v>
      </c>
      <c r="Z374" s="38"/>
      <c r="AA374" s="23"/>
      <c r="AB374" s="24"/>
      <c r="AC374" s="55"/>
      <c r="AD374" s="40"/>
      <c r="AE374" s="11"/>
      <c r="AF374" s="6"/>
      <c r="AG374" s="25"/>
      <c r="AH374" s="11"/>
      <c r="AI374" s="7"/>
      <c r="AJ374" s="26"/>
      <c r="AK374" s="11"/>
      <c r="AL374" s="18"/>
      <c r="AM374" s="42"/>
      <c r="AN374" s="67"/>
      <c r="AO374" s="68"/>
      <c r="AP374" s="68"/>
      <c r="AQ374" s="68"/>
      <c r="AR374" s="68"/>
      <c r="AS374" s="68"/>
      <c r="AT374" s="68"/>
      <c r="AU374" s="68"/>
      <c r="AV374" s="74"/>
      <c r="AW374" s="71"/>
      <c r="AX374" s="49"/>
      <c r="AY374" s="50"/>
      <c r="AZ374" s="50"/>
      <c r="BA374" s="50"/>
      <c r="BB374" s="50"/>
      <c r="BC374" s="50"/>
      <c r="BD374" s="50"/>
      <c r="BE374" s="50"/>
      <c r="BF374" s="46"/>
      <c r="BG374" s="9"/>
      <c r="BH374" s="9"/>
      <c r="BI374" s="53"/>
      <c r="BJ374" s="54"/>
      <c r="BK374" s="54"/>
      <c r="BL374" s="54"/>
      <c r="BM374" s="54"/>
      <c r="BN374" s="54"/>
      <c r="BO374" s="54"/>
      <c r="BP374" s="54"/>
      <c r="BQ374" s="46"/>
      <c r="BR374" s="9"/>
      <c r="BS374" s="9"/>
      <c r="BT374" s="63"/>
      <c r="BU374" s="64"/>
      <c r="BV374" s="64"/>
      <c r="BW374" s="64"/>
      <c r="BX374" s="64"/>
      <c r="BY374" s="64"/>
      <c r="BZ374" s="64"/>
      <c r="CA374" s="64"/>
      <c r="CB374" s="46"/>
      <c r="CC374" s="9"/>
      <c r="CD374" s="9"/>
      <c r="CE374" s="8"/>
      <c r="CF374" s="9"/>
      <c r="CG374" s="9"/>
      <c r="CH374" s="8"/>
      <c r="CI374" s="9"/>
      <c r="CJ374" s="9"/>
    </row>
    <row r="375" spans="1:88" s="10" customFormat="1" ht="144" customHeight="1">
      <c r="A375" s="36" t="s">
        <v>1363</v>
      </c>
      <c r="B375" s="36"/>
      <c r="C375" s="106" t="str">
        <f t="shared" si="659"/>
        <v>MAGGY 8621-Beige</v>
      </c>
      <c r="D375" s="95" t="s">
        <v>1299</v>
      </c>
      <c r="E375" s="19" t="s">
        <v>1216</v>
      </c>
      <c r="F375" s="103" t="s">
        <v>1237</v>
      </c>
      <c r="G375" s="19"/>
      <c r="H375" s="78"/>
      <c r="I375" s="89">
        <v>7.9</v>
      </c>
      <c r="J375" s="79">
        <v>19.899999999999999</v>
      </c>
      <c r="K375" s="143" t="str">
        <f>_xlfn.XLOOKUP(C375,наличие!A:A,наличие!J:J,"-",0)</f>
        <v>-</v>
      </c>
      <c r="L375" s="160" t="s">
        <v>1245</v>
      </c>
      <c r="M375" s="31" t="s">
        <v>1244</v>
      </c>
      <c r="N375" s="31" t="s">
        <v>1244</v>
      </c>
      <c r="O375" s="31" t="s">
        <v>1244</v>
      </c>
      <c r="P375" s="31" t="s">
        <v>1244</v>
      </c>
      <c r="Q375" s="31" t="s">
        <v>1244</v>
      </c>
      <c r="R375" s="31" t="s">
        <v>1244</v>
      </c>
      <c r="S375" s="31" t="s">
        <v>1244</v>
      </c>
      <c r="T375" s="31" t="s">
        <v>1244</v>
      </c>
      <c r="U375" s="31" t="s">
        <v>1244</v>
      </c>
      <c r="V375" s="31" t="s">
        <v>1244</v>
      </c>
      <c r="W375" s="31" t="s">
        <v>1244</v>
      </c>
      <c r="X375" s="163">
        <f t="shared" si="660"/>
        <v>0</v>
      </c>
      <c r="Y375" s="81">
        <f t="shared" si="661"/>
        <v>0</v>
      </c>
      <c r="Z375" s="38"/>
      <c r="AA375" s="23"/>
      <c r="AB375" s="24"/>
      <c r="AC375" s="55"/>
      <c r="AD375" s="40"/>
      <c r="AE375" s="11"/>
      <c r="AF375" s="6"/>
      <c r="AG375" s="25"/>
      <c r="AH375" s="11"/>
      <c r="AI375" s="7"/>
      <c r="AJ375" s="26"/>
      <c r="AK375" s="11"/>
      <c r="AL375" s="18"/>
      <c r="AM375" s="42"/>
      <c r="AN375" s="67"/>
      <c r="AO375" s="68"/>
      <c r="AP375" s="68"/>
      <c r="AQ375" s="68"/>
      <c r="AR375" s="68"/>
      <c r="AS375" s="68"/>
      <c r="AT375" s="68"/>
      <c r="AU375" s="68"/>
      <c r="AV375" s="74"/>
      <c r="AW375" s="71"/>
      <c r="AX375" s="49"/>
      <c r="AY375" s="50"/>
      <c r="AZ375" s="50"/>
      <c r="BA375" s="50"/>
      <c r="BB375" s="50"/>
      <c r="BC375" s="50"/>
      <c r="BD375" s="50"/>
      <c r="BE375" s="50"/>
      <c r="BF375" s="46"/>
      <c r="BG375" s="9"/>
      <c r="BH375" s="9"/>
      <c r="BI375" s="53"/>
      <c r="BJ375" s="54"/>
      <c r="BK375" s="54"/>
      <c r="BL375" s="54"/>
      <c r="BM375" s="54"/>
      <c r="BN375" s="54"/>
      <c r="BO375" s="54"/>
      <c r="BP375" s="54"/>
      <c r="BQ375" s="46"/>
      <c r="BR375" s="9"/>
      <c r="BS375" s="9"/>
      <c r="BT375" s="63"/>
      <c r="BU375" s="64"/>
      <c r="BV375" s="64"/>
      <c r="BW375" s="64"/>
      <c r="BX375" s="64"/>
      <c r="BY375" s="64"/>
      <c r="BZ375" s="64"/>
      <c r="CA375" s="64"/>
      <c r="CB375" s="46"/>
      <c r="CC375" s="9"/>
      <c r="CD375" s="9"/>
      <c r="CE375" s="8"/>
      <c r="CF375" s="9"/>
      <c r="CG375" s="9"/>
      <c r="CH375" s="8"/>
      <c r="CI375" s="9"/>
      <c r="CJ375" s="9"/>
    </row>
    <row r="376" spans="1:88" s="10" customFormat="1" ht="144" customHeight="1">
      <c r="A376" s="36" t="s">
        <v>1363</v>
      </c>
      <c r="B376" s="36"/>
      <c r="C376" s="106" t="str">
        <f t="shared" si="659"/>
        <v>MAGGY 8621-White</v>
      </c>
      <c r="D376" s="95" t="s">
        <v>1299</v>
      </c>
      <c r="E376" s="19" t="s">
        <v>1236</v>
      </c>
      <c r="F376" s="103" t="s">
        <v>1237</v>
      </c>
      <c r="G376" s="19"/>
      <c r="H376" s="78"/>
      <c r="I376" s="89">
        <v>7.9</v>
      </c>
      <c r="J376" s="79">
        <v>19.899999999999999</v>
      </c>
      <c r="K376" s="143" t="str">
        <f>_xlfn.XLOOKUP(C376,наличие!A:A,наличие!J:J,"-",0)</f>
        <v>-</v>
      </c>
      <c r="L376" s="160" t="s">
        <v>1245</v>
      </c>
      <c r="M376" s="31" t="s">
        <v>1244</v>
      </c>
      <c r="N376" s="31" t="s">
        <v>1244</v>
      </c>
      <c r="O376" s="31" t="s">
        <v>1244</v>
      </c>
      <c r="P376" s="31" t="s">
        <v>1244</v>
      </c>
      <c r="Q376" s="31" t="s">
        <v>1244</v>
      </c>
      <c r="R376" s="31" t="s">
        <v>1244</v>
      </c>
      <c r="S376" s="31" t="s">
        <v>1244</v>
      </c>
      <c r="T376" s="31" t="s">
        <v>1244</v>
      </c>
      <c r="U376" s="31" t="s">
        <v>1244</v>
      </c>
      <c r="V376" s="31" t="s">
        <v>1244</v>
      </c>
      <c r="W376" s="31" t="s">
        <v>1244</v>
      </c>
      <c r="X376" s="163">
        <f t="shared" si="660"/>
        <v>0</v>
      </c>
      <c r="Y376" s="81">
        <f t="shared" si="661"/>
        <v>0</v>
      </c>
      <c r="Z376" s="38"/>
      <c r="AA376" s="23"/>
      <c r="AB376" s="24"/>
      <c r="AC376" s="55"/>
      <c r="AD376" s="40"/>
      <c r="AE376" s="11"/>
      <c r="AF376" s="6"/>
      <c r="AG376" s="25"/>
      <c r="AH376" s="11"/>
      <c r="AI376" s="7"/>
      <c r="AJ376" s="26"/>
      <c r="AK376" s="11"/>
      <c r="AL376" s="18"/>
      <c r="AM376" s="42"/>
      <c r="AN376" s="67"/>
      <c r="AO376" s="68"/>
      <c r="AP376" s="68"/>
      <c r="AQ376" s="68"/>
      <c r="AR376" s="68"/>
      <c r="AS376" s="68"/>
      <c r="AT376" s="68"/>
      <c r="AU376" s="68"/>
      <c r="AV376" s="74"/>
      <c r="AW376" s="71"/>
      <c r="AX376" s="49"/>
      <c r="AY376" s="50"/>
      <c r="AZ376" s="50"/>
      <c r="BA376" s="50"/>
      <c r="BB376" s="50"/>
      <c r="BC376" s="50"/>
      <c r="BD376" s="50"/>
      <c r="BE376" s="50"/>
      <c r="BF376" s="46"/>
      <c r="BG376" s="9"/>
      <c r="BH376" s="9"/>
      <c r="BI376" s="53"/>
      <c r="BJ376" s="54"/>
      <c r="BK376" s="54"/>
      <c r="BL376" s="54"/>
      <c r="BM376" s="54"/>
      <c r="BN376" s="54"/>
      <c r="BO376" s="54"/>
      <c r="BP376" s="54"/>
      <c r="BQ376" s="46"/>
      <c r="BR376" s="9"/>
      <c r="BS376" s="9"/>
      <c r="BT376" s="63"/>
      <c r="BU376" s="64"/>
      <c r="BV376" s="64"/>
      <c r="BW376" s="64"/>
      <c r="BX376" s="64"/>
      <c r="BY376" s="64"/>
      <c r="BZ376" s="64"/>
      <c r="CA376" s="64"/>
      <c r="CB376" s="46"/>
      <c r="CC376" s="9"/>
      <c r="CD376" s="9"/>
      <c r="CE376" s="8"/>
      <c r="CF376" s="9"/>
      <c r="CG376" s="9"/>
      <c r="CH376" s="8"/>
      <c r="CI376" s="9"/>
      <c r="CJ376" s="9"/>
    </row>
    <row r="377" spans="1:88" s="10" customFormat="1" ht="144" customHeight="1">
      <c r="A377" s="36" t="s">
        <v>1363</v>
      </c>
      <c r="B377" s="36"/>
      <c r="C377" s="106" t="str">
        <f t="shared" si="659"/>
        <v>MAGGY 8621-Grey</v>
      </c>
      <c r="D377" s="95" t="s">
        <v>1299</v>
      </c>
      <c r="E377" s="19" t="s">
        <v>1217</v>
      </c>
      <c r="F377" s="103" t="s">
        <v>1237</v>
      </c>
      <c r="G377" s="19"/>
      <c r="H377" s="78"/>
      <c r="I377" s="89">
        <v>7.9</v>
      </c>
      <c r="J377" s="79">
        <v>19.899999999999999</v>
      </c>
      <c r="K377" s="143" t="str">
        <f>_xlfn.XLOOKUP(C377,наличие!A:A,наличие!J:J,"-",0)</f>
        <v>-</v>
      </c>
      <c r="L377" s="160" t="s">
        <v>1245</v>
      </c>
      <c r="M377" s="31" t="s">
        <v>1244</v>
      </c>
      <c r="N377" s="31" t="s">
        <v>1244</v>
      </c>
      <c r="O377" s="31" t="s">
        <v>1244</v>
      </c>
      <c r="P377" s="31" t="s">
        <v>1244</v>
      </c>
      <c r="Q377" s="31" t="s">
        <v>1244</v>
      </c>
      <c r="R377" s="31" t="s">
        <v>1244</v>
      </c>
      <c r="S377" s="31" t="s">
        <v>1244</v>
      </c>
      <c r="T377" s="31" t="s">
        <v>1244</v>
      </c>
      <c r="U377" s="31" t="s">
        <v>1244</v>
      </c>
      <c r="V377" s="31" t="s">
        <v>1244</v>
      </c>
      <c r="W377" s="31" t="s">
        <v>1244</v>
      </c>
      <c r="X377" s="163">
        <f t="shared" si="660"/>
        <v>0</v>
      </c>
      <c r="Y377" s="81">
        <f t="shared" si="661"/>
        <v>0</v>
      </c>
      <c r="Z377" s="38"/>
      <c r="AA377" s="23"/>
      <c r="AB377" s="24"/>
      <c r="AC377" s="55"/>
      <c r="AD377" s="40"/>
      <c r="AE377" s="11"/>
      <c r="AF377" s="6"/>
      <c r="AG377" s="25"/>
      <c r="AH377" s="11"/>
      <c r="AI377" s="7"/>
      <c r="AJ377" s="26"/>
      <c r="AK377" s="11"/>
      <c r="AL377" s="18"/>
      <c r="AM377" s="42"/>
      <c r="AN377" s="67"/>
      <c r="AO377" s="68"/>
      <c r="AP377" s="68"/>
      <c r="AQ377" s="68"/>
      <c r="AR377" s="68"/>
      <c r="AS377" s="68"/>
      <c r="AT377" s="68"/>
      <c r="AU377" s="68"/>
      <c r="AV377" s="74"/>
      <c r="AW377" s="71"/>
      <c r="AX377" s="49"/>
      <c r="AY377" s="50"/>
      <c r="AZ377" s="50"/>
      <c r="BA377" s="50"/>
      <c r="BB377" s="50"/>
      <c r="BC377" s="50"/>
      <c r="BD377" s="50"/>
      <c r="BE377" s="50"/>
      <c r="BF377" s="46"/>
      <c r="BG377" s="9"/>
      <c r="BH377" s="9"/>
      <c r="BI377" s="53"/>
      <c r="BJ377" s="54"/>
      <c r="BK377" s="54"/>
      <c r="BL377" s="54"/>
      <c r="BM377" s="54"/>
      <c r="BN377" s="54"/>
      <c r="BO377" s="54"/>
      <c r="BP377" s="54"/>
      <c r="BQ377" s="46"/>
      <c r="BR377" s="9"/>
      <c r="BS377" s="9"/>
      <c r="BT377" s="63"/>
      <c r="BU377" s="64"/>
      <c r="BV377" s="64"/>
      <c r="BW377" s="64"/>
      <c r="BX377" s="64"/>
      <c r="BY377" s="64"/>
      <c r="BZ377" s="64"/>
      <c r="CA377" s="64"/>
      <c r="CB377" s="46"/>
      <c r="CC377" s="9"/>
      <c r="CD377" s="9"/>
      <c r="CE377" s="8"/>
      <c r="CF377" s="9"/>
      <c r="CG377" s="9"/>
      <c r="CH377" s="8"/>
      <c r="CI377" s="9"/>
      <c r="CJ377" s="9"/>
    </row>
    <row r="378" spans="1:88" s="10" customFormat="1" ht="144" customHeight="1">
      <c r="A378" s="36" t="s">
        <v>1366</v>
      </c>
      <c r="B378" s="36"/>
      <c r="C378" s="106" t="str">
        <f t="shared" si="659"/>
        <v>LOUISE 110-Mustard</v>
      </c>
      <c r="D378" s="95" t="s">
        <v>872</v>
      </c>
      <c r="E378" s="19" t="s">
        <v>1218</v>
      </c>
      <c r="F378" s="103" t="s">
        <v>889</v>
      </c>
      <c r="G378" s="19"/>
      <c r="H378" s="78"/>
      <c r="I378" s="89">
        <v>14.9</v>
      </c>
      <c r="J378" s="79">
        <v>37.9</v>
      </c>
      <c r="K378" s="143" t="str">
        <f>_xlfn.XLOOKUP(C378,наличие!A:A,наличие!J:J,"-",0)</f>
        <v>-</v>
      </c>
      <c r="L378" s="160" t="s">
        <v>1245</v>
      </c>
      <c r="M378" s="31" t="s">
        <v>1244</v>
      </c>
      <c r="N378" s="31" t="s">
        <v>1244</v>
      </c>
      <c r="O378" s="31" t="s">
        <v>1244</v>
      </c>
      <c r="P378" s="31" t="s">
        <v>1244</v>
      </c>
      <c r="Q378" s="31" t="s">
        <v>1244</v>
      </c>
      <c r="R378" s="31" t="s">
        <v>1244</v>
      </c>
      <c r="S378" s="31" t="s">
        <v>1244</v>
      </c>
      <c r="T378" s="31" t="s">
        <v>1244</v>
      </c>
      <c r="U378" s="31" t="s">
        <v>1244</v>
      </c>
      <c r="V378" s="31" t="s">
        <v>1244</v>
      </c>
      <c r="W378" s="31" t="s">
        <v>1244</v>
      </c>
      <c r="X378" s="163">
        <f t="shared" si="660"/>
        <v>0</v>
      </c>
      <c r="Y378" s="81">
        <f t="shared" si="661"/>
        <v>0</v>
      </c>
      <c r="Z378" s="38"/>
      <c r="AA378" s="23"/>
      <c r="AB378" s="24"/>
      <c r="AC378" s="55"/>
      <c r="AD378" s="40"/>
      <c r="AE378" s="11"/>
      <c r="AF378" s="6"/>
      <c r="AG378" s="25"/>
      <c r="AH378" s="11"/>
      <c r="AI378" s="7"/>
      <c r="AJ378" s="26"/>
      <c r="AK378" s="11"/>
      <c r="AL378" s="18"/>
      <c r="AM378" s="42"/>
      <c r="AN378" s="67"/>
      <c r="AO378" s="68"/>
      <c r="AP378" s="68"/>
      <c r="AQ378" s="68"/>
      <c r="AR378" s="68"/>
      <c r="AS378" s="68"/>
      <c r="AT378" s="68"/>
      <c r="AU378" s="68"/>
      <c r="AV378" s="74"/>
      <c r="AW378" s="71"/>
      <c r="AX378" s="49"/>
      <c r="AY378" s="50"/>
      <c r="AZ378" s="50"/>
      <c r="BA378" s="50"/>
      <c r="BB378" s="50"/>
      <c r="BC378" s="50"/>
      <c r="BD378" s="50"/>
      <c r="BE378" s="50"/>
      <c r="BF378" s="46"/>
      <c r="BG378" s="9"/>
      <c r="BH378" s="9"/>
      <c r="BI378" s="53"/>
      <c r="BJ378" s="54"/>
      <c r="BK378" s="54"/>
      <c r="BL378" s="54"/>
      <c r="BM378" s="54"/>
      <c r="BN378" s="54"/>
      <c r="BO378" s="54"/>
      <c r="BP378" s="54"/>
      <c r="BQ378" s="46"/>
      <c r="BR378" s="9"/>
      <c r="BS378" s="9"/>
      <c r="BT378" s="63"/>
      <c r="BU378" s="64"/>
      <c r="BV378" s="64"/>
      <c r="BW378" s="64"/>
      <c r="BX378" s="64"/>
      <c r="BY378" s="64"/>
      <c r="BZ378" s="64"/>
      <c r="CA378" s="64"/>
      <c r="CB378" s="46"/>
      <c r="CC378" s="9"/>
      <c r="CD378" s="9"/>
      <c r="CE378" s="8"/>
      <c r="CF378" s="9"/>
      <c r="CG378" s="9"/>
      <c r="CH378" s="8"/>
      <c r="CI378" s="9"/>
      <c r="CJ378" s="9"/>
    </row>
    <row r="379" spans="1:88" s="10" customFormat="1" ht="144" customHeight="1">
      <c r="A379" s="36" t="s">
        <v>1366</v>
      </c>
      <c r="B379" s="36"/>
      <c r="C379" s="106" t="str">
        <f t="shared" si="659"/>
        <v>LOUISE 110-Purple</v>
      </c>
      <c r="D379" s="95" t="s">
        <v>872</v>
      </c>
      <c r="E379" s="19" t="s">
        <v>1241</v>
      </c>
      <c r="F379" s="103" t="s">
        <v>889</v>
      </c>
      <c r="G379" s="19"/>
      <c r="H379" s="78"/>
      <c r="I379" s="89">
        <v>14.9</v>
      </c>
      <c r="J379" s="79">
        <v>37.9</v>
      </c>
      <c r="K379" s="143" t="str">
        <f>_xlfn.XLOOKUP(C379,наличие!A:A,наличие!J:J,"-",0)</f>
        <v>-</v>
      </c>
      <c r="L379" s="160" t="s">
        <v>1245</v>
      </c>
      <c r="M379" s="31" t="s">
        <v>1244</v>
      </c>
      <c r="N379" s="31" t="s">
        <v>1244</v>
      </c>
      <c r="O379" s="31" t="s">
        <v>1244</v>
      </c>
      <c r="P379" s="31" t="s">
        <v>1244</v>
      </c>
      <c r="Q379" s="31" t="s">
        <v>1244</v>
      </c>
      <c r="R379" s="31" t="s">
        <v>1244</v>
      </c>
      <c r="S379" s="31" t="s">
        <v>1244</v>
      </c>
      <c r="T379" s="31" t="s">
        <v>1244</v>
      </c>
      <c r="U379" s="31" t="s">
        <v>1244</v>
      </c>
      <c r="V379" s="31" t="s">
        <v>1244</v>
      </c>
      <c r="W379" s="31" t="s">
        <v>1244</v>
      </c>
      <c r="X379" s="163">
        <f t="shared" si="660"/>
        <v>0</v>
      </c>
      <c r="Y379" s="81">
        <f t="shared" si="661"/>
        <v>0</v>
      </c>
      <c r="Z379" s="38"/>
      <c r="AA379" s="23"/>
      <c r="AB379" s="24"/>
      <c r="AC379" s="55"/>
      <c r="AD379" s="40"/>
      <c r="AE379" s="11"/>
      <c r="AF379" s="6"/>
      <c r="AG379" s="25"/>
      <c r="AH379" s="11"/>
      <c r="AI379" s="7"/>
      <c r="AJ379" s="26"/>
      <c r="AK379" s="11"/>
      <c r="AL379" s="18"/>
      <c r="AM379" s="42"/>
      <c r="AN379" s="67"/>
      <c r="AO379" s="68"/>
      <c r="AP379" s="68"/>
      <c r="AQ379" s="68"/>
      <c r="AR379" s="68"/>
      <c r="AS379" s="68"/>
      <c r="AT379" s="68"/>
      <c r="AU379" s="68"/>
      <c r="AV379" s="74"/>
      <c r="AW379" s="71"/>
      <c r="AX379" s="49"/>
      <c r="AY379" s="50"/>
      <c r="AZ379" s="50"/>
      <c r="BA379" s="50"/>
      <c r="BB379" s="50"/>
      <c r="BC379" s="50"/>
      <c r="BD379" s="50"/>
      <c r="BE379" s="50"/>
      <c r="BF379" s="46"/>
      <c r="BG379" s="9"/>
      <c r="BH379" s="9"/>
      <c r="BI379" s="53"/>
      <c r="BJ379" s="54"/>
      <c r="BK379" s="54"/>
      <c r="BL379" s="54"/>
      <c r="BM379" s="54"/>
      <c r="BN379" s="54"/>
      <c r="BO379" s="54"/>
      <c r="BP379" s="54"/>
      <c r="BQ379" s="46"/>
      <c r="BR379" s="9"/>
      <c r="BS379" s="9"/>
      <c r="BT379" s="63"/>
      <c r="BU379" s="64"/>
      <c r="BV379" s="64"/>
      <c r="BW379" s="64"/>
      <c r="BX379" s="64"/>
      <c r="BY379" s="64"/>
      <c r="BZ379" s="64"/>
      <c r="CA379" s="64"/>
      <c r="CB379" s="46"/>
      <c r="CC379" s="9"/>
      <c r="CD379" s="9"/>
      <c r="CE379" s="8"/>
      <c r="CF379" s="9"/>
      <c r="CG379" s="9"/>
      <c r="CH379" s="8"/>
      <c r="CI379" s="9"/>
      <c r="CJ379" s="9"/>
    </row>
    <row r="380" spans="1:88" s="10" customFormat="1" ht="144" customHeight="1">
      <c r="A380" s="36" t="s">
        <v>1366</v>
      </c>
      <c r="B380" s="36"/>
      <c r="C380" s="106" t="str">
        <f t="shared" si="659"/>
        <v>LOUISE 110-Blue</v>
      </c>
      <c r="D380" s="95" t="s">
        <v>872</v>
      </c>
      <c r="E380" s="19" t="s">
        <v>1203</v>
      </c>
      <c r="F380" s="103" t="s">
        <v>889</v>
      </c>
      <c r="G380" s="19"/>
      <c r="H380" s="78"/>
      <c r="I380" s="89">
        <v>14.9</v>
      </c>
      <c r="J380" s="79">
        <v>37.9</v>
      </c>
      <c r="K380" s="143" t="str">
        <f>_xlfn.XLOOKUP(C380,наличие!A:A,наличие!J:J,"-",0)</f>
        <v>-</v>
      </c>
      <c r="L380" s="160" t="s">
        <v>1245</v>
      </c>
      <c r="M380" s="31" t="s">
        <v>1244</v>
      </c>
      <c r="N380" s="31" t="s">
        <v>1244</v>
      </c>
      <c r="O380" s="31" t="s">
        <v>1244</v>
      </c>
      <c r="P380" s="31" t="s">
        <v>1244</v>
      </c>
      <c r="Q380" s="31" t="s">
        <v>1244</v>
      </c>
      <c r="R380" s="31" t="s">
        <v>1244</v>
      </c>
      <c r="S380" s="31" t="s">
        <v>1244</v>
      </c>
      <c r="T380" s="31" t="s">
        <v>1244</v>
      </c>
      <c r="U380" s="31" t="s">
        <v>1244</v>
      </c>
      <c r="V380" s="31" t="s">
        <v>1244</v>
      </c>
      <c r="W380" s="31" t="s">
        <v>1244</v>
      </c>
      <c r="X380" s="163">
        <f t="shared" si="660"/>
        <v>0</v>
      </c>
      <c r="Y380" s="81">
        <f t="shared" si="661"/>
        <v>0</v>
      </c>
      <c r="Z380" s="38"/>
      <c r="AA380" s="23"/>
      <c r="AB380" s="24"/>
      <c r="AC380" s="55"/>
      <c r="AD380" s="40"/>
      <c r="AE380" s="11"/>
      <c r="AF380" s="6"/>
      <c r="AG380" s="25"/>
      <c r="AH380" s="11"/>
      <c r="AI380" s="7"/>
      <c r="AJ380" s="26"/>
      <c r="AK380" s="11"/>
      <c r="AL380" s="18"/>
      <c r="AM380" s="42"/>
      <c r="AN380" s="67"/>
      <c r="AO380" s="68"/>
      <c r="AP380" s="68"/>
      <c r="AQ380" s="68"/>
      <c r="AR380" s="68"/>
      <c r="AS380" s="68"/>
      <c r="AT380" s="68"/>
      <c r="AU380" s="68"/>
      <c r="AV380" s="74"/>
      <c r="AW380" s="71"/>
      <c r="AX380" s="49"/>
      <c r="AY380" s="50"/>
      <c r="AZ380" s="50"/>
      <c r="BA380" s="50"/>
      <c r="BB380" s="50"/>
      <c r="BC380" s="50"/>
      <c r="BD380" s="50"/>
      <c r="BE380" s="50"/>
      <c r="BF380" s="46"/>
      <c r="BG380" s="9"/>
      <c r="BH380" s="9"/>
      <c r="BI380" s="53"/>
      <c r="BJ380" s="54"/>
      <c r="BK380" s="54"/>
      <c r="BL380" s="54"/>
      <c r="BM380" s="54"/>
      <c r="BN380" s="54"/>
      <c r="BO380" s="54"/>
      <c r="BP380" s="54"/>
      <c r="BQ380" s="46"/>
      <c r="BR380" s="9"/>
      <c r="BS380" s="9"/>
      <c r="BT380" s="63"/>
      <c r="BU380" s="64"/>
      <c r="BV380" s="64"/>
      <c r="BW380" s="64"/>
      <c r="BX380" s="64"/>
      <c r="BY380" s="64"/>
      <c r="BZ380" s="64"/>
      <c r="CA380" s="64"/>
      <c r="CB380" s="46"/>
      <c r="CC380" s="9"/>
      <c r="CD380" s="9"/>
      <c r="CE380" s="8"/>
      <c r="CF380" s="9"/>
      <c r="CG380" s="9"/>
      <c r="CH380" s="8"/>
      <c r="CI380" s="9"/>
      <c r="CJ380" s="9"/>
    </row>
    <row r="381" spans="1:88" s="10" customFormat="1" ht="144" customHeight="1">
      <c r="A381" s="36" t="s">
        <v>1366</v>
      </c>
      <c r="B381" s="36"/>
      <c r="C381" s="106" t="str">
        <f t="shared" si="659"/>
        <v>LOUISE 110-Grey</v>
      </c>
      <c r="D381" s="95" t="s">
        <v>872</v>
      </c>
      <c r="E381" s="19" t="s">
        <v>1217</v>
      </c>
      <c r="F381" s="103" t="s">
        <v>889</v>
      </c>
      <c r="G381" s="19"/>
      <c r="H381" s="78"/>
      <c r="I381" s="89">
        <v>14.9</v>
      </c>
      <c r="J381" s="79">
        <v>37.9</v>
      </c>
      <c r="K381" s="143" t="str">
        <f>_xlfn.XLOOKUP(C381,наличие!A:A,наличие!J:J,"-",0)</f>
        <v>-</v>
      </c>
      <c r="L381" s="160" t="s">
        <v>1245</v>
      </c>
      <c r="M381" s="31" t="s">
        <v>1244</v>
      </c>
      <c r="N381" s="31" t="s">
        <v>1244</v>
      </c>
      <c r="O381" s="31" t="s">
        <v>1244</v>
      </c>
      <c r="P381" s="31" t="s">
        <v>1244</v>
      </c>
      <c r="Q381" s="31" t="s">
        <v>1244</v>
      </c>
      <c r="R381" s="31" t="s">
        <v>1244</v>
      </c>
      <c r="S381" s="31" t="s">
        <v>1244</v>
      </c>
      <c r="T381" s="31" t="s">
        <v>1244</v>
      </c>
      <c r="U381" s="31" t="s">
        <v>1244</v>
      </c>
      <c r="V381" s="31" t="s">
        <v>1244</v>
      </c>
      <c r="W381" s="31" t="s">
        <v>1244</v>
      </c>
      <c r="X381" s="163">
        <f t="shared" si="660"/>
        <v>0</v>
      </c>
      <c r="Y381" s="81">
        <f t="shared" si="661"/>
        <v>0</v>
      </c>
      <c r="Z381" s="38"/>
      <c r="AA381" s="23"/>
      <c r="AB381" s="24"/>
      <c r="AC381" s="55"/>
      <c r="AD381" s="40"/>
      <c r="AE381" s="11"/>
      <c r="AF381" s="6"/>
      <c r="AG381" s="25"/>
      <c r="AH381" s="11"/>
      <c r="AI381" s="7"/>
      <c r="AJ381" s="26"/>
      <c r="AK381" s="11"/>
      <c r="AL381" s="18"/>
      <c r="AM381" s="42"/>
      <c r="AN381" s="67"/>
      <c r="AO381" s="68"/>
      <c r="AP381" s="68"/>
      <c r="AQ381" s="68"/>
      <c r="AR381" s="68"/>
      <c r="AS381" s="68"/>
      <c r="AT381" s="68"/>
      <c r="AU381" s="68"/>
      <c r="AV381" s="74"/>
      <c r="AW381" s="71"/>
      <c r="AX381" s="49"/>
      <c r="AY381" s="50"/>
      <c r="AZ381" s="50"/>
      <c r="BA381" s="50"/>
      <c r="BB381" s="50"/>
      <c r="BC381" s="50"/>
      <c r="BD381" s="50"/>
      <c r="BE381" s="50"/>
      <c r="BF381" s="46"/>
      <c r="BG381" s="9"/>
      <c r="BH381" s="9"/>
      <c r="BI381" s="53"/>
      <c r="BJ381" s="54"/>
      <c r="BK381" s="54"/>
      <c r="BL381" s="54"/>
      <c r="BM381" s="54"/>
      <c r="BN381" s="54"/>
      <c r="BO381" s="54"/>
      <c r="BP381" s="54"/>
      <c r="BQ381" s="46"/>
      <c r="BR381" s="9"/>
      <c r="BS381" s="9"/>
      <c r="BT381" s="63"/>
      <c r="BU381" s="64"/>
      <c r="BV381" s="64"/>
      <c r="BW381" s="64"/>
      <c r="BX381" s="64"/>
      <c r="BY381" s="64"/>
      <c r="BZ381" s="64"/>
      <c r="CA381" s="64"/>
      <c r="CB381" s="46"/>
      <c r="CC381" s="9"/>
      <c r="CD381" s="9"/>
      <c r="CE381" s="8"/>
      <c r="CF381" s="9"/>
      <c r="CG381" s="9"/>
      <c r="CH381" s="8"/>
      <c r="CI381" s="9"/>
      <c r="CJ381" s="9"/>
    </row>
    <row r="382" spans="1:88" s="10" customFormat="1" ht="144" customHeight="1">
      <c r="A382" s="36" t="s">
        <v>1242</v>
      </c>
      <c r="B382" s="36"/>
      <c r="C382" s="106" t="str">
        <f t="shared" si="659"/>
        <v>LOUISE 124-Mustard</v>
      </c>
      <c r="D382" s="95" t="s">
        <v>873</v>
      </c>
      <c r="E382" s="19" t="s">
        <v>1218</v>
      </c>
      <c r="F382" s="103" t="s">
        <v>889</v>
      </c>
      <c r="G382" s="19"/>
      <c r="H382" s="78"/>
      <c r="I382" s="89">
        <v>14.9</v>
      </c>
      <c r="J382" s="79">
        <v>39.9</v>
      </c>
      <c r="K382" s="143" t="str">
        <f>_xlfn.XLOOKUP(C382,наличие!A:A,наличие!J:J,"-",0)</f>
        <v>-</v>
      </c>
      <c r="L382" s="160" t="s">
        <v>1245</v>
      </c>
      <c r="M382" s="31" t="s">
        <v>1244</v>
      </c>
      <c r="N382" s="31" t="s">
        <v>1244</v>
      </c>
      <c r="O382" s="31" t="s">
        <v>1244</v>
      </c>
      <c r="P382" s="31" t="s">
        <v>1244</v>
      </c>
      <c r="Q382" s="31" t="s">
        <v>1244</v>
      </c>
      <c r="R382" s="31" t="s">
        <v>1244</v>
      </c>
      <c r="S382" s="31" t="s">
        <v>1244</v>
      </c>
      <c r="T382" s="31" t="s">
        <v>1244</v>
      </c>
      <c r="U382" s="31" t="s">
        <v>1244</v>
      </c>
      <c r="V382" s="31" t="s">
        <v>1244</v>
      </c>
      <c r="W382" s="31" t="s">
        <v>1244</v>
      </c>
      <c r="X382" s="163">
        <f t="shared" si="660"/>
        <v>0</v>
      </c>
      <c r="Y382" s="81">
        <f t="shared" si="661"/>
        <v>0</v>
      </c>
      <c r="Z382" s="38"/>
      <c r="AA382" s="23"/>
      <c r="AB382" s="24"/>
      <c r="AC382" s="55"/>
      <c r="AD382" s="40"/>
      <c r="AE382" s="11"/>
      <c r="AF382" s="6"/>
      <c r="AG382" s="25"/>
      <c r="AH382" s="11"/>
      <c r="AI382" s="7"/>
      <c r="AJ382" s="26"/>
      <c r="AK382" s="11"/>
      <c r="AL382" s="18"/>
      <c r="AM382" s="42"/>
      <c r="AN382" s="67"/>
      <c r="AO382" s="68"/>
      <c r="AP382" s="68"/>
      <c r="AQ382" s="68"/>
      <c r="AR382" s="68"/>
      <c r="AS382" s="68"/>
      <c r="AT382" s="68"/>
      <c r="AU382" s="68"/>
      <c r="AV382" s="74"/>
      <c r="AW382" s="71"/>
      <c r="AX382" s="49"/>
      <c r="AY382" s="50"/>
      <c r="AZ382" s="50"/>
      <c r="BA382" s="50"/>
      <c r="BB382" s="50"/>
      <c r="BC382" s="50"/>
      <c r="BD382" s="50"/>
      <c r="BE382" s="50"/>
      <c r="BF382" s="46"/>
      <c r="BG382" s="9"/>
      <c r="BH382" s="9"/>
      <c r="BI382" s="53"/>
      <c r="BJ382" s="54"/>
      <c r="BK382" s="54"/>
      <c r="BL382" s="54"/>
      <c r="BM382" s="54"/>
      <c r="BN382" s="54"/>
      <c r="BO382" s="54"/>
      <c r="BP382" s="54"/>
      <c r="BQ382" s="46"/>
      <c r="BR382" s="9"/>
      <c r="BS382" s="9"/>
      <c r="BT382" s="63"/>
      <c r="BU382" s="64"/>
      <c r="BV382" s="64"/>
      <c r="BW382" s="64"/>
      <c r="BX382" s="64"/>
      <c r="BY382" s="64"/>
      <c r="BZ382" s="64"/>
      <c r="CA382" s="64"/>
      <c r="CB382" s="46"/>
      <c r="CC382" s="9"/>
      <c r="CD382" s="9"/>
      <c r="CE382" s="8"/>
      <c r="CF382" s="9"/>
      <c r="CG382" s="9"/>
      <c r="CH382" s="8"/>
      <c r="CI382" s="9"/>
      <c r="CJ382" s="9"/>
    </row>
    <row r="383" spans="1:88" s="10" customFormat="1" ht="144" customHeight="1">
      <c r="A383" s="36" t="s">
        <v>1242</v>
      </c>
      <c r="B383" s="36"/>
      <c r="C383" s="106" t="str">
        <f t="shared" si="659"/>
        <v>LOUISE 124-Purple</v>
      </c>
      <c r="D383" s="95" t="s">
        <v>873</v>
      </c>
      <c r="E383" s="19" t="s">
        <v>1241</v>
      </c>
      <c r="F383" s="103" t="s">
        <v>889</v>
      </c>
      <c r="G383" s="19"/>
      <c r="H383" s="78"/>
      <c r="I383" s="89">
        <v>14.9</v>
      </c>
      <c r="J383" s="79">
        <v>39.9</v>
      </c>
      <c r="K383" s="143" t="str">
        <f>_xlfn.XLOOKUP(C383,наличие!A:A,наличие!J:J,"-",0)</f>
        <v>-</v>
      </c>
      <c r="L383" s="160" t="s">
        <v>1245</v>
      </c>
      <c r="M383" s="31" t="s">
        <v>1244</v>
      </c>
      <c r="N383" s="31" t="s">
        <v>1244</v>
      </c>
      <c r="O383" s="31" t="s">
        <v>1244</v>
      </c>
      <c r="P383" s="31" t="s">
        <v>1244</v>
      </c>
      <c r="Q383" s="31" t="s">
        <v>1244</v>
      </c>
      <c r="R383" s="31" t="s">
        <v>1244</v>
      </c>
      <c r="S383" s="31" t="s">
        <v>1244</v>
      </c>
      <c r="T383" s="31" t="s">
        <v>1244</v>
      </c>
      <c r="U383" s="31" t="s">
        <v>1244</v>
      </c>
      <c r="V383" s="31" t="s">
        <v>1244</v>
      </c>
      <c r="W383" s="31" t="s">
        <v>1244</v>
      </c>
      <c r="X383" s="163">
        <f t="shared" si="660"/>
        <v>0</v>
      </c>
      <c r="Y383" s="81">
        <f t="shared" si="661"/>
        <v>0</v>
      </c>
      <c r="Z383" s="38"/>
      <c r="AA383" s="23"/>
      <c r="AB383" s="24"/>
      <c r="AC383" s="55"/>
      <c r="AD383" s="40"/>
      <c r="AE383" s="11"/>
      <c r="AF383" s="6"/>
      <c r="AG383" s="25"/>
      <c r="AH383" s="11"/>
      <c r="AI383" s="7"/>
      <c r="AJ383" s="26"/>
      <c r="AK383" s="11"/>
      <c r="AL383" s="18"/>
      <c r="AM383" s="42"/>
      <c r="AN383" s="67"/>
      <c r="AO383" s="68"/>
      <c r="AP383" s="68"/>
      <c r="AQ383" s="68"/>
      <c r="AR383" s="68"/>
      <c r="AS383" s="68"/>
      <c r="AT383" s="68"/>
      <c r="AU383" s="68"/>
      <c r="AV383" s="74"/>
      <c r="AW383" s="71"/>
      <c r="AX383" s="49"/>
      <c r="AY383" s="50"/>
      <c r="AZ383" s="50"/>
      <c r="BA383" s="50"/>
      <c r="BB383" s="50"/>
      <c r="BC383" s="50"/>
      <c r="BD383" s="50"/>
      <c r="BE383" s="50"/>
      <c r="BF383" s="46"/>
      <c r="BG383" s="9"/>
      <c r="BH383" s="9"/>
      <c r="BI383" s="53"/>
      <c r="BJ383" s="54"/>
      <c r="BK383" s="54"/>
      <c r="BL383" s="54"/>
      <c r="BM383" s="54"/>
      <c r="BN383" s="54"/>
      <c r="BO383" s="54"/>
      <c r="BP383" s="54"/>
      <c r="BQ383" s="46"/>
      <c r="BR383" s="9"/>
      <c r="BS383" s="9"/>
      <c r="BT383" s="63"/>
      <c r="BU383" s="64"/>
      <c r="BV383" s="64"/>
      <c r="BW383" s="64"/>
      <c r="BX383" s="64"/>
      <c r="BY383" s="64"/>
      <c r="BZ383" s="64"/>
      <c r="CA383" s="64"/>
      <c r="CB383" s="46"/>
      <c r="CC383" s="9"/>
      <c r="CD383" s="9"/>
      <c r="CE383" s="8"/>
      <c r="CF383" s="9"/>
      <c r="CG383" s="9"/>
      <c r="CH383" s="8"/>
      <c r="CI383" s="9"/>
      <c r="CJ383" s="9"/>
    </row>
    <row r="384" spans="1:88" s="10" customFormat="1" ht="144" customHeight="1">
      <c r="A384" s="36" t="s">
        <v>1242</v>
      </c>
      <c r="B384" s="36"/>
      <c r="C384" s="106" t="str">
        <f t="shared" si="659"/>
        <v>LOUISE 124-Blue</v>
      </c>
      <c r="D384" s="95" t="s">
        <v>873</v>
      </c>
      <c r="E384" s="19" t="s">
        <v>1203</v>
      </c>
      <c r="F384" s="103" t="s">
        <v>889</v>
      </c>
      <c r="G384" s="19"/>
      <c r="H384" s="78"/>
      <c r="I384" s="89">
        <v>14.9</v>
      </c>
      <c r="J384" s="79">
        <v>39.9</v>
      </c>
      <c r="K384" s="143" t="str">
        <f>_xlfn.XLOOKUP(C384,наличие!A:A,наличие!J:J,"-",0)</f>
        <v>-</v>
      </c>
      <c r="L384" s="160" t="s">
        <v>1245</v>
      </c>
      <c r="M384" s="31" t="s">
        <v>1244</v>
      </c>
      <c r="N384" s="31" t="s">
        <v>1244</v>
      </c>
      <c r="O384" s="31" t="s">
        <v>1244</v>
      </c>
      <c r="P384" s="31" t="s">
        <v>1244</v>
      </c>
      <c r="Q384" s="31" t="s">
        <v>1244</v>
      </c>
      <c r="R384" s="31" t="s">
        <v>1244</v>
      </c>
      <c r="S384" s="31" t="s">
        <v>1244</v>
      </c>
      <c r="T384" s="31" t="s">
        <v>1244</v>
      </c>
      <c r="U384" s="31" t="s">
        <v>1244</v>
      </c>
      <c r="V384" s="31" t="s">
        <v>1244</v>
      </c>
      <c r="W384" s="31" t="s">
        <v>1244</v>
      </c>
      <c r="X384" s="163">
        <f t="shared" si="660"/>
        <v>0</v>
      </c>
      <c r="Y384" s="81">
        <f t="shared" si="661"/>
        <v>0</v>
      </c>
      <c r="Z384" s="38"/>
      <c r="AA384" s="23"/>
      <c r="AB384" s="24"/>
      <c r="AC384" s="55"/>
      <c r="AD384" s="40"/>
      <c r="AE384" s="11"/>
      <c r="AF384" s="6"/>
      <c r="AG384" s="25"/>
      <c r="AH384" s="11"/>
      <c r="AI384" s="7"/>
      <c r="AJ384" s="26"/>
      <c r="AK384" s="11"/>
      <c r="AL384" s="18"/>
      <c r="AM384" s="42"/>
      <c r="AN384" s="67"/>
      <c r="AO384" s="68"/>
      <c r="AP384" s="68"/>
      <c r="AQ384" s="68"/>
      <c r="AR384" s="68"/>
      <c r="AS384" s="68"/>
      <c r="AT384" s="68"/>
      <c r="AU384" s="68"/>
      <c r="AV384" s="74"/>
      <c r="AW384" s="71"/>
      <c r="AX384" s="49"/>
      <c r="AY384" s="50"/>
      <c r="AZ384" s="50"/>
      <c r="BA384" s="50"/>
      <c r="BB384" s="50"/>
      <c r="BC384" s="50"/>
      <c r="BD384" s="50"/>
      <c r="BE384" s="50"/>
      <c r="BF384" s="46"/>
      <c r="BG384" s="9"/>
      <c r="BH384" s="9"/>
      <c r="BI384" s="53"/>
      <c r="BJ384" s="54"/>
      <c r="BK384" s="54"/>
      <c r="BL384" s="54"/>
      <c r="BM384" s="54"/>
      <c r="BN384" s="54"/>
      <c r="BO384" s="54"/>
      <c r="BP384" s="54"/>
      <c r="BQ384" s="46"/>
      <c r="BR384" s="9"/>
      <c r="BS384" s="9"/>
      <c r="BT384" s="63"/>
      <c r="BU384" s="64"/>
      <c r="BV384" s="64"/>
      <c r="BW384" s="64"/>
      <c r="BX384" s="64"/>
      <c r="BY384" s="64"/>
      <c r="BZ384" s="64"/>
      <c r="CA384" s="64"/>
      <c r="CB384" s="46"/>
      <c r="CC384" s="9"/>
      <c r="CD384" s="9"/>
      <c r="CE384" s="8"/>
      <c r="CF384" s="9"/>
      <c r="CG384" s="9"/>
      <c r="CH384" s="8"/>
      <c r="CI384" s="9"/>
      <c r="CJ384" s="9"/>
    </row>
    <row r="385" spans="1:88" s="10" customFormat="1" ht="144" customHeight="1">
      <c r="A385" s="36" t="s">
        <v>1242</v>
      </c>
      <c r="B385" s="36"/>
      <c r="C385" s="106" t="str">
        <f t="shared" ref="C385:C441" si="662">D385&amp;"-"&amp;E385</f>
        <v>LOUISE 124-Grey</v>
      </c>
      <c r="D385" s="95" t="s">
        <v>873</v>
      </c>
      <c r="E385" s="19" t="s">
        <v>1217</v>
      </c>
      <c r="F385" s="103" t="s">
        <v>889</v>
      </c>
      <c r="G385" s="19"/>
      <c r="H385" s="78"/>
      <c r="I385" s="89">
        <v>14.9</v>
      </c>
      <c r="J385" s="79">
        <v>39.9</v>
      </c>
      <c r="K385" s="143" t="str">
        <f>_xlfn.XLOOKUP(C385,наличие!A:A,наличие!J:J,"-",0)</f>
        <v>-</v>
      </c>
      <c r="L385" s="160" t="s">
        <v>1245</v>
      </c>
      <c r="M385" s="31" t="s">
        <v>1244</v>
      </c>
      <c r="N385" s="31" t="s">
        <v>1244</v>
      </c>
      <c r="O385" s="31" t="s">
        <v>1244</v>
      </c>
      <c r="P385" s="31" t="s">
        <v>1244</v>
      </c>
      <c r="Q385" s="31" t="s">
        <v>1244</v>
      </c>
      <c r="R385" s="31" t="s">
        <v>1244</v>
      </c>
      <c r="S385" s="31" t="s">
        <v>1244</v>
      </c>
      <c r="T385" s="31" t="s">
        <v>1244</v>
      </c>
      <c r="U385" s="31" t="s">
        <v>1244</v>
      </c>
      <c r="V385" s="31" t="s">
        <v>1244</v>
      </c>
      <c r="W385" s="31" t="s">
        <v>1244</v>
      </c>
      <c r="X385" s="163">
        <f t="shared" si="660"/>
        <v>0</v>
      </c>
      <c r="Y385" s="81">
        <f t="shared" si="661"/>
        <v>0</v>
      </c>
      <c r="Z385" s="38"/>
      <c r="AA385" s="23"/>
      <c r="AB385" s="24"/>
      <c r="AC385" s="55"/>
      <c r="AD385" s="40"/>
      <c r="AE385" s="11"/>
      <c r="AF385" s="6"/>
      <c r="AG385" s="25"/>
      <c r="AH385" s="11"/>
      <c r="AI385" s="7"/>
      <c r="AJ385" s="26"/>
      <c r="AK385" s="11"/>
      <c r="AL385" s="18"/>
      <c r="AM385" s="42"/>
      <c r="AN385" s="67"/>
      <c r="AO385" s="68"/>
      <c r="AP385" s="68"/>
      <c r="AQ385" s="68"/>
      <c r="AR385" s="68"/>
      <c r="AS385" s="68"/>
      <c r="AT385" s="68"/>
      <c r="AU385" s="68"/>
      <c r="AV385" s="74"/>
      <c r="AW385" s="71"/>
      <c r="AX385" s="49"/>
      <c r="AY385" s="50"/>
      <c r="AZ385" s="50"/>
      <c r="BA385" s="50"/>
      <c r="BB385" s="50"/>
      <c r="BC385" s="50"/>
      <c r="BD385" s="50"/>
      <c r="BE385" s="50"/>
      <c r="BF385" s="46"/>
      <c r="BG385" s="9"/>
      <c r="BH385" s="9"/>
      <c r="BI385" s="53"/>
      <c r="BJ385" s="54"/>
      <c r="BK385" s="54"/>
      <c r="BL385" s="54"/>
      <c r="BM385" s="54"/>
      <c r="BN385" s="54"/>
      <c r="BO385" s="54"/>
      <c r="BP385" s="54"/>
      <c r="BQ385" s="46"/>
      <c r="BR385" s="9"/>
      <c r="BS385" s="9"/>
      <c r="BT385" s="63"/>
      <c r="BU385" s="64"/>
      <c r="BV385" s="64"/>
      <c r="BW385" s="64"/>
      <c r="BX385" s="64"/>
      <c r="BY385" s="64"/>
      <c r="BZ385" s="64"/>
      <c r="CA385" s="64"/>
      <c r="CB385" s="46"/>
      <c r="CC385" s="9"/>
      <c r="CD385" s="9"/>
      <c r="CE385" s="8"/>
      <c r="CF385" s="9"/>
      <c r="CG385" s="9"/>
      <c r="CH385" s="8"/>
      <c r="CI385" s="9"/>
      <c r="CJ385" s="9"/>
    </row>
    <row r="386" spans="1:88" s="10" customFormat="1" ht="144" customHeight="1">
      <c r="A386" s="36" t="s">
        <v>1366</v>
      </c>
      <c r="B386" s="36"/>
      <c r="C386" s="106" t="str">
        <f t="shared" si="662"/>
        <v>LOUISE 102-Offwhite</v>
      </c>
      <c r="D386" s="95" t="s">
        <v>898</v>
      </c>
      <c r="E386" s="19" t="s">
        <v>1238</v>
      </c>
      <c r="F386" s="103" t="s">
        <v>889</v>
      </c>
      <c r="G386" s="19"/>
      <c r="H386" s="78"/>
      <c r="I386" s="89">
        <v>15.9</v>
      </c>
      <c r="J386" s="79">
        <v>39.9</v>
      </c>
      <c r="K386" s="143" t="str">
        <f>_xlfn.XLOOKUP(C386,наличие!A:A,наличие!J:J,"-",0)</f>
        <v>-</v>
      </c>
      <c r="L386" s="160" t="s">
        <v>1245</v>
      </c>
      <c r="M386" s="31" t="s">
        <v>1244</v>
      </c>
      <c r="N386" s="31" t="s">
        <v>1244</v>
      </c>
      <c r="O386" s="31" t="s">
        <v>1244</v>
      </c>
      <c r="P386" s="31" t="s">
        <v>1244</v>
      </c>
      <c r="Q386" s="31" t="s">
        <v>1244</v>
      </c>
      <c r="R386" s="31" t="s">
        <v>1244</v>
      </c>
      <c r="S386" s="31" t="s">
        <v>1244</v>
      </c>
      <c r="T386" s="31" t="s">
        <v>1244</v>
      </c>
      <c r="U386" s="31" t="s">
        <v>1244</v>
      </c>
      <c r="V386" s="31" t="s">
        <v>1244</v>
      </c>
      <c r="W386" s="31" t="s">
        <v>1244</v>
      </c>
      <c r="X386" s="163">
        <f t="shared" si="660"/>
        <v>0</v>
      </c>
      <c r="Y386" s="81">
        <f t="shared" si="661"/>
        <v>0</v>
      </c>
      <c r="Z386" s="38"/>
      <c r="AA386" s="23"/>
      <c r="AB386" s="24"/>
      <c r="AC386" s="55"/>
      <c r="AD386" s="40"/>
      <c r="AE386" s="11"/>
      <c r="AF386" s="6"/>
      <c r="AG386" s="25"/>
      <c r="AH386" s="11"/>
      <c r="AI386" s="7"/>
      <c r="AJ386" s="26"/>
      <c r="AK386" s="11"/>
      <c r="AL386" s="18"/>
      <c r="AM386" s="42"/>
      <c r="AN386" s="67"/>
      <c r="AO386" s="68"/>
      <c r="AP386" s="68"/>
      <c r="AQ386" s="68"/>
      <c r="AR386" s="68"/>
      <c r="AS386" s="68"/>
      <c r="AT386" s="68"/>
      <c r="AU386" s="68"/>
      <c r="AV386" s="74"/>
      <c r="AW386" s="71"/>
      <c r="AX386" s="49"/>
      <c r="AY386" s="50"/>
      <c r="AZ386" s="50"/>
      <c r="BA386" s="50"/>
      <c r="BB386" s="50"/>
      <c r="BC386" s="50"/>
      <c r="BD386" s="50"/>
      <c r="BE386" s="50"/>
      <c r="BF386" s="46"/>
      <c r="BG386" s="9"/>
      <c r="BH386" s="9"/>
      <c r="BI386" s="53"/>
      <c r="BJ386" s="54"/>
      <c r="BK386" s="54"/>
      <c r="BL386" s="54"/>
      <c r="BM386" s="54"/>
      <c r="BN386" s="54"/>
      <c r="BO386" s="54"/>
      <c r="BP386" s="54"/>
      <c r="BQ386" s="46"/>
      <c r="BR386" s="9"/>
      <c r="BS386" s="9"/>
      <c r="BT386" s="63"/>
      <c r="BU386" s="64"/>
      <c r="BV386" s="64"/>
      <c r="BW386" s="64"/>
      <c r="BX386" s="64"/>
      <c r="BY386" s="64"/>
      <c r="BZ386" s="64"/>
      <c r="CA386" s="64"/>
      <c r="CB386" s="46"/>
      <c r="CC386" s="9"/>
      <c r="CD386" s="9"/>
      <c r="CE386" s="8"/>
      <c r="CF386" s="9"/>
      <c r="CG386" s="9"/>
      <c r="CH386" s="8"/>
      <c r="CI386" s="9"/>
      <c r="CJ386" s="9"/>
    </row>
    <row r="387" spans="1:88" s="10" customFormat="1" ht="144" customHeight="1">
      <c r="A387" s="36" t="s">
        <v>1366</v>
      </c>
      <c r="B387" s="36"/>
      <c r="C387" s="106" t="str">
        <f t="shared" si="662"/>
        <v>LOUISE 102-Grey</v>
      </c>
      <c r="D387" s="95" t="s">
        <v>898</v>
      </c>
      <c r="E387" s="19" t="s">
        <v>1217</v>
      </c>
      <c r="F387" s="103" t="s">
        <v>889</v>
      </c>
      <c r="G387" s="19"/>
      <c r="H387" s="78"/>
      <c r="I387" s="89">
        <v>15.9</v>
      </c>
      <c r="J387" s="79">
        <v>39.9</v>
      </c>
      <c r="K387" s="143" t="str">
        <f>_xlfn.XLOOKUP(C387,наличие!A:A,наличие!J:J,"-",0)</f>
        <v>-</v>
      </c>
      <c r="L387" s="160" t="s">
        <v>1245</v>
      </c>
      <c r="M387" s="31" t="s">
        <v>1244</v>
      </c>
      <c r="N387" s="31" t="s">
        <v>1244</v>
      </c>
      <c r="O387" s="31" t="s">
        <v>1244</v>
      </c>
      <c r="P387" s="31" t="s">
        <v>1244</v>
      </c>
      <c r="Q387" s="31" t="s">
        <v>1244</v>
      </c>
      <c r="R387" s="31" t="s">
        <v>1244</v>
      </c>
      <c r="S387" s="31" t="s">
        <v>1244</v>
      </c>
      <c r="T387" s="31" t="s">
        <v>1244</v>
      </c>
      <c r="U387" s="31" t="s">
        <v>1244</v>
      </c>
      <c r="V387" s="31" t="s">
        <v>1244</v>
      </c>
      <c r="W387" s="31" t="s">
        <v>1244</v>
      </c>
      <c r="X387" s="163">
        <f t="shared" ref="X387:X450" si="663">SUM(L387:W387)</f>
        <v>0</v>
      </c>
      <c r="Y387" s="81">
        <f t="shared" ref="Y387:Y450" si="664">H387*X387</f>
        <v>0</v>
      </c>
      <c r="Z387" s="38"/>
      <c r="AA387" s="23"/>
      <c r="AB387" s="24"/>
      <c r="AC387" s="55"/>
      <c r="AD387" s="40"/>
      <c r="AE387" s="11"/>
      <c r="AF387" s="6"/>
      <c r="AG387" s="25"/>
      <c r="AH387" s="11"/>
      <c r="AI387" s="7"/>
      <c r="AJ387" s="26"/>
      <c r="AK387" s="11"/>
      <c r="AL387" s="18"/>
      <c r="AM387" s="42"/>
      <c r="AN387" s="67"/>
      <c r="AO387" s="68"/>
      <c r="AP387" s="68"/>
      <c r="AQ387" s="68"/>
      <c r="AR387" s="68"/>
      <c r="AS387" s="68"/>
      <c r="AT387" s="68"/>
      <c r="AU387" s="68"/>
      <c r="AV387" s="74"/>
      <c r="AW387" s="71"/>
      <c r="AX387" s="49"/>
      <c r="AY387" s="50"/>
      <c r="AZ387" s="50"/>
      <c r="BA387" s="50"/>
      <c r="BB387" s="50"/>
      <c r="BC387" s="50"/>
      <c r="BD387" s="50"/>
      <c r="BE387" s="50"/>
      <c r="BF387" s="46"/>
      <c r="BG387" s="9"/>
      <c r="BH387" s="9"/>
      <c r="BI387" s="53"/>
      <c r="BJ387" s="54"/>
      <c r="BK387" s="54"/>
      <c r="BL387" s="54"/>
      <c r="BM387" s="54"/>
      <c r="BN387" s="54"/>
      <c r="BO387" s="54"/>
      <c r="BP387" s="54"/>
      <c r="BQ387" s="46"/>
      <c r="BR387" s="9"/>
      <c r="BS387" s="9"/>
      <c r="BT387" s="63"/>
      <c r="BU387" s="64"/>
      <c r="BV387" s="64"/>
      <c r="BW387" s="64"/>
      <c r="BX387" s="64"/>
      <c r="BY387" s="64"/>
      <c r="BZ387" s="64"/>
      <c r="CA387" s="64"/>
      <c r="CB387" s="46"/>
      <c r="CC387" s="9"/>
      <c r="CD387" s="9"/>
      <c r="CE387" s="8"/>
      <c r="CF387" s="9"/>
      <c r="CG387" s="9"/>
      <c r="CH387" s="8"/>
      <c r="CI387" s="9"/>
      <c r="CJ387" s="9"/>
    </row>
    <row r="388" spans="1:88" s="10" customFormat="1" ht="144" customHeight="1">
      <c r="A388" s="36" t="s">
        <v>1366</v>
      </c>
      <c r="B388" s="36"/>
      <c r="C388" s="106" t="str">
        <f t="shared" si="662"/>
        <v>LOUISE 102-Black</v>
      </c>
      <c r="D388" s="95" t="s">
        <v>898</v>
      </c>
      <c r="E388" s="19" t="s">
        <v>1212</v>
      </c>
      <c r="F388" s="103" t="s">
        <v>889</v>
      </c>
      <c r="G388" s="19"/>
      <c r="H388" s="78"/>
      <c r="I388" s="89">
        <v>15.9</v>
      </c>
      <c r="J388" s="79">
        <v>39.9</v>
      </c>
      <c r="K388" s="143" t="str">
        <f>_xlfn.XLOOKUP(C388,наличие!A:A,наличие!J:J,"-",0)</f>
        <v>-</v>
      </c>
      <c r="L388" s="160" t="s">
        <v>1245</v>
      </c>
      <c r="M388" s="31" t="s">
        <v>1244</v>
      </c>
      <c r="N388" s="31" t="s">
        <v>1244</v>
      </c>
      <c r="O388" s="31" t="s">
        <v>1244</v>
      </c>
      <c r="P388" s="31" t="s">
        <v>1244</v>
      </c>
      <c r="Q388" s="31" t="s">
        <v>1244</v>
      </c>
      <c r="R388" s="31" t="s">
        <v>1244</v>
      </c>
      <c r="S388" s="31" t="s">
        <v>1244</v>
      </c>
      <c r="T388" s="31" t="s">
        <v>1244</v>
      </c>
      <c r="U388" s="31" t="s">
        <v>1244</v>
      </c>
      <c r="V388" s="31" t="s">
        <v>1244</v>
      </c>
      <c r="W388" s="31" t="s">
        <v>1244</v>
      </c>
      <c r="X388" s="163">
        <f t="shared" si="663"/>
        <v>0</v>
      </c>
      <c r="Y388" s="81">
        <f t="shared" si="664"/>
        <v>0</v>
      </c>
      <c r="Z388" s="38"/>
      <c r="AA388" s="23"/>
      <c r="AB388" s="24"/>
      <c r="AC388" s="55"/>
      <c r="AD388" s="40"/>
      <c r="AE388" s="11"/>
      <c r="AF388" s="6"/>
      <c r="AG388" s="25"/>
      <c r="AH388" s="11"/>
      <c r="AI388" s="7"/>
      <c r="AJ388" s="26"/>
      <c r="AK388" s="11"/>
      <c r="AL388" s="18"/>
      <c r="AM388" s="42"/>
      <c r="AN388" s="67"/>
      <c r="AO388" s="68"/>
      <c r="AP388" s="68"/>
      <c r="AQ388" s="68"/>
      <c r="AR388" s="68"/>
      <c r="AS388" s="68"/>
      <c r="AT388" s="68"/>
      <c r="AU388" s="68"/>
      <c r="AV388" s="74"/>
      <c r="AW388" s="71"/>
      <c r="AX388" s="49"/>
      <c r="AY388" s="50"/>
      <c r="AZ388" s="50"/>
      <c r="BA388" s="50"/>
      <c r="BB388" s="50"/>
      <c r="BC388" s="50"/>
      <c r="BD388" s="50"/>
      <c r="BE388" s="50"/>
      <c r="BF388" s="46"/>
      <c r="BG388" s="9"/>
      <c r="BH388" s="9"/>
      <c r="BI388" s="53"/>
      <c r="BJ388" s="54"/>
      <c r="BK388" s="54"/>
      <c r="BL388" s="54"/>
      <c r="BM388" s="54"/>
      <c r="BN388" s="54"/>
      <c r="BO388" s="54"/>
      <c r="BP388" s="54"/>
      <c r="BQ388" s="46"/>
      <c r="BR388" s="9"/>
      <c r="BS388" s="9"/>
      <c r="BT388" s="63"/>
      <c r="BU388" s="64"/>
      <c r="BV388" s="64"/>
      <c r="BW388" s="64"/>
      <c r="BX388" s="64"/>
      <c r="BY388" s="64"/>
      <c r="BZ388" s="64"/>
      <c r="CA388" s="64"/>
      <c r="CB388" s="46"/>
      <c r="CC388" s="9"/>
      <c r="CD388" s="9"/>
      <c r="CE388" s="8"/>
      <c r="CF388" s="9"/>
      <c r="CG388" s="9"/>
      <c r="CH388" s="8"/>
      <c r="CI388" s="9"/>
      <c r="CJ388" s="9"/>
    </row>
    <row r="389" spans="1:88" s="10" customFormat="1" ht="144" customHeight="1">
      <c r="A389" s="36" t="s">
        <v>1366</v>
      </c>
      <c r="B389" s="36"/>
      <c r="C389" s="106" t="str">
        <f t="shared" si="662"/>
        <v>LOUISE 102-Taupe</v>
      </c>
      <c r="D389" s="95" t="s">
        <v>898</v>
      </c>
      <c r="E389" s="19" t="s">
        <v>1211</v>
      </c>
      <c r="F389" s="103" t="s">
        <v>889</v>
      </c>
      <c r="G389" s="19"/>
      <c r="H389" s="78"/>
      <c r="I389" s="89">
        <v>15.9</v>
      </c>
      <c r="J389" s="79">
        <v>39.9</v>
      </c>
      <c r="K389" s="143" t="str">
        <f>_xlfn.XLOOKUP(C389,наличие!A:A,наличие!J:J,"-",0)</f>
        <v>-</v>
      </c>
      <c r="L389" s="160" t="s">
        <v>1245</v>
      </c>
      <c r="M389" s="31" t="s">
        <v>1244</v>
      </c>
      <c r="N389" s="31" t="s">
        <v>1244</v>
      </c>
      <c r="O389" s="31" t="s">
        <v>1244</v>
      </c>
      <c r="P389" s="31" t="s">
        <v>1244</v>
      </c>
      <c r="Q389" s="31" t="s">
        <v>1244</v>
      </c>
      <c r="R389" s="31" t="s">
        <v>1244</v>
      </c>
      <c r="S389" s="31" t="s">
        <v>1244</v>
      </c>
      <c r="T389" s="31" t="s">
        <v>1244</v>
      </c>
      <c r="U389" s="31" t="s">
        <v>1244</v>
      </c>
      <c r="V389" s="31" t="s">
        <v>1244</v>
      </c>
      <c r="W389" s="31" t="s">
        <v>1244</v>
      </c>
      <c r="X389" s="163">
        <f t="shared" si="663"/>
        <v>0</v>
      </c>
      <c r="Y389" s="81">
        <f t="shared" si="664"/>
        <v>0</v>
      </c>
      <c r="Z389" s="38"/>
      <c r="AA389" s="23"/>
      <c r="AB389" s="24"/>
      <c r="AC389" s="55"/>
      <c r="AD389" s="40"/>
      <c r="AE389" s="11"/>
      <c r="AF389" s="6"/>
      <c r="AG389" s="25"/>
      <c r="AH389" s="11"/>
      <c r="AI389" s="7"/>
      <c r="AJ389" s="26"/>
      <c r="AK389" s="11"/>
      <c r="AL389" s="18"/>
      <c r="AM389" s="42"/>
      <c r="AN389" s="67"/>
      <c r="AO389" s="68"/>
      <c r="AP389" s="68"/>
      <c r="AQ389" s="68"/>
      <c r="AR389" s="68"/>
      <c r="AS389" s="68"/>
      <c r="AT389" s="68"/>
      <c r="AU389" s="68"/>
      <c r="AV389" s="74"/>
      <c r="AW389" s="71"/>
      <c r="AX389" s="49"/>
      <c r="AY389" s="50"/>
      <c r="AZ389" s="50"/>
      <c r="BA389" s="50"/>
      <c r="BB389" s="50"/>
      <c r="BC389" s="50"/>
      <c r="BD389" s="50"/>
      <c r="BE389" s="50"/>
      <c r="BF389" s="46"/>
      <c r="BG389" s="9"/>
      <c r="BH389" s="9"/>
      <c r="BI389" s="53"/>
      <c r="BJ389" s="54"/>
      <c r="BK389" s="54"/>
      <c r="BL389" s="54"/>
      <c r="BM389" s="54"/>
      <c r="BN389" s="54"/>
      <c r="BO389" s="54"/>
      <c r="BP389" s="54"/>
      <c r="BQ389" s="46"/>
      <c r="BR389" s="9"/>
      <c r="BS389" s="9"/>
      <c r="BT389" s="63"/>
      <c r="BU389" s="64"/>
      <c r="BV389" s="64"/>
      <c r="BW389" s="64"/>
      <c r="BX389" s="64"/>
      <c r="BY389" s="64"/>
      <c r="BZ389" s="64"/>
      <c r="CA389" s="64"/>
      <c r="CB389" s="46"/>
      <c r="CC389" s="9"/>
      <c r="CD389" s="9"/>
      <c r="CE389" s="8"/>
      <c r="CF389" s="9"/>
      <c r="CG389" s="9"/>
      <c r="CH389" s="8"/>
      <c r="CI389" s="9"/>
      <c r="CJ389" s="9"/>
    </row>
    <row r="390" spans="1:88" s="10" customFormat="1" ht="144" customHeight="1">
      <c r="A390" s="36" t="s">
        <v>1366</v>
      </c>
      <c r="B390" s="36"/>
      <c r="C390" s="106" t="str">
        <f t="shared" si="662"/>
        <v>LOUISE 091-White</v>
      </c>
      <c r="D390" s="95" t="s">
        <v>256</v>
      </c>
      <c r="E390" s="19" t="s">
        <v>1236</v>
      </c>
      <c r="F390" s="103" t="s">
        <v>889</v>
      </c>
      <c r="G390" s="19"/>
      <c r="H390" s="78"/>
      <c r="I390" s="89">
        <v>13.9</v>
      </c>
      <c r="J390" s="79">
        <v>34.9</v>
      </c>
      <c r="K390" s="143" t="str">
        <f>_xlfn.XLOOKUP(C390,наличие!A:A,наличие!J:J,"-",0)</f>
        <v>-</v>
      </c>
      <c r="L390" s="160" t="s">
        <v>1245</v>
      </c>
      <c r="M390" s="31" t="s">
        <v>1244</v>
      </c>
      <c r="N390" s="31" t="s">
        <v>1244</v>
      </c>
      <c r="O390" s="31" t="s">
        <v>1244</v>
      </c>
      <c r="P390" s="31" t="s">
        <v>1244</v>
      </c>
      <c r="Q390" s="31" t="s">
        <v>1244</v>
      </c>
      <c r="R390" s="31" t="s">
        <v>1244</v>
      </c>
      <c r="S390" s="31" t="s">
        <v>1244</v>
      </c>
      <c r="T390" s="31" t="s">
        <v>1244</v>
      </c>
      <c r="U390" s="31" t="s">
        <v>1244</v>
      </c>
      <c r="V390" s="31" t="s">
        <v>1244</v>
      </c>
      <c r="W390" s="31" t="s">
        <v>1244</v>
      </c>
      <c r="X390" s="163">
        <f t="shared" si="663"/>
        <v>0</v>
      </c>
      <c r="Y390" s="81">
        <f t="shared" si="664"/>
        <v>0</v>
      </c>
      <c r="Z390" s="38"/>
      <c r="AA390" s="23"/>
      <c r="AB390" s="24"/>
      <c r="AC390" s="55"/>
      <c r="AD390" s="40"/>
      <c r="AE390" s="11"/>
      <c r="AF390" s="6"/>
      <c r="AG390" s="25"/>
      <c r="AH390" s="11"/>
      <c r="AI390" s="7"/>
      <c r="AJ390" s="26"/>
      <c r="AK390" s="11"/>
      <c r="AL390" s="18"/>
      <c r="AM390" s="42"/>
      <c r="AN390" s="67"/>
      <c r="AO390" s="68"/>
      <c r="AP390" s="68"/>
      <c r="AQ390" s="68"/>
      <c r="AR390" s="68"/>
      <c r="AS390" s="68"/>
      <c r="AT390" s="68"/>
      <c r="AU390" s="68"/>
      <c r="AV390" s="74"/>
      <c r="AW390" s="71"/>
      <c r="AX390" s="49"/>
      <c r="AY390" s="50"/>
      <c r="AZ390" s="50"/>
      <c r="BA390" s="50"/>
      <c r="BB390" s="50"/>
      <c r="BC390" s="50"/>
      <c r="BD390" s="50"/>
      <c r="BE390" s="50"/>
      <c r="BF390" s="46"/>
      <c r="BG390" s="9"/>
      <c r="BH390" s="9"/>
      <c r="BI390" s="53"/>
      <c r="BJ390" s="54"/>
      <c r="BK390" s="54"/>
      <c r="BL390" s="54"/>
      <c r="BM390" s="54"/>
      <c r="BN390" s="54"/>
      <c r="BO390" s="54"/>
      <c r="BP390" s="54"/>
      <c r="BQ390" s="46"/>
      <c r="BR390" s="9"/>
      <c r="BS390" s="9"/>
      <c r="BT390" s="63"/>
      <c r="BU390" s="64"/>
      <c r="BV390" s="64"/>
      <c r="BW390" s="64"/>
      <c r="BX390" s="64"/>
      <c r="BY390" s="64"/>
      <c r="BZ390" s="64"/>
      <c r="CA390" s="64"/>
      <c r="CB390" s="46"/>
      <c r="CC390" s="9"/>
      <c r="CD390" s="9"/>
      <c r="CE390" s="8"/>
      <c r="CF390" s="9"/>
      <c r="CG390" s="9"/>
      <c r="CH390" s="8"/>
      <c r="CI390" s="9"/>
      <c r="CJ390" s="9"/>
    </row>
    <row r="391" spans="1:88" s="10" customFormat="1" ht="144" customHeight="1">
      <c r="A391" s="36" t="s">
        <v>1366</v>
      </c>
      <c r="B391" s="36"/>
      <c r="C391" s="106" t="str">
        <f t="shared" si="662"/>
        <v>LOUISE 091-Black</v>
      </c>
      <c r="D391" s="95" t="s">
        <v>256</v>
      </c>
      <c r="E391" s="19" t="s">
        <v>1212</v>
      </c>
      <c r="F391" s="103" t="s">
        <v>889</v>
      </c>
      <c r="G391" s="19"/>
      <c r="H391" s="78"/>
      <c r="I391" s="89">
        <v>13.9</v>
      </c>
      <c r="J391" s="79">
        <v>34.9</v>
      </c>
      <c r="K391" s="143" t="str">
        <f>_xlfn.XLOOKUP(C391,наличие!A:A,наличие!J:J,"-",0)</f>
        <v>-</v>
      </c>
      <c r="L391" s="160" t="s">
        <v>1245</v>
      </c>
      <c r="M391" s="31" t="s">
        <v>1244</v>
      </c>
      <c r="N391" s="31" t="s">
        <v>1244</v>
      </c>
      <c r="O391" s="31" t="s">
        <v>1244</v>
      </c>
      <c r="P391" s="31" t="s">
        <v>1244</v>
      </c>
      <c r="Q391" s="31" t="s">
        <v>1244</v>
      </c>
      <c r="R391" s="31" t="s">
        <v>1244</v>
      </c>
      <c r="S391" s="31" t="s">
        <v>1244</v>
      </c>
      <c r="T391" s="31" t="s">
        <v>1244</v>
      </c>
      <c r="U391" s="31" t="s">
        <v>1244</v>
      </c>
      <c r="V391" s="31" t="s">
        <v>1244</v>
      </c>
      <c r="W391" s="31" t="s">
        <v>1244</v>
      </c>
      <c r="X391" s="163">
        <f t="shared" si="663"/>
        <v>0</v>
      </c>
      <c r="Y391" s="81">
        <f t="shared" si="664"/>
        <v>0</v>
      </c>
      <c r="Z391" s="38"/>
      <c r="AA391" s="23"/>
      <c r="AB391" s="24"/>
      <c r="AC391" s="55"/>
      <c r="AD391" s="40"/>
      <c r="AE391" s="11"/>
      <c r="AF391" s="6"/>
      <c r="AG391" s="25"/>
      <c r="AH391" s="11"/>
      <c r="AI391" s="7"/>
      <c r="AJ391" s="26"/>
      <c r="AK391" s="11"/>
      <c r="AL391" s="18"/>
      <c r="AM391" s="42"/>
      <c r="AN391" s="67"/>
      <c r="AO391" s="68"/>
      <c r="AP391" s="68"/>
      <c r="AQ391" s="68"/>
      <c r="AR391" s="68"/>
      <c r="AS391" s="68"/>
      <c r="AT391" s="68"/>
      <c r="AU391" s="68"/>
      <c r="AV391" s="74"/>
      <c r="AW391" s="71"/>
      <c r="AX391" s="49"/>
      <c r="AY391" s="50"/>
      <c r="AZ391" s="50"/>
      <c r="BA391" s="50"/>
      <c r="BB391" s="50"/>
      <c r="BC391" s="50"/>
      <c r="BD391" s="50"/>
      <c r="BE391" s="50"/>
      <c r="BF391" s="46"/>
      <c r="BG391" s="9"/>
      <c r="BH391" s="9"/>
      <c r="BI391" s="53"/>
      <c r="BJ391" s="54"/>
      <c r="BK391" s="54"/>
      <c r="BL391" s="54"/>
      <c r="BM391" s="54"/>
      <c r="BN391" s="54"/>
      <c r="BO391" s="54"/>
      <c r="BP391" s="54"/>
      <c r="BQ391" s="46"/>
      <c r="BR391" s="9"/>
      <c r="BS391" s="9"/>
      <c r="BT391" s="63"/>
      <c r="BU391" s="64"/>
      <c r="BV391" s="64"/>
      <c r="BW391" s="64"/>
      <c r="BX391" s="64"/>
      <c r="BY391" s="64"/>
      <c r="BZ391" s="64"/>
      <c r="CA391" s="64"/>
      <c r="CB391" s="46"/>
      <c r="CC391" s="9"/>
      <c r="CD391" s="9"/>
      <c r="CE391" s="8"/>
      <c r="CF391" s="9"/>
      <c r="CG391" s="9"/>
      <c r="CH391" s="8"/>
      <c r="CI391" s="9"/>
      <c r="CJ391" s="9"/>
    </row>
    <row r="392" spans="1:88" s="10" customFormat="1" ht="144" customHeight="1">
      <c r="A392" s="36" t="s">
        <v>1366</v>
      </c>
      <c r="B392" s="36"/>
      <c r="C392" s="106" t="str">
        <f t="shared" si="662"/>
        <v>LOUISE 091-Grey</v>
      </c>
      <c r="D392" s="95" t="s">
        <v>256</v>
      </c>
      <c r="E392" s="19" t="s">
        <v>1217</v>
      </c>
      <c r="F392" s="103" t="s">
        <v>889</v>
      </c>
      <c r="G392" s="19"/>
      <c r="H392" s="78"/>
      <c r="I392" s="89">
        <v>13.9</v>
      </c>
      <c r="J392" s="79">
        <v>34.9</v>
      </c>
      <c r="K392" s="143" t="str">
        <f>_xlfn.XLOOKUP(C392,наличие!A:A,наличие!J:J,"-",0)</f>
        <v>-</v>
      </c>
      <c r="L392" s="160" t="s">
        <v>1245</v>
      </c>
      <c r="M392" s="31" t="s">
        <v>1244</v>
      </c>
      <c r="N392" s="31" t="s">
        <v>1244</v>
      </c>
      <c r="O392" s="31" t="s">
        <v>1244</v>
      </c>
      <c r="P392" s="31" t="s">
        <v>1244</v>
      </c>
      <c r="Q392" s="31" t="s">
        <v>1244</v>
      </c>
      <c r="R392" s="31" t="s">
        <v>1244</v>
      </c>
      <c r="S392" s="31" t="s">
        <v>1244</v>
      </c>
      <c r="T392" s="31" t="s">
        <v>1244</v>
      </c>
      <c r="U392" s="31" t="s">
        <v>1244</v>
      </c>
      <c r="V392" s="31" t="s">
        <v>1244</v>
      </c>
      <c r="W392" s="31" t="s">
        <v>1244</v>
      </c>
      <c r="X392" s="163">
        <f t="shared" si="663"/>
        <v>0</v>
      </c>
      <c r="Y392" s="81">
        <f t="shared" si="664"/>
        <v>0</v>
      </c>
      <c r="Z392" s="38"/>
      <c r="AA392" s="23"/>
      <c r="AB392" s="24"/>
      <c r="AC392" s="55"/>
      <c r="AD392" s="40"/>
      <c r="AE392" s="11"/>
      <c r="AF392" s="6"/>
      <c r="AG392" s="25"/>
      <c r="AH392" s="11"/>
      <c r="AI392" s="7"/>
      <c r="AJ392" s="26"/>
      <c r="AK392" s="11"/>
      <c r="AL392" s="18"/>
      <c r="AM392" s="42"/>
      <c r="AN392" s="67"/>
      <c r="AO392" s="68"/>
      <c r="AP392" s="68"/>
      <c r="AQ392" s="68"/>
      <c r="AR392" s="68"/>
      <c r="AS392" s="68"/>
      <c r="AT392" s="68"/>
      <c r="AU392" s="68"/>
      <c r="AV392" s="74"/>
      <c r="AW392" s="71"/>
      <c r="AX392" s="49"/>
      <c r="AY392" s="50"/>
      <c r="AZ392" s="50"/>
      <c r="BA392" s="50"/>
      <c r="BB392" s="50"/>
      <c r="BC392" s="50"/>
      <c r="BD392" s="50"/>
      <c r="BE392" s="50"/>
      <c r="BF392" s="46"/>
      <c r="BG392" s="9"/>
      <c r="BH392" s="9"/>
      <c r="BI392" s="53"/>
      <c r="BJ392" s="54"/>
      <c r="BK392" s="54"/>
      <c r="BL392" s="54"/>
      <c r="BM392" s="54"/>
      <c r="BN392" s="54"/>
      <c r="BO392" s="54"/>
      <c r="BP392" s="54"/>
      <c r="BQ392" s="46"/>
      <c r="BR392" s="9"/>
      <c r="BS392" s="9"/>
      <c r="BT392" s="63"/>
      <c r="BU392" s="64"/>
      <c r="BV392" s="64"/>
      <c r="BW392" s="64"/>
      <c r="BX392" s="64"/>
      <c r="BY392" s="64"/>
      <c r="BZ392" s="64"/>
      <c r="CA392" s="64"/>
      <c r="CB392" s="46"/>
      <c r="CC392" s="9"/>
      <c r="CD392" s="9"/>
      <c r="CE392" s="8"/>
      <c r="CF392" s="9"/>
      <c r="CG392" s="9"/>
      <c r="CH392" s="8"/>
      <c r="CI392" s="9"/>
      <c r="CJ392" s="9"/>
    </row>
    <row r="393" spans="1:88" s="10" customFormat="1" ht="144" customHeight="1">
      <c r="A393" s="36" t="s">
        <v>1366</v>
      </c>
      <c r="B393" s="36"/>
      <c r="C393" s="106" t="str">
        <f t="shared" si="662"/>
        <v>LOUISE 091-Mustard</v>
      </c>
      <c r="D393" s="95" t="s">
        <v>256</v>
      </c>
      <c r="E393" s="19" t="s">
        <v>1218</v>
      </c>
      <c r="F393" s="103" t="s">
        <v>889</v>
      </c>
      <c r="G393" s="19"/>
      <c r="H393" s="78"/>
      <c r="I393" s="89">
        <v>13.9</v>
      </c>
      <c r="J393" s="79">
        <v>34.9</v>
      </c>
      <c r="K393" s="143" t="str">
        <f>_xlfn.XLOOKUP(C393,наличие!A:A,наличие!J:J,"-",0)</f>
        <v>-</v>
      </c>
      <c r="L393" s="160" t="s">
        <v>1245</v>
      </c>
      <c r="M393" s="31" t="s">
        <v>1244</v>
      </c>
      <c r="N393" s="31" t="s">
        <v>1244</v>
      </c>
      <c r="O393" s="31" t="s">
        <v>1244</v>
      </c>
      <c r="P393" s="31" t="s">
        <v>1244</v>
      </c>
      <c r="Q393" s="31" t="s">
        <v>1244</v>
      </c>
      <c r="R393" s="31" t="s">
        <v>1244</v>
      </c>
      <c r="S393" s="31" t="s">
        <v>1244</v>
      </c>
      <c r="T393" s="31" t="s">
        <v>1244</v>
      </c>
      <c r="U393" s="31" t="s">
        <v>1244</v>
      </c>
      <c r="V393" s="31" t="s">
        <v>1244</v>
      </c>
      <c r="W393" s="31" t="s">
        <v>1244</v>
      </c>
      <c r="X393" s="163">
        <f t="shared" si="663"/>
        <v>0</v>
      </c>
      <c r="Y393" s="81">
        <f t="shared" si="664"/>
        <v>0</v>
      </c>
      <c r="Z393" s="38"/>
      <c r="AA393" s="23"/>
      <c r="AB393" s="24"/>
      <c r="AC393" s="55"/>
      <c r="AD393" s="40"/>
      <c r="AE393" s="11"/>
      <c r="AF393" s="6"/>
      <c r="AG393" s="25"/>
      <c r="AH393" s="11"/>
      <c r="AI393" s="7"/>
      <c r="AJ393" s="26"/>
      <c r="AK393" s="11"/>
      <c r="AL393" s="18"/>
      <c r="AM393" s="42"/>
      <c r="AN393" s="67"/>
      <c r="AO393" s="68"/>
      <c r="AP393" s="68"/>
      <c r="AQ393" s="68"/>
      <c r="AR393" s="68"/>
      <c r="AS393" s="68"/>
      <c r="AT393" s="68"/>
      <c r="AU393" s="68"/>
      <c r="AV393" s="74"/>
      <c r="AW393" s="71"/>
      <c r="AX393" s="49"/>
      <c r="AY393" s="50"/>
      <c r="AZ393" s="50"/>
      <c r="BA393" s="50"/>
      <c r="BB393" s="50"/>
      <c r="BC393" s="50"/>
      <c r="BD393" s="50"/>
      <c r="BE393" s="50"/>
      <c r="BF393" s="46"/>
      <c r="BG393" s="9"/>
      <c r="BH393" s="9"/>
      <c r="BI393" s="53"/>
      <c r="BJ393" s="54"/>
      <c r="BK393" s="54"/>
      <c r="BL393" s="54"/>
      <c r="BM393" s="54"/>
      <c r="BN393" s="54"/>
      <c r="BO393" s="54"/>
      <c r="BP393" s="54"/>
      <c r="BQ393" s="46"/>
      <c r="BR393" s="9"/>
      <c r="BS393" s="9"/>
      <c r="BT393" s="63"/>
      <c r="BU393" s="64"/>
      <c r="BV393" s="64"/>
      <c r="BW393" s="64"/>
      <c r="BX393" s="64"/>
      <c r="BY393" s="64"/>
      <c r="BZ393" s="64"/>
      <c r="CA393" s="64"/>
      <c r="CB393" s="46"/>
      <c r="CC393" s="9"/>
      <c r="CD393" s="9"/>
      <c r="CE393" s="8"/>
      <c r="CF393" s="9"/>
      <c r="CG393" s="9"/>
      <c r="CH393" s="8"/>
      <c r="CI393" s="9"/>
      <c r="CJ393" s="9"/>
    </row>
    <row r="394" spans="1:88" s="10" customFormat="1" ht="144" customHeight="1">
      <c r="A394" s="36" t="str">
        <f>_xlfn.XLOOKUP(D394,наличие!B:B,наличие!E:E,"-",0)</f>
        <v>Шапки</v>
      </c>
      <c r="B394" s="36"/>
      <c r="C394" s="106" t="str">
        <f t="shared" si="662"/>
        <v>LOUISE 041-Green</v>
      </c>
      <c r="D394" s="95" t="s">
        <v>49</v>
      </c>
      <c r="E394" s="19" t="s">
        <v>1209</v>
      </c>
      <c r="F394" s="103" t="s">
        <v>889</v>
      </c>
      <c r="G394" s="19"/>
      <c r="H394" s="78"/>
      <c r="I394" s="89">
        <v>12.9</v>
      </c>
      <c r="J394" s="79">
        <v>32.9</v>
      </c>
      <c r="K394" s="143" t="str">
        <f>_xlfn.XLOOKUP(C394,наличие!A:A,наличие!J:J,"-",0)</f>
        <v>-</v>
      </c>
      <c r="L394" s="160" t="s">
        <v>1245</v>
      </c>
      <c r="M394" s="31" t="s">
        <v>1244</v>
      </c>
      <c r="N394" s="31" t="s">
        <v>1244</v>
      </c>
      <c r="O394" s="31" t="s">
        <v>1244</v>
      </c>
      <c r="P394" s="31" t="s">
        <v>1244</v>
      </c>
      <c r="Q394" s="31" t="s">
        <v>1244</v>
      </c>
      <c r="R394" s="31" t="s">
        <v>1244</v>
      </c>
      <c r="S394" s="31" t="s">
        <v>1244</v>
      </c>
      <c r="T394" s="31" t="s">
        <v>1244</v>
      </c>
      <c r="U394" s="31" t="s">
        <v>1244</v>
      </c>
      <c r="V394" s="31" t="s">
        <v>1244</v>
      </c>
      <c r="W394" s="31" t="s">
        <v>1244</v>
      </c>
      <c r="X394" s="163">
        <f t="shared" si="663"/>
        <v>0</v>
      </c>
      <c r="Y394" s="81">
        <f t="shared" si="664"/>
        <v>0</v>
      </c>
      <c r="Z394" s="38"/>
      <c r="AA394" s="23"/>
      <c r="AB394" s="24"/>
      <c r="AC394" s="55"/>
      <c r="AD394" s="40"/>
      <c r="AE394" s="11"/>
      <c r="AF394" s="6"/>
      <c r="AG394" s="25"/>
      <c r="AH394" s="11"/>
      <c r="AI394" s="7"/>
      <c r="AJ394" s="26"/>
      <c r="AK394" s="11"/>
      <c r="AL394" s="18"/>
      <c r="AM394" s="42"/>
      <c r="AN394" s="67"/>
      <c r="AO394" s="68"/>
      <c r="AP394" s="68"/>
      <c r="AQ394" s="68"/>
      <c r="AR394" s="68"/>
      <c r="AS394" s="68"/>
      <c r="AT394" s="68"/>
      <c r="AU394" s="68"/>
      <c r="AV394" s="74"/>
      <c r="AW394" s="71"/>
      <c r="AX394" s="49"/>
      <c r="AY394" s="50"/>
      <c r="AZ394" s="50"/>
      <c r="BA394" s="50"/>
      <c r="BB394" s="50"/>
      <c r="BC394" s="50"/>
      <c r="BD394" s="50"/>
      <c r="BE394" s="50"/>
      <c r="BF394" s="46"/>
      <c r="BG394" s="9"/>
      <c r="BH394" s="9"/>
      <c r="BI394" s="53"/>
      <c r="BJ394" s="54"/>
      <c r="BK394" s="54"/>
      <c r="BL394" s="54"/>
      <c r="BM394" s="54"/>
      <c r="BN394" s="54"/>
      <c r="BO394" s="54"/>
      <c r="BP394" s="54"/>
      <c r="BQ394" s="46"/>
      <c r="BR394" s="9"/>
      <c r="BS394" s="9"/>
      <c r="BT394" s="63"/>
      <c r="BU394" s="64"/>
      <c r="BV394" s="64"/>
      <c r="BW394" s="64"/>
      <c r="BX394" s="64"/>
      <c r="BY394" s="64"/>
      <c r="BZ394" s="64"/>
      <c r="CA394" s="64"/>
      <c r="CB394" s="46"/>
      <c r="CC394" s="9"/>
      <c r="CD394" s="9"/>
      <c r="CE394" s="8"/>
      <c r="CF394" s="9"/>
      <c r="CG394" s="9"/>
      <c r="CH394" s="8"/>
      <c r="CI394" s="9"/>
      <c r="CJ394" s="9"/>
    </row>
    <row r="395" spans="1:88" s="10" customFormat="1" ht="144" customHeight="1">
      <c r="A395" s="36" t="str">
        <f>_xlfn.XLOOKUP(D395,наличие!B:B,наличие!E:E,"-",0)</f>
        <v>Шапки</v>
      </c>
      <c r="B395" s="36"/>
      <c r="C395" s="106" t="str">
        <f t="shared" si="662"/>
        <v>LOUISE 041-Putty</v>
      </c>
      <c r="D395" s="95" t="s">
        <v>49</v>
      </c>
      <c r="E395" s="19" t="s">
        <v>1312</v>
      </c>
      <c r="F395" s="103" t="s">
        <v>889</v>
      </c>
      <c r="G395" s="19"/>
      <c r="H395" s="78"/>
      <c r="I395" s="89">
        <v>12.9</v>
      </c>
      <c r="J395" s="79">
        <v>32.9</v>
      </c>
      <c r="K395" s="143">
        <f>_xlfn.XLOOKUP(C395,наличие!A:A,наличие!J:J,"-",0)</f>
        <v>2</v>
      </c>
      <c r="L395" s="160" t="s">
        <v>1245</v>
      </c>
      <c r="M395" s="31" t="s">
        <v>1244</v>
      </c>
      <c r="N395" s="31" t="s">
        <v>1244</v>
      </c>
      <c r="O395" s="31" t="s">
        <v>1244</v>
      </c>
      <c r="P395" s="31" t="s">
        <v>1244</v>
      </c>
      <c r="Q395" s="31" t="s">
        <v>1244</v>
      </c>
      <c r="R395" s="31" t="s">
        <v>1244</v>
      </c>
      <c r="S395" s="31" t="s">
        <v>1244</v>
      </c>
      <c r="T395" s="31" t="s">
        <v>1244</v>
      </c>
      <c r="U395" s="31" t="s">
        <v>1244</v>
      </c>
      <c r="V395" s="31" t="s">
        <v>1244</v>
      </c>
      <c r="W395" s="31" t="s">
        <v>1244</v>
      </c>
      <c r="X395" s="163">
        <f t="shared" si="663"/>
        <v>0</v>
      </c>
      <c r="Y395" s="81">
        <f t="shared" si="664"/>
        <v>0</v>
      </c>
      <c r="Z395" s="38"/>
      <c r="AA395" s="23"/>
      <c r="AB395" s="24"/>
      <c r="AC395" s="55"/>
      <c r="AD395" s="40"/>
      <c r="AE395" s="11"/>
      <c r="AF395" s="6"/>
      <c r="AG395" s="25"/>
      <c r="AH395" s="11"/>
      <c r="AI395" s="7"/>
      <c r="AJ395" s="26"/>
      <c r="AK395" s="11"/>
      <c r="AL395" s="18"/>
      <c r="AM395" s="42"/>
      <c r="AN395" s="67"/>
      <c r="AO395" s="68"/>
      <c r="AP395" s="68"/>
      <c r="AQ395" s="68"/>
      <c r="AR395" s="68"/>
      <c r="AS395" s="68"/>
      <c r="AT395" s="68"/>
      <c r="AU395" s="68"/>
      <c r="AV395" s="74"/>
      <c r="AW395" s="71"/>
      <c r="AX395" s="49"/>
      <c r="AY395" s="50"/>
      <c r="AZ395" s="50"/>
      <c r="BA395" s="50"/>
      <c r="BB395" s="50"/>
      <c r="BC395" s="50"/>
      <c r="BD395" s="50"/>
      <c r="BE395" s="50"/>
      <c r="BF395" s="46"/>
      <c r="BG395" s="9"/>
      <c r="BH395" s="9"/>
      <c r="BI395" s="53"/>
      <c r="BJ395" s="54"/>
      <c r="BK395" s="54"/>
      <c r="BL395" s="54"/>
      <c r="BM395" s="54"/>
      <c r="BN395" s="54"/>
      <c r="BO395" s="54"/>
      <c r="BP395" s="54"/>
      <c r="BQ395" s="46"/>
      <c r="BR395" s="9"/>
      <c r="BS395" s="9"/>
      <c r="BT395" s="63"/>
      <c r="BU395" s="64"/>
      <c r="BV395" s="64"/>
      <c r="BW395" s="64"/>
      <c r="BX395" s="64"/>
      <c r="BY395" s="64"/>
      <c r="BZ395" s="64"/>
      <c r="CA395" s="64"/>
      <c r="CB395" s="46"/>
      <c r="CC395" s="9"/>
      <c r="CD395" s="9"/>
      <c r="CE395" s="8"/>
      <c r="CF395" s="9"/>
      <c r="CG395" s="9"/>
      <c r="CH395" s="8"/>
      <c r="CI395" s="9"/>
      <c r="CJ395" s="9"/>
    </row>
    <row r="396" spans="1:88" s="10" customFormat="1" ht="144" customHeight="1">
      <c r="A396" s="36" t="str">
        <f>_xlfn.XLOOKUP(D396,наличие!B:B,наличие!E:E,"-",0)</f>
        <v>Шапки</v>
      </c>
      <c r="B396" s="36"/>
      <c r="C396" s="106" t="str">
        <f t="shared" si="662"/>
        <v>LOUISE 041-Grey</v>
      </c>
      <c r="D396" s="95" t="s">
        <v>49</v>
      </c>
      <c r="E396" s="19" t="s">
        <v>1217</v>
      </c>
      <c r="F396" s="103" t="s">
        <v>889</v>
      </c>
      <c r="G396" s="19"/>
      <c r="H396" s="78"/>
      <c r="I396" s="89">
        <v>12.9</v>
      </c>
      <c r="J396" s="79">
        <v>32.9</v>
      </c>
      <c r="K396" s="143" t="str">
        <f>_xlfn.XLOOKUP(C396,наличие!A:A,наличие!J:J,"-",0)</f>
        <v>-</v>
      </c>
      <c r="L396" s="160" t="s">
        <v>1245</v>
      </c>
      <c r="M396" s="31" t="s">
        <v>1244</v>
      </c>
      <c r="N396" s="31" t="s">
        <v>1244</v>
      </c>
      <c r="O396" s="31" t="s">
        <v>1244</v>
      </c>
      <c r="P396" s="31" t="s">
        <v>1244</v>
      </c>
      <c r="Q396" s="31" t="s">
        <v>1244</v>
      </c>
      <c r="R396" s="31" t="s">
        <v>1244</v>
      </c>
      <c r="S396" s="31" t="s">
        <v>1244</v>
      </c>
      <c r="T396" s="31" t="s">
        <v>1244</v>
      </c>
      <c r="U396" s="31" t="s">
        <v>1244</v>
      </c>
      <c r="V396" s="31" t="s">
        <v>1244</v>
      </c>
      <c r="W396" s="31" t="s">
        <v>1244</v>
      </c>
      <c r="X396" s="163">
        <f t="shared" si="663"/>
        <v>0</v>
      </c>
      <c r="Y396" s="81">
        <f t="shared" si="664"/>
        <v>0</v>
      </c>
      <c r="Z396" s="38"/>
      <c r="AA396" s="23"/>
      <c r="AB396" s="24"/>
      <c r="AC396" s="55"/>
      <c r="AD396" s="40"/>
      <c r="AE396" s="11"/>
      <c r="AF396" s="6"/>
      <c r="AG396" s="25"/>
      <c r="AH396" s="11"/>
      <c r="AI396" s="7"/>
      <c r="AJ396" s="26"/>
      <c r="AK396" s="11"/>
      <c r="AL396" s="18"/>
      <c r="AM396" s="42"/>
      <c r="AN396" s="67"/>
      <c r="AO396" s="68"/>
      <c r="AP396" s="68"/>
      <c r="AQ396" s="68"/>
      <c r="AR396" s="68"/>
      <c r="AS396" s="68"/>
      <c r="AT396" s="68"/>
      <c r="AU396" s="68"/>
      <c r="AV396" s="74"/>
      <c r="AW396" s="71"/>
      <c r="AX396" s="49"/>
      <c r="AY396" s="50"/>
      <c r="AZ396" s="50"/>
      <c r="BA396" s="50"/>
      <c r="BB396" s="50"/>
      <c r="BC396" s="50"/>
      <c r="BD396" s="50"/>
      <c r="BE396" s="50"/>
      <c r="BF396" s="46"/>
      <c r="BG396" s="9"/>
      <c r="BH396" s="9"/>
      <c r="BI396" s="53"/>
      <c r="BJ396" s="54"/>
      <c r="BK396" s="54"/>
      <c r="BL396" s="54"/>
      <c r="BM396" s="54"/>
      <c r="BN396" s="54"/>
      <c r="BO396" s="54"/>
      <c r="BP396" s="54"/>
      <c r="BQ396" s="46"/>
      <c r="BR396" s="9"/>
      <c r="BS396" s="9"/>
      <c r="BT396" s="63"/>
      <c r="BU396" s="64"/>
      <c r="BV396" s="64"/>
      <c r="BW396" s="64"/>
      <c r="BX396" s="64"/>
      <c r="BY396" s="64"/>
      <c r="BZ396" s="64"/>
      <c r="CA396" s="64"/>
      <c r="CB396" s="46"/>
      <c r="CC396" s="9"/>
      <c r="CD396" s="9"/>
      <c r="CE396" s="8"/>
      <c r="CF396" s="9"/>
      <c r="CG396" s="9"/>
      <c r="CH396" s="8"/>
      <c r="CI396" s="9"/>
      <c r="CJ396" s="9"/>
    </row>
    <row r="397" spans="1:88" s="10" customFormat="1" ht="144" customHeight="1">
      <c r="A397" s="36" t="str">
        <f>_xlfn.XLOOKUP(D397,наличие!B:B,наличие!E:E,"-",0)</f>
        <v>Шапки</v>
      </c>
      <c r="B397" s="36"/>
      <c r="C397" s="106" t="str">
        <f t="shared" si="662"/>
        <v>LOUISE 041-Offwhite</v>
      </c>
      <c r="D397" s="95" t="s">
        <v>49</v>
      </c>
      <c r="E397" s="19" t="s">
        <v>1238</v>
      </c>
      <c r="F397" s="103" t="s">
        <v>889</v>
      </c>
      <c r="G397" s="19"/>
      <c r="H397" s="78"/>
      <c r="I397" s="89">
        <v>12.9</v>
      </c>
      <c r="J397" s="79">
        <v>32.9</v>
      </c>
      <c r="K397" s="143">
        <f>_xlfn.XLOOKUP(C397,наличие!A:A,наличие!J:J,"-",0)</f>
        <v>4</v>
      </c>
      <c r="L397" s="160" t="s">
        <v>1245</v>
      </c>
      <c r="M397" s="31" t="s">
        <v>1244</v>
      </c>
      <c r="N397" s="31" t="s">
        <v>1244</v>
      </c>
      <c r="O397" s="31" t="s">
        <v>1244</v>
      </c>
      <c r="P397" s="31" t="s">
        <v>1244</v>
      </c>
      <c r="Q397" s="31" t="s">
        <v>1244</v>
      </c>
      <c r="R397" s="31" t="s">
        <v>1244</v>
      </c>
      <c r="S397" s="31" t="s">
        <v>1244</v>
      </c>
      <c r="T397" s="31" t="s">
        <v>1244</v>
      </c>
      <c r="U397" s="31" t="s">
        <v>1244</v>
      </c>
      <c r="V397" s="31" t="s">
        <v>1244</v>
      </c>
      <c r="W397" s="31" t="s">
        <v>1244</v>
      </c>
      <c r="X397" s="163">
        <f t="shared" si="663"/>
        <v>0</v>
      </c>
      <c r="Y397" s="81">
        <f t="shared" si="664"/>
        <v>0</v>
      </c>
      <c r="Z397" s="38"/>
      <c r="AA397" s="23"/>
      <c r="AB397" s="24"/>
      <c r="AC397" s="55"/>
      <c r="AD397" s="40"/>
      <c r="AE397" s="11"/>
      <c r="AF397" s="6"/>
      <c r="AG397" s="25"/>
      <c r="AH397" s="11"/>
      <c r="AI397" s="7"/>
      <c r="AJ397" s="26"/>
      <c r="AK397" s="11"/>
      <c r="AL397" s="18"/>
      <c r="AM397" s="42"/>
      <c r="AN397" s="67"/>
      <c r="AO397" s="68"/>
      <c r="AP397" s="68"/>
      <c r="AQ397" s="68"/>
      <c r="AR397" s="68"/>
      <c r="AS397" s="68"/>
      <c r="AT397" s="68"/>
      <c r="AU397" s="68"/>
      <c r="AV397" s="74"/>
      <c r="AW397" s="71"/>
      <c r="AX397" s="49"/>
      <c r="AY397" s="50"/>
      <c r="AZ397" s="50"/>
      <c r="BA397" s="50"/>
      <c r="BB397" s="50"/>
      <c r="BC397" s="50"/>
      <c r="BD397" s="50"/>
      <c r="BE397" s="50"/>
      <c r="BF397" s="46"/>
      <c r="BG397" s="9"/>
      <c r="BH397" s="9"/>
      <c r="BI397" s="53"/>
      <c r="BJ397" s="54"/>
      <c r="BK397" s="54"/>
      <c r="BL397" s="54"/>
      <c r="BM397" s="54"/>
      <c r="BN397" s="54"/>
      <c r="BO397" s="54"/>
      <c r="BP397" s="54"/>
      <c r="BQ397" s="46"/>
      <c r="BR397" s="9"/>
      <c r="BS397" s="9"/>
      <c r="BT397" s="63"/>
      <c r="BU397" s="64"/>
      <c r="BV397" s="64"/>
      <c r="BW397" s="64"/>
      <c r="BX397" s="64"/>
      <c r="BY397" s="64"/>
      <c r="BZ397" s="64"/>
      <c r="CA397" s="64"/>
      <c r="CB397" s="46"/>
      <c r="CC397" s="9"/>
      <c r="CD397" s="9"/>
      <c r="CE397" s="8"/>
      <c r="CF397" s="9"/>
      <c r="CG397" s="9"/>
      <c r="CH397" s="8"/>
      <c r="CI397" s="9"/>
      <c r="CJ397" s="9"/>
    </row>
    <row r="398" spans="1:88" s="10" customFormat="1" ht="144" customHeight="1">
      <c r="A398" s="36" t="str">
        <f>_xlfn.XLOOKUP(D398,наличие!B:B,наличие!E:E,"-",0)</f>
        <v>Шапки</v>
      </c>
      <c r="B398" s="36"/>
      <c r="C398" s="106" t="str">
        <f t="shared" si="662"/>
        <v>LOUISE 041-Purple</v>
      </c>
      <c r="D398" s="95" t="s">
        <v>49</v>
      </c>
      <c r="E398" s="19" t="s">
        <v>1241</v>
      </c>
      <c r="F398" s="103" t="s">
        <v>889</v>
      </c>
      <c r="G398" s="19"/>
      <c r="H398" s="78"/>
      <c r="I398" s="89">
        <v>12.9</v>
      </c>
      <c r="J398" s="79">
        <v>32.9</v>
      </c>
      <c r="K398" s="143" t="str">
        <f>_xlfn.XLOOKUP(C398,наличие!A:A,наличие!J:J,"-",0)</f>
        <v>-</v>
      </c>
      <c r="L398" s="160" t="s">
        <v>1245</v>
      </c>
      <c r="M398" s="31" t="s">
        <v>1244</v>
      </c>
      <c r="N398" s="31" t="s">
        <v>1244</v>
      </c>
      <c r="O398" s="31" t="s">
        <v>1244</v>
      </c>
      <c r="P398" s="31" t="s">
        <v>1244</v>
      </c>
      <c r="Q398" s="31" t="s">
        <v>1244</v>
      </c>
      <c r="R398" s="31" t="s">
        <v>1244</v>
      </c>
      <c r="S398" s="31" t="s">
        <v>1244</v>
      </c>
      <c r="T398" s="31" t="s">
        <v>1244</v>
      </c>
      <c r="U398" s="31" t="s">
        <v>1244</v>
      </c>
      <c r="V398" s="31" t="s">
        <v>1244</v>
      </c>
      <c r="W398" s="31" t="s">
        <v>1244</v>
      </c>
      <c r="X398" s="163">
        <f t="shared" si="663"/>
        <v>0</v>
      </c>
      <c r="Y398" s="81">
        <f t="shared" si="664"/>
        <v>0</v>
      </c>
      <c r="Z398" s="38"/>
      <c r="AA398" s="23"/>
      <c r="AB398" s="24"/>
      <c r="AC398" s="55"/>
      <c r="AD398" s="40"/>
      <c r="AE398" s="11"/>
      <c r="AF398" s="6"/>
      <c r="AG398" s="25"/>
      <c r="AH398" s="11"/>
      <c r="AI398" s="7"/>
      <c r="AJ398" s="26"/>
      <c r="AK398" s="11"/>
      <c r="AL398" s="18"/>
      <c r="AM398" s="42"/>
      <c r="AN398" s="67"/>
      <c r="AO398" s="68"/>
      <c r="AP398" s="68"/>
      <c r="AQ398" s="68"/>
      <c r="AR398" s="68"/>
      <c r="AS398" s="68"/>
      <c r="AT398" s="68"/>
      <c r="AU398" s="68"/>
      <c r="AV398" s="74"/>
      <c r="AW398" s="71"/>
      <c r="AX398" s="49"/>
      <c r="AY398" s="50"/>
      <c r="AZ398" s="50"/>
      <c r="BA398" s="50"/>
      <c r="BB398" s="50"/>
      <c r="BC398" s="50"/>
      <c r="BD398" s="50"/>
      <c r="BE398" s="50"/>
      <c r="BF398" s="46"/>
      <c r="BG398" s="9"/>
      <c r="BH398" s="9"/>
      <c r="BI398" s="53"/>
      <c r="BJ398" s="54"/>
      <c r="BK398" s="54"/>
      <c r="BL398" s="54"/>
      <c r="BM398" s="54"/>
      <c r="BN398" s="54"/>
      <c r="BO398" s="54"/>
      <c r="BP398" s="54"/>
      <c r="BQ398" s="46"/>
      <c r="BR398" s="9"/>
      <c r="BS398" s="9"/>
      <c r="BT398" s="63"/>
      <c r="BU398" s="64"/>
      <c r="BV398" s="64"/>
      <c r="BW398" s="64"/>
      <c r="BX398" s="64"/>
      <c r="BY398" s="64"/>
      <c r="BZ398" s="64"/>
      <c r="CA398" s="64"/>
      <c r="CB398" s="46"/>
      <c r="CC398" s="9"/>
      <c r="CD398" s="9"/>
      <c r="CE398" s="8"/>
      <c r="CF398" s="9"/>
      <c r="CG398" s="9"/>
      <c r="CH398" s="8"/>
      <c r="CI398" s="9"/>
      <c r="CJ398" s="9"/>
    </row>
    <row r="399" spans="1:88" s="10" customFormat="1" ht="144" customHeight="1">
      <c r="A399" s="36" t="str">
        <f>_xlfn.XLOOKUP(D399,наличие!B:B,наличие!E:E,"-",0)</f>
        <v>Шапки</v>
      </c>
      <c r="B399" s="36"/>
      <c r="C399" s="106" t="str">
        <f t="shared" si="662"/>
        <v>LOUISE 041-Black</v>
      </c>
      <c r="D399" s="95" t="s">
        <v>49</v>
      </c>
      <c r="E399" s="19" t="s">
        <v>1212</v>
      </c>
      <c r="F399" s="103" t="s">
        <v>889</v>
      </c>
      <c r="G399" s="19"/>
      <c r="H399" s="78"/>
      <c r="I399" s="89">
        <v>12.9</v>
      </c>
      <c r="J399" s="79">
        <v>32.9</v>
      </c>
      <c r="K399" s="143">
        <f>_xlfn.XLOOKUP(C399,наличие!A:A,наличие!J:J,"-",0)</f>
        <v>2</v>
      </c>
      <c r="L399" s="160" t="s">
        <v>1245</v>
      </c>
      <c r="M399" s="31" t="s">
        <v>1244</v>
      </c>
      <c r="N399" s="31" t="s">
        <v>1244</v>
      </c>
      <c r="O399" s="31" t="s">
        <v>1244</v>
      </c>
      <c r="P399" s="31" t="s">
        <v>1244</v>
      </c>
      <c r="Q399" s="31" t="s">
        <v>1244</v>
      </c>
      <c r="R399" s="31" t="s">
        <v>1244</v>
      </c>
      <c r="S399" s="31" t="s">
        <v>1244</v>
      </c>
      <c r="T399" s="31" t="s">
        <v>1244</v>
      </c>
      <c r="U399" s="31" t="s">
        <v>1244</v>
      </c>
      <c r="V399" s="31" t="s">
        <v>1244</v>
      </c>
      <c r="W399" s="31" t="s">
        <v>1244</v>
      </c>
      <c r="X399" s="163">
        <f t="shared" si="663"/>
        <v>0</v>
      </c>
      <c r="Y399" s="81">
        <f t="shared" si="664"/>
        <v>0</v>
      </c>
      <c r="Z399" s="38"/>
      <c r="AA399" s="23"/>
      <c r="AB399" s="24"/>
      <c r="AC399" s="55"/>
      <c r="AD399" s="40"/>
      <c r="AE399" s="11"/>
      <c r="AF399" s="6"/>
      <c r="AG399" s="25"/>
      <c r="AH399" s="11"/>
      <c r="AI399" s="7"/>
      <c r="AJ399" s="26"/>
      <c r="AK399" s="11"/>
      <c r="AL399" s="18"/>
      <c r="AM399" s="42"/>
      <c r="AN399" s="67"/>
      <c r="AO399" s="68"/>
      <c r="AP399" s="68"/>
      <c r="AQ399" s="68"/>
      <c r="AR399" s="68"/>
      <c r="AS399" s="68"/>
      <c r="AT399" s="68"/>
      <c r="AU399" s="68"/>
      <c r="AV399" s="74"/>
      <c r="AW399" s="71"/>
      <c r="AX399" s="49"/>
      <c r="AY399" s="50"/>
      <c r="AZ399" s="50"/>
      <c r="BA399" s="50"/>
      <c r="BB399" s="50"/>
      <c r="BC399" s="50"/>
      <c r="BD399" s="50"/>
      <c r="BE399" s="50"/>
      <c r="BF399" s="46"/>
      <c r="BG399" s="9"/>
      <c r="BH399" s="9"/>
      <c r="BI399" s="53"/>
      <c r="BJ399" s="54"/>
      <c r="BK399" s="54"/>
      <c r="BL399" s="54"/>
      <c r="BM399" s="54"/>
      <c r="BN399" s="54"/>
      <c r="BO399" s="54"/>
      <c r="BP399" s="54"/>
      <c r="BQ399" s="46"/>
      <c r="BR399" s="9"/>
      <c r="BS399" s="9"/>
      <c r="BT399" s="63"/>
      <c r="BU399" s="64"/>
      <c r="BV399" s="64"/>
      <c r="BW399" s="64"/>
      <c r="BX399" s="64"/>
      <c r="BY399" s="64"/>
      <c r="BZ399" s="64"/>
      <c r="CA399" s="64"/>
      <c r="CB399" s="46"/>
      <c r="CC399" s="9"/>
      <c r="CD399" s="9"/>
      <c r="CE399" s="8"/>
      <c r="CF399" s="9"/>
      <c r="CG399" s="9"/>
      <c r="CH399" s="8"/>
      <c r="CI399" s="9"/>
      <c r="CJ399" s="9"/>
    </row>
    <row r="400" spans="1:88" s="10" customFormat="1" ht="144" customHeight="1">
      <c r="A400" s="36" t="s">
        <v>1366</v>
      </c>
      <c r="B400" s="36"/>
      <c r="C400" s="106" t="str">
        <f t="shared" si="662"/>
        <v>LOUISE 132-Blue</v>
      </c>
      <c r="D400" s="95" t="s">
        <v>1300</v>
      </c>
      <c r="E400" s="19" t="s">
        <v>1203</v>
      </c>
      <c r="F400" s="103" t="s">
        <v>1329</v>
      </c>
      <c r="G400" s="19"/>
      <c r="H400" s="78"/>
      <c r="I400" s="89">
        <v>14.9</v>
      </c>
      <c r="J400" s="79">
        <v>37.9</v>
      </c>
      <c r="K400" s="143" t="str">
        <f>_xlfn.XLOOKUP(C400,наличие!A:A,наличие!J:J,"-",0)</f>
        <v>-</v>
      </c>
      <c r="L400" s="160" t="s">
        <v>1245</v>
      </c>
      <c r="M400" s="31" t="s">
        <v>1244</v>
      </c>
      <c r="N400" s="31" t="s">
        <v>1244</v>
      </c>
      <c r="O400" s="31" t="s">
        <v>1244</v>
      </c>
      <c r="P400" s="31" t="s">
        <v>1244</v>
      </c>
      <c r="Q400" s="31" t="s">
        <v>1244</v>
      </c>
      <c r="R400" s="31" t="s">
        <v>1244</v>
      </c>
      <c r="S400" s="31" t="s">
        <v>1244</v>
      </c>
      <c r="T400" s="31" t="s">
        <v>1244</v>
      </c>
      <c r="U400" s="31" t="s">
        <v>1244</v>
      </c>
      <c r="V400" s="31" t="s">
        <v>1244</v>
      </c>
      <c r="W400" s="31" t="s">
        <v>1244</v>
      </c>
      <c r="X400" s="163">
        <f t="shared" si="663"/>
        <v>0</v>
      </c>
      <c r="Y400" s="81">
        <f t="shared" si="664"/>
        <v>0</v>
      </c>
      <c r="Z400" s="38"/>
      <c r="AA400" s="23"/>
      <c r="AB400" s="24"/>
      <c r="AC400" s="55"/>
      <c r="AD400" s="40"/>
      <c r="AE400" s="11"/>
      <c r="AF400" s="6"/>
      <c r="AG400" s="25"/>
      <c r="AH400" s="11"/>
      <c r="AI400" s="7"/>
      <c r="AJ400" s="26"/>
      <c r="AK400" s="11"/>
      <c r="AL400" s="18"/>
      <c r="AM400" s="42"/>
      <c r="AN400" s="67"/>
      <c r="AO400" s="68"/>
      <c r="AP400" s="68"/>
      <c r="AQ400" s="68"/>
      <c r="AR400" s="68"/>
      <c r="AS400" s="68"/>
      <c r="AT400" s="68"/>
      <c r="AU400" s="68"/>
      <c r="AV400" s="74"/>
      <c r="AW400" s="71"/>
      <c r="AX400" s="49"/>
      <c r="AY400" s="50"/>
      <c r="AZ400" s="50"/>
      <c r="BA400" s="50"/>
      <c r="BB400" s="50"/>
      <c r="BC400" s="50"/>
      <c r="BD400" s="50"/>
      <c r="BE400" s="50"/>
      <c r="BF400" s="46"/>
      <c r="BG400" s="9"/>
      <c r="BH400" s="9"/>
      <c r="BI400" s="53"/>
      <c r="BJ400" s="54"/>
      <c r="BK400" s="54"/>
      <c r="BL400" s="54"/>
      <c r="BM400" s="54"/>
      <c r="BN400" s="54"/>
      <c r="BO400" s="54"/>
      <c r="BP400" s="54"/>
      <c r="BQ400" s="46"/>
      <c r="BR400" s="9"/>
      <c r="BS400" s="9"/>
      <c r="BT400" s="63"/>
      <c r="BU400" s="64"/>
      <c r="BV400" s="64"/>
      <c r="BW400" s="64"/>
      <c r="BX400" s="64"/>
      <c r="BY400" s="64"/>
      <c r="BZ400" s="64"/>
      <c r="CA400" s="64"/>
      <c r="CB400" s="46"/>
      <c r="CC400" s="9"/>
      <c r="CD400" s="9"/>
      <c r="CE400" s="8"/>
      <c r="CF400" s="9"/>
      <c r="CG400" s="9"/>
      <c r="CH400" s="8"/>
      <c r="CI400" s="9"/>
      <c r="CJ400" s="9"/>
    </row>
    <row r="401" spans="1:88" s="10" customFormat="1" ht="144" customHeight="1">
      <c r="A401" s="36" t="s">
        <v>1366</v>
      </c>
      <c r="B401" s="36"/>
      <c r="C401" s="106" t="str">
        <f t="shared" si="662"/>
        <v>LOUISE 132-Offwhite</v>
      </c>
      <c r="D401" s="95" t="s">
        <v>1300</v>
      </c>
      <c r="E401" s="19" t="s">
        <v>1238</v>
      </c>
      <c r="F401" s="103" t="s">
        <v>1329</v>
      </c>
      <c r="G401" s="19"/>
      <c r="H401" s="78"/>
      <c r="I401" s="89">
        <v>14.9</v>
      </c>
      <c r="J401" s="79">
        <v>37.9</v>
      </c>
      <c r="K401" s="143" t="str">
        <f>_xlfn.XLOOKUP(C401,наличие!A:A,наличие!J:J,"-",0)</f>
        <v>-</v>
      </c>
      <c r="L401" s="160" t="s">
        <v>1245</v>
      </c>
      <c r="M401" s="31" t="s">
        <v>1244</v>
      </c>
      <c r="N401" s="31" t="s">
        <v>1244</v>
      </c>
      <c r="O401" s="31" t="s">
        <v>1244</v>
      </c>
      <c r="P401" s="31" t="s">
        <v>1244</v>
      </c>
      <c r="Q401" s="31" t="s">
        <v>1244</v>
      </c>
      <c r="R401" s="31" t="s">
        <v>1244</v>
      </c>
      <c r="S401" s="31" t="s">
        <v>1244</v>
      </c>
      <c r="T401" s="31" t="s">
        <v>1244</v>
      </c>
      <c r="U401" s="31" t="s">
        <v>1244</v>
      </c>
      <c r="V401" s="31" t="s">
        <v>1244</v>
      </c>
      <c r="W401" s="31" t="s">
        <v>1244</v>
      </c>
      <c r="X401" s="163">
        <f t="shared" si="663"/>
        <v>0</v>
      </c>
      <c r="Y401" s="81">
        <f t="shared" si="664"/>
        <v>0</v>
      </c>
      <c r="Z401" s="38"/>
      <c r="AA401" s="23"/>
      <c r="AB401" s="24"/>
      <c r="AC401" s="55"/>
      <c r="AD401" s="40"/>
      <c r="AE401" s="11"/>
      <c r="AF401" s="6"/>
      <c r="AG401" s="25"/>
      <c r="AH401" s="11"/>
      <c r="AI401" s="7"/>
      <c r="AJ401" s="26"/>
      <c r="AK401" s="11"/>
      <c r="AL401" s="18"/>
      <c r="AM401" s="42"/>
      <c r="AN401" s="67"/>
      <c r="AO401" s="68"/>
      <c r="AP401" s="68"/>
      <c r="AQ401" s="68"/>
      <c r="AR401" s="68"/>
      <c r="AS401" s="68"/>
      <c r="AT401" s="68"/>
      <c r="AU401" s="68"/>
      <c r="AV401" s="74"/>
      <c r="AW401" s="71"/>
      <c r="AX401" s="49"/>
      <c r="AY401" s="50"/>
      <c r="AZ401" s="50"/>
      <c r="BA401" s="50"/>
      <c r="BB401" s="50"/>
      <c r="BC401" s="50"/>
      <c r="BD401" s="50"/>
      <c r="BE401" s="50"/>
      <c r="BF401" s="46"/>
      <c r="BG401" s="9"/>
      <c r="BH401" s="9"/>
      <c r="BI401" s="53"/>
      <c r="BJ401" s="54"/>
      <c r="BK401" s="54"/>
      <c r="BL401" s="54"/>
      <c r="BM401" s="54"/>
      <c r="BN401" s="54"/>
      <c r="BO401" s="54"/>
      <c r="BP401" s="54"/>
      <c r="BQ401" s="46"/>
      <c r="BR401" s="9"/>
      <c r="BS401" s="9"/>
      <c r="BT401" s="63"/>
      <c r="BU401" s="64"/>
      <c r="BV401" s="64"/>
      <c r="BW401" s="64"/>
      <c r="BX401" s="64"/>
      <c r="BY401" s="64"/>
      <c r="BZ401" s="64"/>
      <c r="CA401" s="64"/>
      <c r="CB401" s="46"/>
      <c r="CC401" s="9"/>
      <c r="CD401" s="9"/>
      <c r="CE401" s="8"/>
      <c r="CF401" s="9"/>
      <c r="CG401" s="9"/>
      <c r="CH401" s="8"/>
      <c r="CI401" s="9"/>
      <c r="CJ401" s="9"/>
    </row>
    <row r="402" spans="1:88" s="10" customFormat="1" ht="144" customHeight="1">
      <c r="A402" s="36" t="s">
        <v>1366</v>
      </c>
      <c r="B402" s="36"/>
      <c r="C402" s="106" t="str">
        <f t="shared" si="662"/>
        <v>MAGGY 8633-Black</v>
      </c>
      <c r="D402" s="95" t="s">
        <v>1301</v>
      </c>
      <c r="E402" s="19" t="s">
        <v>1212</v>
      </c>
      <c r="F402" s="103" t="s">
        <v>889</v>
      </c>
      <c r="G402" s="19"/>
      <c r="H402" s="78"/>
      <c r="I402" s="89">
        <v>9.9</v>
      </c>
      <c r="J402" s="79">
        <v>24.9</v>
      </c>
      <c r="K402" s="143" t="str">
        <f>_xlfn.XLOOKUP(C402,наличие!A:A,наличие!J:J,"-",0)</f>
        <v>-</v>
      </c>
      <c r="L402" s="160" t="s">
        <v>1245</v>
      </c>
      <c r="M402" s="31" t="s">
        <v>1244</v>
      </c>
      <c r="N402" s="31" t="s">
        <v>1244</v>
      </c>
      <c r="O402" s="31" t="s">
        <v>1244</v>
      </c>
      <c r="P402" s="31" t="s">
        <v>1244</v>
      </c>
      <c r="Q402" s="31" t="s">
        <v>1244</v>
      </c>
      <c r="R402" s="31" t="s">
        <v>1244</v>
      </c>
      <c r="S402" s="31" t="s">
        <v>1244</v>
      </c>
      <c r="T402" s="31" t="s">
        <v>1244</v>
      </c>
      <c r="U402" s="31" t="s">
        <v>1244</v>
      </c>
      <c r="V402" s="31" t="s">
        <v>1244</v>
      </c>
      <c r="W402" s="31" t="s">
        <v>1244</v>
      </c>
      <c r="X402" s="163">
        <f t="shared" si="663"/>
        <v>0</v>
      </c>
      <c r="Y402" s="81">
        <f t="shared" si="664"/>
        <v>0</v>
      </c>
      <c r="Z402" s="38"/>
      <c r="AA402" s="23"/>
      <c r="AB402" s="24"/>
      <c r="AC402" s="55"/>
      <c r="AD402" s="40"/>
      <c r="AE402" s="11"/>
      <c r="AF402" s="6"/>
      <c r="AG402" s="25"/>
      <c r="AH402" s="11"/>
      <c r="AI402" s="7"/>
      <c r="AJ402" s="26"/>
      <c r="AK402" s="11"/>
      <c r="AL402" s="18"/>
      <c r="AM402" s="42"/>
      <c r="AN402" s="67"/>
      <c r="AO402" s="68"/>
      <c r="AP402" s="68"/>
      <c r="AQ402" s="68"/>
      <c r="AR402" s="68"/>
      <c r="AS402" s="68"/>
      <c r="AT402" s="68"/>
      <c r="AU402" s="68"/>
      <c r="AV402" s="74"/>
      <c r="AW402" s="71"/>
      <c r="AX402" s="49"/>
      <c r="AY402" s="50"/>
      <c r="AZ402" s="50"/>
      <c r="BA402" s="50"/>
      <c r="BB402" s="50"/>
      <c r="BC402" s="50"/>
      <c r="BD402" s="50"/>
      <c r="BE402" s="50"/>
      <c r="BF402" s="46"/>
      <c r="BG402" s="9"/>
      <c r="BH402" s="9"/>
      <c r="BI402" s="53"/>
      <c r="BJ402" s="54"/>
      <c r="BK402" s="54"/>
      <c r="BL402" s="54"/>
      <c r="BM402" s="54"/>
      <c r="BN402" s="54"/>
      <c r="BO402" s="54"/>
      <c r="BP402" s="54"/>
      <c r="BQ402" s="46"/>
      <c r="BR402" s="9"/>
      <c r="BS402" s="9"/>
      <c r="BT402" s="63"/>
      <c r="BU402" s="64"/>
      <c r="BV402" s="64"/>
      <c r="BW402" s="64"/>
      <c r="BX402" s="64"/>
      <c r="BY402" s="64"/>
      <c r="BZ402" s="64"/>
      <c r="CA402" s="64"/>
      <c r="CB402" s="46"/>
      <c r="CC402" s="9"/>
      <c r="CD402" s="9"/>
      <c r="CE402" s="8"/>
      <c r="CF402" s="9"/>
      <c r="CG402" s="9"/>
      <c r="CH402" s="8"/>
      <c r="CI402" s="9"/>
      <c r="CJ402" s="9"/>
    </row>
    <row r="403" spans="1:88" s="10" customFormat="1" ht="144" customHeight="1">
      <c r="A403" s="36" t="s">
        <v>1366</v>
      </c>
      <c r="B403" s="36"/>
      <c r="C403" s="106" t="str">
        <f t="shared" si="662"/>
        <v>MAGGY 8633-Beige</v>
      </c>
      <c r="D403" s="95" t="s">
        <v>1301</v>
      </c>
      <c r="E403" s="19" t="s">
        <v>1216</v>
      </c>
      <c r="F403" s="103" t="s">
        <v>889</v>
      </c>
      <c r="G403" s="19"/>
      <c r="H403" s="78"/>
      <c r="I403" s="89">
        <v>9.9</v>
      </c>
      <c r="J403" s="79">
        <v>24.9</v>
      </c>
      <c r="K403" s="143" t="str">
        <f>_xlfn.XLOOKUP(C403,наличие!A:A,наличие!J:J,"-",0)</f>
        <v>-</v>
      </c>
      <c r="L403" s="160" t="s">
        <v>1245</v>
      </c>
      <c r="M403" s="31" t="s">
        <v>1244</v>
      </c>
      <c r="N403" s="31" t="s">
        <v>1244</v>
      </c>
      <c r="O403" s="31" t="s">
        <v>1244</v>
      </c>
      <c r="P403" s="31" t="s">
        <v>1244</v>
      </c>
      <c r="Q403" s="31" t="s">
        <v>1244</v>
      </c>
      <c r="R403" s="31" t="s">
        <v>1244</v>
      </c>
      <c r="S403" s="31" t="s">
        <v>1244</v>
      </c>
      <c r="T403" s="31" t="s">
        <v>1244</v>
      </c>
      <c r="U403" s="31" t="s">
        <v>1244</v>
      </c>
      <c r="V403" s="31" t="s">
        <v>1244</v>
      </c>
      <c r="W403" s="31" t="s">
        <v>1244</v>
      </c>
      <c r="X403" s="163">
        <f t="shared" si="663"/>
        <v>0</v>
      </c>
      <c r="Y403" s="81">
        <f t="shared" si="664"/>
        <v>0</v>
      </c>
      <c r="Z403" s="38"/>
      <c r="AA403" s="23"/>
      <c r="AB403" s="24"/>
      <c r="AC403" s="55"/>
      <c r="AD403" s="40"/>
      <c r="AE403" s="11"/>
      <c r="AF403" s="6"/>
      <c r="AG403" s="25"/>
      <c r="AH403" s="11"/>
      <c r="AI403" s="7"/>
      <c r="AJ403" s="26"/>
      <c r="AK403" s="11"/>
      <c r="AL403" s="18"/>
      <c r="AM403" s="42"/>
      <c r="AN403" s="67"/>
      <c r="AO403" s="68"/>
      <c r="AP403" s="68"/>
      <c r="AQ403" s="68"/>
      <c r="AR403" s="68"/>
      <c r="AS403" s="68"/>
      <c r="AT403" s="68"/>
      <c r="AU403" s="68"/>
      <c r="AV403" s="74"/>
      <c r="AW403" s="71"/>
      <c r="AX403" s="49"/>
      <c r="AY403" s="50"/>
      <c r="AZ403" s="50"/>
      <c r="BA403" s="50"/>
      <c r="BB403" s="50"/>
      <c r="BC403" s="50"/>
      <c r="BD403" s="50"/>
      <c r="BE403" s="50"/>
      <c r="BF403" s="46"/>
      <c r="BG403" s="9"/>
      <c r="BH403" s="9"/>
      <c r="BI403" s="53"/>
      <c r="BJ403" s="54"/>
      <c r="BK403" s="54"/>
      <c r="BL403" s="54"/>
      <c r="BM403" s="54"/>
      <c r="BN403" s="54"/>
      <c r="BO403" s="54"/>
      <c r="BP403" s="54"/>
      <c r="BQ403" s="46"/>
      <c r="BR403" s="9"/>
      <c r="BS403" s="9"/>
      <c r="BT403" s="63"/>
      <c r="BU403" s="64"/>
      <c r="BV403" s="64"/>
      <c r="BW403" s="64"/>
      <c r="BX403" s="64"/>
      <c r="BY403" s="64"/>
      <c r="BZ403" s="64"/>
      <c r="CA403" s="64"/>
      <c r="CB403" s="46"/>
      <c r="CC403" s="9"/>
      <c r="CD403" s="9"/>
      <c r="CE403" s="8"/>
      <c r="CF403" s="9"/>
      <c r="CG403" s="9"/>
      <c r="CH403" s="8"/>
      <c r="CI403" s="9"/>
      <c r="CJ403" s="9"/>
    </row>
    <row r="404" spans="1:88" s="10" customFormat="1" ht="144" customHeight="1">
      <c r="A404" s="36" t="s">
        <v>1366</v>
      </c>
      <c r="B404" s="36"/>
      <c r="C404" s="106" t="str">
        <f t="shared" si="662"/>
        <v>MAGGY 8633-Pink</v>
      </c>
      <c r="D404" s="95" t="s">
        <v>1301</v>
      </c>
      <c r="E404" s="19" t="s">
        <v>1234</v>
      </c>
      <c r="F404" s="103" t="s">
        <v>889</v>
      </c>
      <c r="G404" s="19"/>
      <c r="H404" s="78"/>
      <c r="I404" s="89">
        <v>9.9</v>
      </c>
      <c r="J404" s="79">
        <v>24.9</v>
      </c>
      <c r="K404" s="143" t="str">
        <f>_xlfn.XLOOKUP(C404,наличие!A:A,наличие!J:J,"-",0)</f>
        <v>-</v>
      </c>
      <c r="L404" s="160" t="s">
        <v>1245</v>
      </c>
      <c r="M404" s="31" t="s">
        <v>1244</v>
      </c>
      <c r="N404" s="31" t="s">
        <v>1244</v>
      </c>
      <c r="O404" s="31" t="s">
        <v>1244</v>
      </c>
      <c r="P404" s="31" t="s">
        <v>1244</v>
      </c>
      <c r="Q404" s="31" t="s">
        <v>1244</v>
      </c>
      <c r="R404" s="31" t="s">
        <v>1244</v>
      </c>
      <c r="S404" s="31" t="s">
        <v>1244</v>
      </c>
      <c r="T404" s="31" t="s">
        <v>1244</v>
      </c>
      <c r="U404" s="31" t="s">
        <v>1244</v>
      </c>
      <c r="V404" s="31" t="s">
        <v>1244</v>
      </c>
      <c r="W404" s="31" t="s">
        <v>1244</v>
      </c>
      <c r="X404" s="163">
        <f t="shared" si="663"/>
        <v>0</v>
      </c>
      <c r="Y404" s="81">
        <f t="shared" si="664"/>
        <v>0</v>
      </c>
      <c r="Z404" s="38"/>
      <c r="AA404" s="23"/>
      <c r="AB404" s="24"/>
      <c r="AC404" s="55"/>
      <c r="AD404" s="40"/>
      <c r="AE404" s="11"/>
      <c r="AF404" s="6"/>
      <c r="AG404" s="25"/>
      <c r="AH404" s="11"/>
      <c r="AI404" s="7"/>
      <c r="AJ404" s="26"/>
      <c r="AK404" s="11"/>
      <c r="AL404" s="18"/>
      <c r="AM404" s="42"/>
      <c r="AN404" s="67"/>
      <c r="AO404" s="68"/>
      <c r="AP404" s="68"/>
      <c r="AQ404" s="68"/>
      <c r="AR404" s="68"/>
      <c r="AS404" s="68"/>
      <c r="AT404" s="68"/>
      <c r="AU404" s="68"/>
      <c r="AV404" s="74"/>
      <c r="AW404" s="71"/>
      <c r="AX404" s="49"/>
      <c r="AY404" s="50"/>
      <c r="AZ404" s="50"/>
      <c r="BA404" s="50"/>
      <c r="BB404" s="50"/>
      <c r="BC404" s="50"/>
      <c r="BD404" s="50"/>
      <c r="BE404" s="50"/>
      <c r="BF404" s="46"/>
      <c r="BG404" s="9"/>
      <c r="BH404" s="9"/>
      <c r="BI404" s="53"/>
      <c r="BJ404" s="54"/>
      <c r="BK404" s="54"/>
      <c r="BL404" s="54"/>
      <c r="BM404" s="54"/>
      <c r="BN404" s="54"/>
      <c r="BO404" s="54"/>
      <c r="BP404" s="54"/>
      <c r="BQ404" s="46"/>
      <c r="BR404" s="9"/>
      <c r="BS404" s="9"/>
      <c r="BT404" s="63"/>
      <c r="BU404" s="64"/>
      <c r="BV404" s="64"/>
      <c r="BW404" s="64"/>
      <c r="BX404" s="64"/>
      <c r="BY404" s="64"/>
      <c r="BZ404" s="64"/>
      <c r="CA404" s="64"/>
      <c r="CB404" s="46"/>
      <c r="CC404" s="9"/>
      <c r="CD404" s="9"/>
      <c r="CE404" s="8"/>
      <c r="CF404" s="9"/>
      <c r="CG404" s="9"/>
      <c r="CH404" s="8"/>
      <c r="CI404" s="9"/>
      <c r="CJ404" s="9"/>
    </row>
    <row r="405" spans="1:88" s="10" customFormat="1" ht="144" customHeight="1">
      <c r="A405" s="36" t="s">
        <v>1366</v>
      </c>
      <c r="B405" s="36"/>
      <c r="C405" s="106" t="str">
        <f t="shared" si="662"/>
        <v>MAGGY 8633-Blue</v>
      </c>
      <c r="D405" s="95" t="s">
        <v>1301</v>
      </c>
      <c r="E405" s="19" t="s">
        <v>1203</v>
      </c>
      <c r="F405" s="103" t="s">
        <v>889</v>
      </c>
      <c r="G405" s="19"/>
      <c r="H405" s="78"/>
      <c r="I405" s="89">
        <v>9.9</v>
      </c>
      <c r="J405" s="79">
        <v>24.9</v>
      </c>
      <c r="K405" s="143" t="str">
        <f>_xlfn.XLOOKUP(C405,наличие!A:A,наличие!J:J,"-",0)</f>
        <v>-</v>
      </c>
      <c r="L405" s="160" t="s">
        <v>1245</v>
      </c>
      <c r="M405" s="31" t="s">
        <v>1244</v>
      </c>
      <c r="N405" s="31" t="s">
        <v>1244</v>
      </c>
      <c r="O405" s="31" t="s">
        <v>1244</v>
      </c>
      <c r="P405" s="31" t="s">
        <v>1244</v>
      </c>
      <c r="Q405" s="31" t="s">
        <v>1244</v>
      </c>
      <c r="R405" s="31" t="s">
        <v>1244</v>
      </c>
      <c r="S405" s="31" t="s">
        <v>1244</v>
      </c>
      <c r="T405" s="31" t="s">
        <v>1244</v>
      </c>
      <c r="U405" s="31" t="s">
        <v>1244</v>
      </c>
      <c r="V405" s="31" t="s">
        <v>1244</v>
      </c>
      <c r="W405" s="31" t="s">
        <v>1244</v>
      </c>
      <c r="X405" s="163">
        <f t="shared" si="663"/>
        <v>0</v>
      </c>
      <c r="Y405" s="81">
        <f t="shared" si="664"/>
        <v>0</v>
      </c>
      <c r="Z405" s="38"/>
      <c r="AA405" s="23"/>
      <c r="AB405" s="24"/>
      <c r="AC405" s="55"/>
      <c r="AD405" s="40"/>
      <c r="AE405" s="11"/>
      <c r="AF405" s="6"/>
      <c r="AG405" s="25"/>
      <c r="AH405" s="11"/>
      <c r="AI405" s="7"/>
      <c r="AJ405" s="26"/>
      <c r="AK405" s="11"/>
      <c r="AL405" s="18"/>
      <c r="AM405" s="42"/>
      <c r="AN405" s="67"/>
      <c r="AO405" s="68"/>
      <c r="AP405" s="68"/>
      <c r="AQ405" s="68"/>
      <c r="AR405" s="68"/>
      <c r="AS405" s="68"/>
      <c r="AT405" s="68"/>
      <c r="AU405" s="68"/>
      <c r="AV405" s="74"/>
      <c r="AW405" s="71"/>
      <c r="AX405" s="49"/>
      <c r="AY405" s="50"/>
      <c r="AZ405" s="50"/>
      <c r="BA405" s="50"/>
      <c r="BB405" s="50"/>
      <c r="BC405" s="50"/>
      <c r="BD405" s="50"/>
      <c r="BE405" s="50"/>
      <c r="BF405" s="46"/>
      <c r="BG405" s="9"/>
      <c r="BH405" s="9"/>
      <c r="BI405" s="53"/>
      <c r="BJ405" s="54"/>
      <c r="BK405" s="54"/>
      <c r="BL405" s="54"/>
      <c r="BM405" s="54"/>
      <c r="BN405" s="54"/>
      <c r="BO405" s="54"/>
      <c r="BP405" s="54"/>
      <c r="BQ405" s="46"/>
      <c r="BR405" s="9"/>
      <c r="BS405" s="9"/>
      <c r="BT405" s="63"/>
      <c r="BU405" s="64"/>
      <c r="BV405" s="64"/>
      <c r="BW405" s="64"/>
      <c r="BX405" s="64"/>
      <c r="BY405" s="64"/>
      <c r="BZ405" s="64"/>
      <c r="CA405" s="64"/>
      <c r="CB405" s="46"/>
      <c r="CC405" s="9"/>
      <c r="CD405" s="9"/>
      <c r="CE405" s="8"/>
      <c r="CF405" s="9"/>
      <c r="CG405" s="9"/>
      <c r="CH405" s="8"/>
      <c r="CI405" s="9"/>
      <c r="CJ405" s="9"/>
    </row>
    <row r="406" spans="1:88" s="10" customFormat="1" ht="171.6" customHeight="1">
      <c r="A406" s="36" t="s">
        <v>1366</v>
      </c>
      <c r="B406" s="36"/>
      <c r="C406" s="106" t="str">
        <f t="shared" si="662"/>
        <v>MAGGY 8165 BIS-Beige</v>
      </c>
      <c r="D406" s="95" t="s">
        <v>1302</v>
      </c>
      <c r="E406" s="19" t="s">
        <v>1216</v>
      </c>
      <c r="F406" s="103" t="s">
        <v>1237</v>
      </c>
      <c r="G406" s="19"/>
      <c r="H406" s="78"/>
      <c r="I406" s="89">
        <v>13.9</v>
      </c>
      <c r="J406" s="79">
        <v>34.9</v>
      </c>
      <c r="K406" s="143" t="str">
        <f>_xlfn.XLOOKUP(C406,наличие!A:A,наличие!J:J,"-",0)</f>
        <v>-</v>
      </c>
      <c r="L406" s="160" t="s">
        <v>1245</v>
      </c>
      <c r="M406" s="31" t="s">
        <v>1244</v>
      </c>
      <c r="N406" s="31" t="s">
        <v>1244</v>
      </c>
      <c r="O406" s="31" t="s">
        <v>1244</v>
      </c>
      <c r="P406" s="31" t="s">
        <v>1244</v>
      </c>
      <c r="Q406" s="31" t="s">
        <v>1244</v>
      </c>
      <c r="R406" s="31" t="s">
        <v>1244</v>
      </c>
      <c r="S406" s="31" t="s">
        <v>1244</v>
      </c>
      <c r="T406" s="31" t="s">
        <v>1244</v>
      </c>
      <c r="U406" s="31" t="s">
        <v>1244</v>
      </c>
      <c r="V406" s="31" t="s">
        <v>1244</v>
      </c>
      <c r="W406" s="31" t="s">
        <v>1244</v>
      </c>
      <c r="X406" s="163">
        <f t="shared" si="663"/>
        <v>0</v>
      </c>
      <c r="Y406" s="81">
        <f t="shared" si="664"/>
        <v>0</v>
      </c>
      <c r="Z406" s="38"/>
      <c r="AA406" s="23"/>
      <c r="AB406" s="24"/>
      <c r="AC406" s="55"/>
      <c r="AD406" s="40"/>
      <c r="AE406" s="11"/>
      <c r="AF406" s="6"/>
      <c r="AG406" s="25"/>
      <c r="AH406" s="11"/>
      <c r="AI406" s="7"/>
      <c r="AJ406" s="26"/>
      <c r="AK406" s="11"/>
      <c r="AL406" s="18"/>
      <c r="AM406" s="42"/>
      <c r="AN406" s="67"/>
      <c r="AO406" s="68"/>
      <c r="AP406" s="68"/>
      <c r="AQ406" s="68"/>
      <c r="AR406" s="68"/>
      <c r="AS406" s="68"/>
      <c r="AT406" s="68"/>
      <c r="AU406" s="68"/>
      <c r="AV406" s="74"/>
      <c r="AW406" s="71"/>
      <c r="AX406" s="49"/>
      <c r="AY406" s="50"/>
      <c r="AZ406" s="50"/>
      <c r="BA406" s="50"/>
      <c r="BB406" s="50"/>
      <c r="BC406" s="50"/>
      <c r="BD406" s="50"/>
      <c r="BE406" s="50"/>
      <c r="BF406" s="46"/>
      <c r="BG406" s="9"/>
      <c r="BH406" s="9"/>
      <c r="BI406" s="53"/>
      <c r="BJ406" s="54"/>
      <c r="BK406" s="54"/>
      <c r="BL406" s="54"/>
      <c r="BM406" s="54"/>
      <c r="BN406" s="54"/>
      <c r="BO406" s="54"/>
      <c r="BP406" s="54"/>
      <c r="BQ406" s="46"/>
      <c r="BR406" s="9"/>
      <c r="BS406" s="9"/>
      <c r="BT406" s="63"/>
      <c r="BU406" s="64"/>
      <c r="BV406" s="64"/>
      <c r="BW406" s="64"/>
      <c r="BX406" s="64"/>
      <c r="BY406" s="64"/>
      <c r="BZ406" s="64"/>
      <c r="CA406" s="64"/>
      <c r="CB406" s="46"/>
      <c r="CC406" s="9"/>
      <c r="CD406" s="9"/>
      <c r="CE406" s="8"/>
      <c r="CF406" s="9"/>
      <c r="CG406" s="9"/>
      <c r="CH406" s="8"/>
      <c r="CI406" s="9"/>
      <c r="CJ406" s="9"/>
    </row>
    <row r="407" spans="1:88" s="10" customFormat="1" ht="144" customHeight="1">
      <c r="A407" s="36" t="s">
        <v>1366</v>
      </c>
      <c r="B407" s="36"/>
      <c r="C407" s="106" t="str">
        <f t="shared" si="662"/>
        <v>MAGGY 8165 BIS-Taupe</v>
      </c>
      <c r="D407" s="95" t="s">
        <v>1302</v>
      </c>
      <c r="E407" s="19" t="s">
        <v>1211</v>
      </c>
      <c r="F407" s="103" t="s">
        <v>1237</v>
      </c>
      <c r="G407" s="19"/>
      <c r="H407" s="78"/>
      <c r="I407" s="89">
        <v>13.9</v>
      </c>
      <c r="J407" s="79">
        <v>34.9</v>
      </c>
      <c r="K407" s="143" t="str">
        <f>_xlfn.XLOOKUP(C407,наличие!A:A,наличие!J:J,"-",0)</f>
        <v>-</v>
      </c>
      <c r="L407" s="160" t="s">
        <v>1245</v>
      </c>
      <c r="M407" s="31" t="s">
        <v>1244</v>
      </c>
      <c r="N407" s="31" t="s">
        <v>1244</v>
      </c>
      <c r="O407" s="31" t="s">
        <v>1244</v>
      </c>
      <c r="P407" s="31" t="s">
        <v>1244</v>
      </c>
      <c r="Q407" s="31" t="s">
        <v>1244</v>
      </c>
      <c r="R407" s="31" t="s">
        <v>1244</v>
      </c>
      <c r="S407" s="31" t="s">
        <v>1244</v>
      </c>
      <c r="T407" s="31" t="s">
        <v>1244</v>
      </c>
      <c r="U407" s="31" t="s">
        <v>1244</v>
      </c>
      <c r="V407" s="31" t="s">
        <v>1244</v>
      </c>
      <c r="W407" s="31" t="s">
        <v>1244</v>
      </c>
      <c r="X407" s="163">
        <f t="shared" si="663"/>
        <v>0</v>
      </c>
      <c r="Y407" s="81">
        <f t="shared" si="664"/>
        <v>0</v>
      </c>
      <c r="Z407" s="38"/>
      <c r="AA407" s="23"/>
      <c r="AB407" s="24"/>
      <c r="AC407" s="55"/>
      <c r="AD407" s="40"/>
      <c r="AE407" s="11"/>
      <c r="AF407" s="6"/>
      <c r="AG407" s="25"/>
      <c r="AH407" s="11"/>
      <c r="AI407" s="7"/>
      <c r="AJ407" s="26"/>
      <c r="AK407" s="11"/>
      <c r="AL407" s="18"/>
      <c r="AM407" s="42"/>
      <c r="AN407" s="67"/>
      <c r="AO407" s="68"/>
      <c r="AP407" s="68"/>
      <c r="AQ407" s="68"/>
      <c r="AR407" s="68"/>
      <c r="AS407" s="68"/>
      <c r="AT407" s="68"/>
      <c r="AU407" s="68"/>
      <c r="AV407" s="74"/>
      <c r="AW407" s="71"/>
      <c r="AX407" s="49"/>
      <c r="AY407" s="50"/>
      <c r="AZ407" s="50"/>
      <c r="BA407" s="50"/>
      <c r="BB407" s="50"/>
      <c r="BC407" s="50"/>
      <c r="BD407" s="50"/>
      <c r="BE407" s="50"/>
      <c r="BF407" s="46"/>
      <c r="BG407" s="9"/>
      <c r="BH407" s="9"/>
      <c r="BI407" s="53"/>
      <c r="BJ407" s="54"/>
      <c r="BK407" s="54"/>
      <c r="BL407" s="54"/>
      <c r="BM407" s="54"/>
      <c r="BN407" s="54"/>
      <c r="BO407" s="54"/>
      <c r="BP407" s="54"/>
      <c r="BQ407" s="46"/>
      <c r="BR407" s="9"/>
      <c r="BS407" s="9"/>
      <c r="BT407" s="63"/>
      <c r="BU407" s="64"/>
      <c r="BV407" s="64"/>
      <c r="BW407" s="64"/>
      <c r="BX407" s="64"/>
      <c r="BY407" s="64"/>
      <c r="BZ407" s="64"/>
      <c r="CA407" s="64"/>
      <c r="CB407" s="46"/>
      <c r="CC407" s="9"/>
      <c r="CD407" s="9"/>
      <c r="CE407" s="8"/>
      <c r="CF407" s="9"/>
      <c r="CG407" s="9"/>
      <c r="CH407" s="8"/>
      <c r="CI407" s="9"/>
      <c r="CJ407" s="9"/>
    </row>
    <row r="408" spans="1:88" s="10" customFormat="1" ht="144" customHeight="1">
      <c r="A408" s="36" t="s">
        <v>1366</v>
      </c>
      <c r="B408" s="36"/>
      <c r="C408" s="106" t="str">
        <f t="shared" si="662"/>
        <v>MAGGY 8165 BIS-Blue</v>
      </c>
      <c r="D408" s="95" t="s">
        <v>1302</v>
      </c>
      <c r="E408" s="19" t="s">
        <v>1203</v>
      </c>
      <c r="F408" s="103" t="s">
        <v>1237</v>
      </c>
      <c r="G408" s="19"/>
      <c r="H408" s="78"/>
      <c r="I408" s="89">
        <v>13.9</v>
      </c>
      <c r="J408" s="79">
        <v>34.9</v>
      </c>
      <c r="K408" s="143" t="str">
        <f>_xlfn.XLOOKUP(C408,наличие!A:A,наличие!J:J,"-",0)</f>
        <v>-</v>
      </c>
      <c r="L408" s="160" t="s">
        <v>1245</v>
      </c>
      <c r="M408" s="31" t="s">
        <v>1244</v>
      </c>
      <c r="N408" s="31" t="s">
        <v>1244</v>
      </c>
      <c r="O408" s="31" t="s">
        <v>1244</v>
      </c>
      <c r="P408" s="31" t="s">
        <v>1244</v>
      </c>
      <c r="Q408" s="31" t="s">
        <v>1244</v>
      </c>
      <c r="R408" s="31" t="s">
        <v>1244</v>
      </c>
      <c r="S408" s="31" t="s">
        <v>1244</v>
      </c>
      <c r="T408" s="31" t="s">
        <v>1244</v>
      </c>
      <c r="U408" s="31" t="s">
        <v>1244</v>
      </c>
      <c r="V408" s="31" t="s">
        <v>1244</v>
      </c>
      <c r="W408" s="31" t="s">
        <v>1244</v>
      </c>
      <c r="X408" s="163">
        <f t="shared" si="663"/>
        <v>0</v>
      </c>
      <c r="Y408" s="81">
        <f t="shared" si="664"/>
        <v>0</v>
      </c>
      <c r="Z408" s="38"/>
      <c r="AA408" s="23"/>
      <c r="AB408" s="24"/>
      <c r="AC408" s="55"/>
      <c r="AD408" s="40"/>
      <c r="AE408" s="11"/>
      <c r="AF408" s="6"/>
      <c r="AG408" s="25"/>
      <c r="AH408" s="11"/>
      <c r="AI408" s="7"/>
      <c r="AJ408" s="26"/>
      <c r="AK408" s="11"/>
      <c r="AL408" s="18"/>
      <c r="AM408" s="42"/>
      <c r="AN408" s="67"/>
      <c r="AO408" s="68"/>
      <c r="AP408" s="68"/>
      <c r="AQ408" s="68"/>
      <c r="AR408" s="68"/>
      <c r="AS408" s="68"/>
      <c r="AT408" s="68"/>
      <c r="AU408" s="68"/>
      <c r="AV408" s="74"/>
      <c r="AW408" s="71"/>
      <c r="AX408" s="49"/>
      <c r="AY408" s="50"/>
      <c r="AZ408" s="50"/>
      <c r="BA408" s="50"/>
      <c r="BB408" s="50"/>
      <c r="BC408" s="50"/>
      <c r="BD408" s="50"/>
      <c r="BE408" s="50"/>
      <c r="BF408" s="46"/>
      <c r="BG408" s="9"/>
      <c r="BH408" s="9"/>
      <c r="BI408" s="53"/>
      <c r="BJ408" s="54"/>
      <c r="BK408" s="54"/>
      <c r="BL408" s="54"/>
      <c r="BM408" s="54"/>
      <c r="BN408" s="54"/>
      <c r="BO408" s="54"/>
      <c r="BP408" s="54"/>
      <c r="BQ408" s="46"/>
      <c r="BR408" s="9"/>
      <c r="BS408" s="9"/>
      <c r="BT408" s="63"/>
      <c r="BU408" s="64"/>
      <c r="BV408" s="64"/>
      <c r="BW408" s="64"/>
      <c r="BX408" s="64"/>
      <c r="BY408" s="64"/>
      <c r="BZ408" s="64"/>
      <c r="CA408" s="64"/>
      <c r="CB408" s="46"/>
      <c r="CC408" s="9"/>
      <c r="CD408" s="9"/>
      <c r="CE408" s="8"/>
      <c r="CF408" s="9"/>
      <c r="CG408" s="9"/>
      <c r="CH408" s="8"/>
      <c r="CI408" s="9"/>
      <c r="CJ408" s="9"/>
    </row>
    <row r="409" spans="1:88" s="10" customFormat="1" ht="144" customHeight="1">
      <c r="A409" s="36" t="s">
        <v>1366</v>
      </c>
      <c r="B409" s="36"/>
      <c r="C409" s="106" t="str">
        <f t="shared" si="662"/>
        <v>MAGGY 8165 BIS-Raspberry</v>
      </c>
      <c r="D409" s="95" t="s">
        <v>1302</v>
      </c>
      <c r="E409" s="19" t="s">
        <v>1313</v>
      </c>
      <c r="F409" s="103" t="s">
        <v>1237</v>
      </c>
      <c r="G409" s="19"/>
      <c r="H409" s="78"/>
      <c r="I409" s="89">
        <v>13.9</v>
      </c>
      <c r="J409" s="79">
        <v>34.9</v>
      </c>
      <c r="K409" s="143" t="str">
        <f>_xlfn.XLOOKUP(C409,наличие!A:A,наличие!J:J,"-",0)</f>
        <v>-</v>
      </c>
      <c r="L409" s="160" t="s">
        <v>1245</v>
      </c>
      <c r="M409" s="31" t="s">
        <v>1244</v>
      </c>
      <c r="N409" s="31" t="s">
        <v>1244</v>
      </c>
      <c r="O409" s="31" t="s">
        <v>1244</v>
      </c>
      <c r="P409" s="31" t="s">
        <v>1244</v>
      </c>
      <c r="Q409" s="31" t="s">
        <v>1244</v>
      </c>
      <c r="R409" s="31" t="s">
        <v>1244</v>
      </c>
      <c r="S409" s="31" t="s">
        <v>1244</v>
      </c>
      <c r="T409" s="31" t="s">
        <v>1244</v>
      </c>
      <c r="U409" s="31" t="s">
        <v>1244</v>
      </c>
      <c r="V409" s="31" t="s">
        <v>1244</v>
      </c>
      <c r="W409" s="31" t="s">
        <v>1244</v>
      </c>
      <c r="X409" s="163">
        <f t="shared" si="663"/>
        <v>0</v>
      </c>
      <c r="Y409" s="81">
        <f t="shared" si="664"/>
        <v>0</v>
      </c>
      <c r="Z409" s="38"/>
      <c r="AA409" s="23"/>
      <c r="AB409" s="24"/>
      <c r="AC409" s="55"/>
      <c r="AD409" s="40"/>
      <c r="AE409" s="11"/>
      <c r="AF409" s="6"/>
      <c r="AG409" s="25"/>
      <c r="AH409" s="11"/>
      <c r="AI409" s="7"/>
      <c r="AJ409" s="26"/>
      <c r="AK409" s="11"/>
      <c r="AL409" s="18"/>
      <c r="AM409" s="42"/>
      <c r="AN409" s="67"/>
      <c r="AO409" s="68"/>
      <c r="AP409" s="68"/>
      <c r="AQ409" s="68"/>
      <c r="AR409" s="68"/>
      <c r="AS409" s="68"/>
      <c r="AT409" s="68"/>
      <c r="AU409" s="68"/>
      <c r="AV409" s="74"/>
      <c r="AW409" s="71"/>
      <c r="AX409" s="49"/>
      <c r="AY409" s="50"/>
      <c r="AZ409" s="50"/>
      <c r="BA409" s="50"/>
      <c r="BB409" s="50"/>
      <c r="BC409" s="50"/>
      <c r="BD409" s="50"/>
      <c r="BE409" s="50"/>
      <c r="BF409" s="46"/>
      <c r="BG409" s="9"/>
      <c r="BH409" s="9"/>
      <c r="BI409" s="53"/>
      <c r="BJ409" s="54"/>
      <c r="BK409" s="54"/>
      <c r="BL409" s="54"/>
      <c r="BM409" s="54"/>
      <c r="BN409" s="54"/>
      <c r="BO409" s="54"/>
      <c r="BP409" s="54"/>
      <c r="BQ409" s="46"/>
      <c r="BR409" s="9"/>
      <c r="BS409" s="9"/>
      <c r="BT409" s="63"/>
      <c r="BU409" s="64"/>
      <c r="BV409" s="64"/>
      <c r="BW409" s="64"/>
      <c r="BX409" s="64"/>
      <c r="BY409" s="64"/>
      <c r="BZ409" s="64"/>
      <c r="CA409" s="64"/>
      <c r="CB409" s="46"/>
      <c r="CC409" s="9"/>
      <c r="CD409" s="9"/>
      <c r="CE409" s="8"/>
      <c r="CF409" s="9"/>
      <c r="CG409" s="9"/>
      <c r="CH409" s="8"/>
      <c r="CI409" s="9"/>
      <c r="CJ409" s="9"/>
    </row>
    <row r="410" spans="1:88" s="10" customFormat="1" ht="144" customHeight="1">
      <c r="A410" s="36" t="s">
        <v>1366</v>
      </c>
      <c r="B410" s="36"/>
      <c r="C410" s="106" t="str">
        <f t="shared" si="662"/>
        <v>MAGGY 8165 BIS-White</v>
      </c>
      <c r="D410" s="95" t="s">
        <v>1302</v>
      </c>
      <c r="E410" s="19" t="s">
        <v>1236</v>
      </c>
      <c r="F410" s="103" t="s">
        <v>1237</v>
      </c>
      <c r="G410" s="19"/>
      <c r="H410" s="78"/>
      <c r="I410" s="89">
        <v>13.9</v>
      </c>
      <c r="J410" s="79">
        <v>34.9</v>
      </c>
      <c r="K410" s="143" t="str">
        <f>_xlfn.XLOOKUP(C410,наличие!A:A,наличие!J:J,"-",0)</f>
        <v>-</v>
      </c>
      <c r="L410" s="160" t="s">
        <v>1245</v>
      </c>
      <c r="M410" s="31" t="s">
        <v>1244</v>
      </c>
      <c r="N410" s="31" t="s">
        <v>1244</v>
      </c>
      <c r="O410" s="31" t="s">
        <v>1244</v>
      </c>
      <c r="P410" s="31" t="s">
        <v>1244</v>
      </c>
      <c r="Q410" s="31" t="s">
        <v>1244</v>
      </c>
      <c r="R410" s="31" t="s">
        <v>1244</v>
      </c>
      <c r="S410" s="31" t="s">
        <v>1244</v>
      </c>
      <c r="T410" s="31" t="s">
        <v>1244</v>
      </c>
      <c r="U410" s="31" t="s">
        <v>1244</v>
      </c>
      <c r="V410" s="31" t="s">
        <v>1244</v>
      </c>
      <c r="W410" s="31" t="s">
        <v>1244</v>
      </c>
      <c r="X410" s="163">
        <f t="shared" si="663"/>
        <v>0</v>
      </c>
      <c r="Y410" s="81">
        <f t="shared" si="664"/>
        <v>0</v>
      </c>
      <c r="Z410" s="38"/>
      <c r="AA410" s="23"/>
      <c r="AB410" s="24"/>
      <c r="AC410" s="55"/>
      <c r="AD410" s="40"/>
      <c r="AE410" s="11"/>
      <c r="AF410" s="6"/>
      <c r="AG410" s="25"/>
      <c r="AH410" s="11"/>
      <c r="AI410" s="7"/>
      <c r="AJ410" s="26"/>
      <c r="AK410" s="11"/>
      <c r="AL410" s="18"/>
      <c r="AM410" s="42"/>
      <c r="AN410" s="67"/>
      <c r="AO410" s="68"/>
      <c r="AP410" s="68"/>
      <c r="AQ410" s="68"/>
      <c r="AR410" s="68"/>
      <c r="AS410" s="68"/>
      <c r="AT410" s="68"/>
      <c r="AU410" s="68"/>
      <c r="AV410" s="74"/>
      <c r="AW410" s="71"/>
      <c r="AX410" s="49"/>
      <c r="AY410" s="50"/>
      <c r="AZ410" s="50"/>
      <c r="BA410" s="50"/>
      <c r="BB410" s="50"/>
      <c r="BC410" s="50"/>
      <c r="BD410" s="50"/>
      <c r="BE410" s="50"/>
      <c r="BF410" s="46"/>
      <c r="BG410" s="9"/>
      <c r="BH410" s="9"/>
      <c r="BI410" s="53"/>
      <c r="BJ410" s="54"/>
      <c r="BK410" s="54"/>
      <c r="BL410" s="54"/>
      <c r="BM410" s="54"/>
      <c r="BN410" s="54"/>
      <c r="BO410" s="54"/>
      <c r="BP410" s="54"/>
      <c r="BQ410" s="46"/>
      <c r="BR410" s="9"/>
      <c r="BS410" s="9"/>
      <c r="BT410" s="63"/>
      <c r="BU410" s="64"/>
      <c r="BV410" s="64"/>
      <c r="BW410" s="64"/>
      <c r="BX410" s="64"/>
      <c r="BY410" s="64"/>
      <c r="BZ410" s="64"/>
      <c r="CA410" s="64"/>
      <c r="CB410" s="46"/>
      <c r="CC410" s="9"/>
      <c r="CD410" s="9"/>
      <c r="CE410" s="8"/>
      <c r="CF410" s="9"/>
      <c r="CG410" s="9"/>
      <c r="CH410" s="8"/>
      <c r="CI410" s="9"/>
      <c r="CJ410" s="9"/>
    </row>
    <row r="411" spans="1:88" s="10" customFormat="1" ht="144" customHeight="1">
      <c r="A411" s="36" t="s">
        <v>1366</v>
      </c>
      <c r="B411" s="36"/>
      <c r="C411" s="106" t="str">
        <f t="shared" si="662"/>
        <v>MAGGY 8165 BIS-Black</v>
      </c>
      <c r="D411" s="95" t="s">
        <v>1302</v>
      </c>
      <c r="E411" s="19" t="s">
        <v>1212</v>
      </c>
      <c r="F411" s="103" t="s">
        <v>1237</v>
      </c>
      <c r="G411" s="19"/>
      <c r="H411" s="78"/>
      <c r="I411" s="89">
        <v>13.9</v>
      </c>
      <c r="J411" s="79">
        <v>34.9</v>
      </c>
      <c r="K411" s="143" t="str">
        <f>_xlfn.XLOOKUP(C411,наличие!A:A,наличие!J:J,"-",0)</f>
        <v>-</v>
      </c>
      <c r="L411" s="160" t="s">
        <v>1245</v>
      </c>
      <c r="M411" s="31" t="s">
        <v>1244</v>
      </c>
      <c r="N411" s="31" t="s">
        <v>1244</v>
      </c>
      <c r="O411" s="31" t="s">
        <v>1244</v>
      </c>
      <c r="P411" s="31" t="s">
        <v>1244</v>
      </c>
      <c r="Q411" s="31" t="s">
        <v>1244</v>
      </c>
      <c r="R411" s="31" t="s">
        <v>1244</v>
      </c>
      <c r="S411" s="31" t="s">
        <v>1244</v>
      </c>
      <c r="T411" s="31" t="s">
        <v>1244</v>
      </c>
      <c r="U411" s="31" t="s">
        <v>1244</v>
      </c>
      <c r="V411" s="31" t="s">
        <v>1244</v>
      </c>
      <c r="W411" s="31" t="s">
        <v>1244</v>
      </c>
      <c r="X411" s="163">
        <f t="shared" si="663"/>
        <v>0</v>
      </c>
      <c r="Y411" s="81">
        <f t="shared" si="664"/>
        <v>0</v>
      </c>
      <c r="Z411" s="38"/>
      <c r="AA411" s="23"/>
      <c r="AB411" s="24"/>
      <c r="AC411" s="55"/>
      <c r="AD411" s="40"/>
      <c r="AE411" s="11"/>
      <c r="AF411" s="6"/>
      <c r="AG411" s="25"/>
      <c r="AH411" s="11"/>
      <c r="AI411" s="7"/>
      <c r="AJ411" s="26"/>
      <c r="AK411" s="11"/>
      <c r="AL411" s="18"/>
      <c r="AM411" s="42"/>
      <c r="AN411" s="67"/>
      <c r="AO411" s="68"/>
      <c r="AP411" s="68"/>
      <c r="AQ411" s="68"/>
      <c r="AR411" s="68"/>
      <c r="AS411" s="68"/>
      <c r="AT411" s="68"/>
      <c r="AU411" s="68"/>
      <c r="AV411" s="74"/>
      <c r="AW411" s="71"/>
      <c r="AX411" s="49"/>
      <c r="AY411" s="50"/>
      <c r="AZ411" s="50"/>
      <c r="BA411" s="50"/>
      <c r="BB411" s="50"/>
      <c r="BC411" s="50"/>
      <c r="BD411" s="50"/>
      <c r="BE411" s="50"/>
      <c r="BF411" s="46"/>
      <c r="BG411" s="9"/>
      <c r="BH411" s="9"/>
      <c r="BI411" s="53"/>
      <c r="BJ411" s="54"/>
      <c r="BK411" s="54"/>
      <c r="BL411" s="54"/>
      <c r="BM411" s="54"/>
      <c r="BN411" s="54"/>
      <c r="BO411" s="54"/>
      <c r="BP411" s="54"/>
      <c r="BQ411" s="46"/>
      <c r="BR411" s="9"/>
      <c r="BS411" s="9"/>
      <c r="BT411" s="63"/>
      <c r="BU411" s="64"/>
      <c r="BV411" s="64"/>
      <c r="BW411" s="64"/>
      <c r="BX411" s="64"/>
      <c r="BY411" s="64"/>
      <c r="BZ411" s="64"/>
      <c r="CA411" s="64"/>
      <c r="CB411" s="46"/>
      <c r="CC411" s="9"/>
      <c r="CD411" s="9"/>
      <c r="CE411" s="8"/>
      <c r="CF411" s="9"/>
      <c r="CG411" s="9"/>
      <c r="CH411" s="8"/>
      <c r="CI411" s="9"/>
      <c r="CJ411" s="9"/>
    </row>
    <row r="412" spans="1:88" s="10" customFormat="1" ht="144" customHeight="1">
      <c r="A412" s="36" t="s">
        <v>1366</v>
      </c>
      <c r="B412" s="36"/>
      <c r="C412" s="106" t="str">
        <f t="shared" si="662"/>
        <v>MAGGY 8111-Black</v>
      </c>
      <c r="D412" s="95" t="s">
        <v>35</v>
      </c>
      <c r="E412" s="19" t="s">
        <v>1212</v>
      </c>
      <c r="F412" s="103" t="s">
        <v>1237</v>
      </c>
      <c r="G412" s="19"/>
      <c r="H412" s="78"/>
      <c r="I412" s="89">
        <v>11.9</v>
      </c>
      <c r="J412" s="79">
        <v>29.9</v>
      </c>
      <c r="K412" s="143">
        <f>_xlfn.XLOOKUP(C412,наличие!A:A,наличие!J:J,"-",0)</f>
        <v>12</v>
      </c>
      <c r="L412" s="160" t="s">
        <v>1245</v>
      </c>
      <c r="M412" s="31" t="s">
        <v>1244</v>
      </c>
      <c r="N412" s="31" t="s">
        <v>1244</v>
      </c>
      <c r="O412" s="31" t="s">
        <v>1244</v>
      </c>
      <c r="P412" s="31" t="s">
        <v>1244</v>
      </c>
      <c r="Q412" s="31" t="s">
        <v>1244</v>
      </c>
      <c r="R412" s="31" t="s">
        <v>1244</v>
      </c>
      <c r="S412" s="31" t="s">
        <v>1244</v>
      </c>
      <c r="T412" s="31" t="s">
        <v>1244</v>
      </c>
      <c r="U412" s="31" t="s">
        <v>1244</v>
      </c>
      <c r="V412" s="31" t="s">
        <v>1244</v>
      </c>
      <c r="W412" s="31" t="s">
        <v>1244</v>
      </c>
      <c r="X412" s="163">
        <f t="shared" si="663"/>
        <v>0</v>
      </c>
      <c r="Y412" s="81">
        <f t="shared" si="664"/>
        <v>0</v>
      </c>
      <c r="Z412" s="38"/>
      <c r="AA412" s="23"/>
      <c r="AB412" s="24"/>
      <c r="AC412" s="55"/>
      <c r="AD412" s="40"/>
      <c r="AE412" s="11"/>
      <c r="AF412" s="6"/>
      <c r="AG412" s="25"/>
      <c r="AH412" s="11"/>
      <c r="AI412" s="7"/>
      <c r="AJ412" s="26"/>
      <c r="AK412" s="11"/>
      <c r="AL412" s="18"/>
      <c r="AM412" s="42"/>
      <c r="AN412" s="67"/>
      <c r="AO412" s="68"/>
      <c r="AP412" s="68"/>
      <c r="AQ412" s="68"/>
      <c r="AR412" s="68"/>
      <c r="AS412" s="68"/>
      <c r="AT412" s="68"/>
      <c r="AU412" s="68"/>
      <c r="AV412" s="74"/>
      <c r="AW412" s="71"/>
      <c r="AX412" s="49"/>
      <c r="AY412" s="50"/>
      <c r="AZ412" s="50"/>
      <c r="BA412" s="50"/>
      <c r="BB412" s="50"/>
      <c r="BC412" s="50"/>
      <c r="BD412" s="50"/>
      <c r="BE412" s="50"/>
      <c r="BF412" s="46"/>
      <c r="BG412" s="9"/>
      <c r="BH412" s="9"/>
      <c r="BI412" s="53"/>
      <c r="BJ412" s="54"/>
      <c r="BK412" s="54"/>
      <c r="BL412" s="54"/>
      <c r="BM412" s="54"/>
      <c r="BN412" s="54"/>
      <c r="BO412" s="54"/>
      <c r="BP412" s="54"/>
      <c r="BQ412" s="46"/>
      <c r="BR412" s="9"/>
      <c r="BS412" s="9"/>
      <c r="BT412" s="63"/>
      <c r="BU412" s="64"/>
      <c r="BV412" s="64"/>
      <c r="BW412" s="64"/>
      <c r="BX412" s="64"/>
      <c r="BY412" s="64"/>
      <c r="BZ412" s="64"/>
      <c r="CA412" s="64"/>
      <c r="CB412" s="46"/>
      <c r="CC412" s="9"/>
      <c r="CD412" s="9"/>
      <c r="CE412" s="8"/>
      <c r="CF412" s="9"/>
      <c r="CG412" s="9"/>
      <c r="CH412" s="8"/>
      <c r="CI412" s="9"/>
      <c r="CJ412" s="9"/>
    </row>
    <row r="413" spans="1:88" s="10" customFormat="1" ht="144" customHeight="1">
      <c r="A413" s="36" t="str">
        <f>_xlfn.XLOOKUP(D413,наличие!B:B,наличие!E:E,"-",0)</f>
        <v>Шапки</v>
      </c>
      <c r="B413" s="36"/>
      <c r="C413" s="106" t="str">
        <f t="shared" si="662"/>
        <v>MAGGY 8111-Beige</v>
      </c>
      <c r="D413" s="95" t="s">
        <v>35</v>
      </c>
      <c r="E413" s="19" t="s">
        <v>1216</v>
      </c>
      <c r="F413" s="103" t="s">
        <v>1237</v>
      </c>
      <c r="G413" s="19"/>
      <c r="H413" s="78"/>
      <c r="I413" s="89">
        <v>11.9</v>
      </c>
      <c r="J413" s="79">
        <v>29.9</v>
      </c>
      <c r="K413" s="143">
        <f>_xlfn.XLOOKUP(C413,наличие!A:A,наличие!J:J,"-",0)</f>
        <v>11</v>
      </c>
      <c r="L413" s="160" t="s">
        <v>1245</v>
      </c>
      <c r="M413" s="31" t="s">
        <v>1244</v>
      </c>
      <c r="N413" s="31" t="s">
        <v>1244</v>
      </c>
      <c r="O413" s="31" t="s">
        <v>1244</v>
      </c>
      <c r="P413" s="31" t="s">
        <v>1244</v>
      </c>
      <c r="Q413" s="31" t="s">
        <v>1244</v>
      </c>
      <c r="R413" s="31" t="s">
        <v>1244</v>
      </c>
      <c r="S413" s="31" t="s">
        <v>1244</v>
      </c>
      <c r="T413" s="31" t="s">
        <v>1244</v>
      </c>
      <c r="U413" s="31" t="s">
        <v>1244</v>
      </c>
      <c r="V413" s="31" t="s">
        <v>1244</v>
      </c>
      <c r="W413" s="31" t="s">
        <v>1244</v>
      </c>
      <c r="X413" s="163">
        <f t="shared" si="663"/>
        <v>0</v>
      </c>
      <c r="Y413" s="81">
        <f t="shared" si="664"/>
        <v>0</v>
      </c>
      <c r="Z413" s="38"/>
      <c r="AA413" s="23"/>
      <c r="AB413" s="24"/>
      <c r="AC413" s="55"/>
      <c r="AD413" s="40"/>
      <c r="AE413" s="11"/>
      <c r="AF413" s="6"/>
      <c r="AG413" s="25"/>
      <c r="AH413" s="11"/>
      <c r="AI413" s="7"/>
      <c r="AJ413" s="26"/>
      <c r="AK413" s="11"/>
      <c r="AL413" s="18"/>
      <c r="AM413" s="42"/>
      <c r="AN413" s="67"/>
      <c r="AO413" s="68"/>
      <c r="AP413" s="68"/>
      <c r="AQ413" s="68"/>
      <c r="AR413" s="68"/>
      <c r="AS413" s="68"/>
      <c r="AT413" s="68"/>
      <c r="AU413" s="68"/>
      <c r="AV413" s="74"/>
      <c r="AW413" s="71"/>
      <c r="AX413" s="49"/>
      <c r="AY413" s="50"/>
      <c r="AZ413" s="50"/>
      <c r="BA413" s="50"/>
      <c r="BB413" s="50"/>
      <c r="BC413" s="50"/>
      <c r="BD413" s="50"/>
      <c r="BE413" s="50"/>
      <c r="BF413" s="46"/>
      <c r="BG413" s="9"/>
      <c r="BH413" s="9"/>
      <c r="BI413" s="53"/>
      <c r="BJ413" s="54"/>
      <c r="BK413" s="54"/>
      <c r="BL413" s="54"/>
      <c r="BM413" s="54"/>
      <c r="BN413" s="54"/>
      <c r="BO413" s="54"/>
      <c r="BP413" s="54"/>
      <c r="BQ413" s="46"/>
      <c r="BR413" s="9"/>
      <c r="BS413" s="9"/>
      <c r="BT413" s="63"/>
      <c r="BU413" s="64"/>
      <c r="BV413" s="64"/>
      <c r="BW413" s="64"/>
      <c r="BX413" s="64"/>
      <c r="BY413" s="64"/>
      <c r="BZ413" s="64"/>
      <c r="CA413" s="64"/>
      <c r="CB413" s="46"/>
      <c r="CC413" s="9"/>
      <c r="CD413" s="9"/>
      <c r="CE413" s="8"/>
      <c r="CF413" s="9"/>
      <c r="CG413" s="9"/>
      <c r="CH413" s="8"/>
      <c r="CI413" s="9"/>
      <c r="CJ413" s="9"/>
    </row>
    <row r="414" spans="1:88" s="10" customFormat="1" ht="144" customHeight="1">
      <c r="A414" s="36" t="str">
        <f>_xlfn.XLOOKUP(D414,наличие!B:B,наличие!E:E,"-",0)</f>
        <v>Шапки</v>
      </c>
      <c r="B414" s="36"/>
      <c r="C414" s="106" t="str">
        <f t="shared" si="662"/>
        <v>MAGGY 8111-Grey</v>
      </c>
      <c r="D414" s="95" t="s">
        <v>35</v>
      </c>
      <c r="E414" s="19" t="s">
        <v>1217</v>
      </c>
      <c r="F414" s="103" t="s">
        <v>1237</v>
      </c>
      <c r="G414" s="19"/>
      <c r="H414" s="78"/>
      <c r="I414" s="89">
        <v>11.9</v>
      </c>
      <c r="J414" s="79">
        <v>29.9</v>
      </c>
      <c r="K414" s="143">
        <f>_xlfn.XLOOKUP(C414,наличие!A:A,наличие!J:J,"-",0)</f>
        <v>20</v>
      </c>
      <c r="L414" s="160" t="s">
        <v>1245</v>
      </c>
      <c r="M414" s="31" t="s">
        <v>1244</v>
      </c>
      <c r="N414" s="31" t="s">
        <v>1244</v>
      </c>
      <c r="O414" s="31" t="s">
        <v>1244</v>
      </c>
      <c r="P414" s="31" t="s">
        <v>1244</v>
      </c>
      <c r="Q414" s="31" t="s">
        <v>1244</v>
      </c>
      <c r="R414" s="31" t="s">
        <v>1244</v>
      </c>
      <c r="S414" s="31" t="s">
        <v>1244</v>
      </c>
      <c r="T414" s="31" t="s">
        <v>1244</v>
      </c>
      <c r="U414" s="31" t="s">
        <v>1244</v>
      </c>
      <c r="V414" s="31" t="s">
        <v>1244</v>
      </c>
      <c r="W414" s="31" t="s">
        <v>1244</v>
      </c>
      <c r="X414" s="163">
        <f t="shared" si="663"/>
        <v>0</v>
      </c>
      <c r="Y414" s="81">
        <f t="shared" si="664"/>
        <v>0</v>
      </c>
      <c r="Z414" s="38"/>
      <c r="AA414" s="23"/>
      <c r="AB414" s="24"/>
      <c r="AC414" s="55"/>
      <c r="AD414" s="40"/>
      <c r="AE414" s="11"/>
      <c r="AF414" s="6"/>
      <c r="AG414" s="25"/>
      <c r="AH414" s="11"/>
      <c r="AI414" s="7"/>
      <c r="AJ414" s="26"/>
      <c r="AK414" s="11"/>
      <c r="AL414" s="18"/>
      <c r="AM414" s="42"/>
      <c r="AN414" s="67"/>
      <c r="AO414" s="68"/>
      <c r="AP414" s="68"/>
      <c r="AQ414" s="68"/>
      <c r="AR414" s="68"/>
      <c r="AS414" s="68"/>
      <c r="AT414" s="68"/>
      <c r="AU414" s="68"/>
      <c r="AV414" s="74"/>
      <c r="AW414" s="71"/>
      <c r="AX414" s="49"/>
      <c r="AY414" s="50"/>
      <c r="AZ414" s="50"/>
      <c r="BA414" s="50"/>
      <c r="BB414" s="50"/>
      <c r="BC414" s="50"/>
      <c r="BD414" s="50"/>
      <c r="BE414" s="50"/>
      <c r="BF414" s="46"/>
      <c r="BG414" s="9"/>
      <c r="BH414" s="9"/>
      <c r="BI414" s="53"/>
      <c r="BJ414" s="54"/>
      <c r="BK414" s="54"/>
      <c r="BL414" s="54"/>
      <c r="BM414" s="54"/>
      <c r="BN414" s="54"/>
      <c r="BO414" s="54"/>
      <c r="BP414" s="54"/>
      <c r="BQ414" s="46"/>
      <c r="BR414" s="9"/>
      <c r="BS414" s="9"/>
      <c r="BT414" s="63"/>
      <c r="BU414" s="64"/>
      <c r="BV414" s="64"/>
      <c r="BW414" s="64"/>
      <c r="BX414" s="64"/>
      <c r="BY414" s="64"/>
      <c r="BZ414" s="64"/>
      <c r="CA414" s="64"/>
      <c r="CB414" s="46"/>
      <c r="CC414" s="9"/>
      <c r="CD414" s="9"/>
      <c r="CE414" s="8"/>
      <c r="CF414" s="9"/>
      <c r="CG414" s="9"/>
      <c r="CH414" s="8"/>
      <c r="CI414" s="9"/>
      <c r="CJ414" s="9"/>
    </row>
    <row r="415" spans="1:88" s="10" customFormat="1" ht="144" customHeight="1">
      <c r="A415" s="36" t="str">
        <f>_xlfn.XLOOKUP(D415,наличие!B:B,наличие!E:E,"-",0)</f>
        <v>Шапки</v>
      </c>
      <c r="B415" s="36"/>
      <c r="C415" s="106" t="str">
        <f t="shared" si="662"/>
        <v>MAGGY 8111-Offwhite</v>
      </c>
      <c r="D415" s="95" t="s">
        <v>35</v>
      </c>
      <c r="E415" s="19" t="s">
        <v>1238</v>
      </c>
      <c r="F415" s="103" t="s">
        <v>1237</v>
      </c>
      <c r="G415" s="19"/>
      <c r="H415" s="78"/>
      <c r="I415" s="89">
        <v>11.9</v>
      </c>
      <c r="J415" s="79">
        <v>29.9</v>
      </c>
      <c r="K415" s="143">
        <f>_xlfn.XLOOKUP(C415,наличие!A:A,наличие!J:J,"-",0)</f>
        <v>25</v>
      </c>
      <c r="L415" s="160" t="s">
        <v>1245</v>
      </c>
      <c r="M415" s="31" t="s">
        <v>1244</v>
      </c>
      <c r="N415" s="31" t="s">
        <v>1244</v>
      </c>
      <c r="O415" s="31" t="s">
        <v>1244</v>
      </c>
      <c r="P415" s="31" t="s">
        <v>1244</v>
      </c>
      <c r="Q415" s="31" t="s">
        <v>1244</v>
      </c>
      <c r="R415" s="31" t="s">
        <v>1244</v>
      </c>
      <c r="S415" s="31" t="s">
        <v>1244</v>
      </c>
      <c r="T415" s="31" t="s">
        <v>1244</v>
      </c>
      <c r="U415" s="31" t="s">
        <v>1244</v>
      </c>
      <c r="V415" s="31" t="s">
        <v>1244</v>
      </c>
      <c r="W415" s="31" t="s">
        <v>1244</v>
      </c>
      <c r="X415" s="163">
        <f t="shared" si="663"/>
        <v>0</v>
      </c>
      <c r="Y415" s="81">
        <f t="shared" si="664"/>
        <v>0</v>
      </c>
      <c r="Z415" s="38"/>
      <c r="AA415" s="23"/>
      <c r="AB415" s="24"/>
      <c r="AC415" s="55"/>
      <c r="AD415" s="40"/>
      <c r="AE415" s="11"/>
      <c r="AF415" s="6"/>
      <c r="AG415" s="25"/>
      <c r="AH415" s="11"/>
      <c r="AI415" s="7"/>
      <c r="AJ415" s="26"/>
      <c r="AK415" s="11"/>
      <c r="AL415" s="18"/>
      <c r="AM415" s="42"/>
      <c r="AN415" s="67"/>
      <c r="AO415" s="68"/>
      <c r="AP415" s="68"/>
      <c r="AQ415" s="68"/>
      <c r="AR415" s="68"/>
      <c r="AS415" s="68"/>
      <c r="AT415" s="68"/>
      <c r="AU415" s="68"/>
      <c r="AV415" s="74"/>
      <c r="AW415" s="71"/>
      <c r="AX415" s="49"/>
      <c r="AY415" s="50"/>
      <c r="AZ415" s="50"/>
      <c r="BA415" s="50"/>
      <c r="BB415" s="50"/>
      <c r="BC415" s="50"/>
      <c r="BD415" s="50"/>
      <c r="BE415" s="50"/>
      <c r="BF415" s="46"/>
      <c r="BG415" s="9"/>
      <c r="BH415" s="9"/>
      <c r="BI415" s="53"/>
      <c r="BJ415" s="54"/>
      <c r="BK415" s="54"/>
      <c r="BL415" s="54"/>
      <c r="BM415" s="54"/>
      <c r="BN415" s="54"/>
      <c r="BO415" s="54"/>
      <c r="BP415" s="54"/>
      <c r="BQ415" s="46"/>
      <c r="BR415" s="9"/>
      <c r="BS415" s="9"/>
      <c r="BT415" s="63"/>
      <c r="BU415" s="64"/>
      <c r="BV415" s="64"/>
      <c r="BW415" s="64"/>
      <c r="BX415" s="64"/>
      <c r="BY415" s="64"/>
      <c r="BZ415" s="64"/>
      <c r="CA415" s="64"/>
      <c r="CB415" s="46"/>
      <c r="CC415" s="9"/>
      <c r="CD415" s="9"/>
      <c r="CE415" s="8"/>
      <c r="CF415" s="9"/>
      <c r="CG415" s="9"/>
      <c r="CH415" s="8"/>
      <c r="CI415" s="9"/>
      <c r="CJ415" s="9"/>
    </row>
    <row r="416" spans="1:88" s="10" customFormat="1" ht="144" customHeight="1">
      <c r="A416" s="36" t="str">
        <f>_xlfn.XLOOKUP(D416,наличие!B:B,наличие!E:E,"-",0)</f>
        <v>Шапки</v>
      </c>
      <c r="B416" s="36"/>
      <c r="C416" s="106" t="str">
        <f t="shared" si="662"/>
        <v>JUSTIN 8172-Beige</v>
      </c>
      <c r="D416" s="95" t="s">
        <v>34</v>
      </c>
      <c r="E416" s="19" t="s">
        <v>1216</v>
      </c>
      <c r="F416" s="103" t="s">
        <v>1237</v>
      </c>
      <c r="G416" s="19"/>
      <c r="H416" s="78"/>
      <c r="I416" s="89">
        <v>11.9</v>
      </c>
      <c r="J416" s="79">
        <v>29.9</v>
      </c>
      <c r="K416" s="143" t="str">
        <f>_xlfn.XLOOKUP(C416,наличие!A:A,наличие!J:J,"-",0)</f>
        <v>-</v>
      </c>
      <c r="L416" s="160" t="s">
        <v>1245</v>
      </c>
      <c r="M416" s="31" t="s">
        <v>1244</v>
      </c>
      <c r="N416" s="31" t="s">
        <v>1244</v>
      </c>
      <c r="O416" s="31" t="s">
        <v>1244</v>
      </c>
      <c r="P416" s="31" t="s">
        <v>1244</v>
      </c>
      <c r="Q416" s="31" t="s">
        <v>1244</v>
      </c>
      <c r="R416" s="31" t="s">
        <v>1244</v>
      </c>
      <c r="S416" s="31" t="s">
        <v>1244</v>
      </c>
      <c r="T416" s="31" t="s">
        <v>1244</v>
      </c>
      <c r="U416" s="31" t="s">
        <v>1244</v>
      </c>
      <c r="V416" s="31" t="s">
        <v>1244</v>
      </c>
      <c r="W416" s="31" t="s">
        <v>1244</v>
      </c>
      <c r="X416" s="163">
        <f t="shared" si="663"/>
        <v>0</v>
      </c>
      <c r="Y416" s="81">
        <f t="shared" si="664"/>
        <v>0</v>
      </c>
      <c r="Z416" s="38"/>
      <c r="AA416" s="23"/>
      <c r="AB416" s="24"/>
      <c r="AC416" s="55"/>
      <c r="AD416" s="40"/>
      <c r="AE416" s="11"/>
      <c r="AF416" s="6"/>
      <c r="AG416" s="25"/>
      <c r="AH416" s="11"/>
      <c r="AI416" s="7"/>
      <c r="AJ416" s="26"/>
      <c r="AK416" s="11"/>
      <c r="AL416" s="18"/>
      <c r="AM416" s="42"/>
      <c r="AN416" s="67"/>
      <c r="AO416" s="68"/>
      <c r="AP416" s="68"/>
      <c r="AQ416" s="68"/>
      <c r="AR416" s="68"/>
      <c r="AS416" s="68"/>
      <c r="AT416" s="68"/>
      <c r="AU416" s="68"/>
      <c r="AV416" s="74"/>
      <c r="AW416" s="71"/>
      <c r="AX416" s="49"/>
      <c r="AY416" s="50"/>
      <c r="AZ416" s="50"/>
      <c r="BA416" s="50"/>
      <c r="BB416" s="50"/>
      <c r="BC416" s="50"/>
      <c r="BD416" s="50"/>
      <c r="BE416" s="50"/>
      <c r="BF416" s="46"/>
      <c r="BG416" s="9"/>
      <c r="BH416" s="9"/>
      <c r="BI416" s="53"/>
      <c r="BJ416" s="54"/>
      <c r="BK416" s="54"/>
      <c r="BL416" s="54"/>
      <c r="BM416" s="54"/>
      <c r="BN416" s="54"/>
      <c r="BO416" s="54"/>
      <c r="BP416" s="54"/>
      <c r="BQ416" s="46"/>
      <c r="BR416" s="9"/>
      <c r="BS416" s="9"/>
      <c r="BT416" s="63"/>
      <c r="BU416" s="64"/>
      <c r="BV416" s="64"/>
      <c r="BW416" s="64"/>
      <c r="BX416" s="64"/>
      <c r="BY416" s="64"/>
      <c r="BZ416" s="64"/>
      <c r="CA416" s="64"/>
      <c r="CB416" s="46"/>
      <c r="CC416" s="9"/>
      <c r="CD416" s="9"/>
      <c r="CE416" s="8"/>
      <c r="CF416" s="9"/>
      <c r="CG416" s="9"/>
      <c r="CH416" s="8"/>
      <c r="CI416" s="9"/>
      <c r="CJ416" s="9"/>
    </row>
    <row r="417" spans="1:88" s="10" customFormat="1" ht="144" customHeight="1">
      <c r="A417" s="36" t="str">
        <f>_xlfn.XLOOKUP(D417,наличие!B:B,наличие!E:E,"-",0)</f>
        <v>Шапки</v>
      </c>
      <c r="B417" s="36"/>
      <c r="C417" s="106" t="str">
        <f t="shared" si="662"/>
        <v>JUSTIN 8172-Grey</v>
      </c>
      <c r="D417" s="95" t="s">
        <v>34</v>
      </c>
      <c r="E417" s="19" t="s">
        <v>1217</v>
      </c>
      <c r="F417" s="103" t="s">
        <v>1237</v>
      </c>
      <c r="G417" s="19"/>
      <c r="H417" s="78"/>
      <c r="I417" s="89">
        <v>11.9</v>
      </c>
      <c r="J417" s="79">
        <v>29.9</v>
      </c>
      <c r="K417" s="143" t="str">
        <f>_xlfn.XLOOKUP(C417,наличие!A:A,наличие!J:J,"-",0)</f>
        <v>-</v>
      </c>
      <c r="L417" s="160" t="s">
        <v>1245</v>
      </c>
      <c r="M417" s="31" t="s">
        <v>1244</v>
      </c>
      <c r="N417" s="31" t="s">
        <v>1244</v>
      </c>
      <c r="O417" s="31" t="s">
        <v>1244</v>
      </c>
      <c r="P417" s="31" t="s">
        <v>1244</v>
      </c>
      <c r="Q417" s="31" t="s">
        <v>1244</v>
      </c>
      <c r="R417" s="31" t="s">
        <v>1244</v>
      </c>
      <c r="S417" s="31" t="s">
        <v>1244</v>
      </c>
      <c r="T417" s="31" t="s">
        <v>1244</v>
      </c>
      <c r="U417" s="31" t="s">
        <v>1244</v>
      </c>
      <c r="V417" s="31" t="s">
        <v>1244</v>
      </c>
      <c r="W417" s="31" t="s">
        <v>1244</v>
      </c>
      <c r="X417" s="163">
        <f t="shared" si="663"/>
        <v>0</v>
      </c>
      <c r="Y417" s="81">
        <f t="shared" si="664"/>
        <v>0</v>
      </c>
      <c r="Z417" s="38"/>
      <c r="AA417" s="23"/>
      <c r="AB417" s="24"/>
      <c r="AC417" s="55"/>
      <c r="AD417" s="40"/>
      <c r="AE417" s="11"/>
      <c r="AF417" s="6"/>
      <c r="AG417" s="25"/>
      <c r="AH417" s="11"/>
      <c r="AI417" s="7"/>
      <c r="AJ417" s="26"/>
      <c r="AK417" s="11"/>
      <c r="AL417" s="18"/>
      <c r="AM417" s="42"/>
      <c r="AN417" s="67"/>
      <c r="AO417" s="68"/>
      <c r="AP417" s="68"/>
      <c r="AQ417" s="68"/>
      <c r="AR417" s="68"/>
      <c r="AS417" s="68"/>
      <c r="AT417" s="68"/>
      <c r="AU417" s="68"/>
      <c r="AV417" s="74"/>
      <c r="AW417" s="71"/>
      <c r="AX417" s="49"/>
      <c r="AY417" s="50"/>
      <c r="AZ417" s="50"/>
      <c r="BA417" s="50"/>
      <c r="BB417" s="50"/>
      <c r="BC417" s="50"/>
      <c r="BD417" s="50"/>
      <c r="BE417" s="50"/>
      <c r="BF417" s="46"/>
      <c r="BG417" s="9"/>
      <c r="BH417" s="9"/>
      <c r="BI417" s="53"/>
      <c r="BJ417" s="54"/>
      <c r="BK417" s="54"/>
      <c r="BL417" s="54"/>
      <c r="BM417" s="54"/>
      <c r="BN417" s="54"/>
      <c r="BO417" s="54"/>
      <c r="BP417" s="54"/>
      <c r="BQ417" s="46"/>
      <c r="BR417" s="9"/>
      <c r="BS417" s="9"/>
      <c r="BT417" s="63"/>
      <c r="BU417" s="64"/>
      <c r="BV417" s="64"/>
      <c r="BW417" s="64"/>
      <c r="BX417" s="64"/>
      <c r="BY417" s="64"/>
      <c r="BZ417" s="64"/>
      <c r="CA417" s="64"/>
      <c r="CB417" s="46"/>
      <c r="CC417" s="9"/>
      <c r="CD417" s="9"/>
      <c r="CE417" s="8"/>
      <c r="CF417" s="9"/>
      <c r="CG417" s="9"/>
      <c r="CH417" s="8"/>
      <c r="CI417" s="9"/>
      <c r="CJ417" s="9"/>
    </row>
    <row r="418" spans="1:88" s="10" customFormat="1" ht="144" customHeight="1">
      <c r="A418" s="36" t="s">
        <v>1366</v>
      </c>
      <c r="B418" s="36"/>
      <c r="C418" s="106" t="str">
        <f t="shared" si="662"/>
        <v>Pulse 007-Pink</v>
      </c>
      <c r="D418" s="95" t="s">
        <v>1303</v>
      </c>
      <c r="E418" s="19" t="s">
        <v>1234</v>
      </c>
      <c r="F418" s="103" t="s">
        <v>1330</v>
      </c>
      <c r="G418" s="19"/>
      <c r="H418" s="78"/>
      <c r="I418" s="89">
        <v>11.9</v>
      </c>
      <c r="J418" s="79">
        <v>29.9</v>
      </c>
      <c r="K418" s="143" t="str">
        <f>_xlfn.XLOOKUP(C418,наличие!A:A,наличие!J:J,"-",0)</f>
        <v>-</v>
      </c>
      <c r="L418" s="160" t="s">
        <v>1245</v>
      </c>
      <c r="M418" s="31" t="s">
        <v>1244</v>
      </c>
      <c r="N418" s="31" t="s">
        <v>1244</v>
      </c>
      <c r="O418" s="31" t="s">
        <v>1244</v>
      </c>
      <c r="P418" s="31" t="s">
        <v>1244</v>
      </c>
      <c r="Q418" s="31" t="s">
        <v>1244</v>
      </c>
      <c r="R418" s="31" t="s">
        <v>1244</v>
      </c>
      <c r="S418" s="31" t="s">
        <v>1244</v>
      </c>
      <c r="T418" s="31" t="s">
        <v>1244</v>
      </c>
      <c r="U418" s="31" t="s">
        <v>1244</v>
      </c>
      <c r="V418" s="31" t="s">
        <v>1244</v>
      </c>
      <c r="W418" s="31" t="s">
        <v>1244</v>
      </c>
      <c r="X418" s="163">
        <f t="shared" si="663"/>
        <v>0</v>
      </c>
      <c r="Y418" s="81">
        <f t="shared" si="664"/>
        <v>0</v>
      </c>
      <c r="Z418" s="38"/>
      <c r="AA418" s="23"/>
      <c r="AB418" s="24"/>
      <c r="AC418" s="55"/>
      <c r="AD418" s="40"/>
      <c r="AE418" s="11"/>
      <c r="AF418" s="6"/>
      <c r="AG418" s="25"/>
      <c r="AH418" s="11"/>
      <c r="AI418" s="7"/>
      <c r="AJ418" s="26"/>
      <c r="AK418" s="11"/>
      <c r="AL418" s="18"/>
      <c r="AM418" s="42"/>
      <c r="AN418" s="67"/>
      <c r="AO418" s="68"/>
      <c r="AP418" s="68"/>
      <c r="AQ418" s="68"/>
      <c r="AR418" s="68"/>
      <c r="AS418" s="68"/>
      <c r="AT418" s="68"/>
      <c r="AU418" s="68"/>
      <c r="AV418" s="74"/>
      <c r="AW418" s="71"/>
      <c r="AX418" s="49"/>
      <c r="AY418" s="50"/>
      <c r="AZ418" s="50"/>
      <c r="BA418" s="50"/>
      <c r="BB418" s="50"/>
      <c r="BC418" s="50"/>
      <c r="BD418" s="50"/>
      <c r="BE418" s="50"/>
      <c r="BF418" s="46"/>
      <c r="BG418" s="9"/>
      <c r="BH418" s="9"/>
      <c r="BI418" s="53"/>
      <c r="BJ418" s="54"/>
      <c r="BK418" s="54"/>
      <c r="BL418" s="54"/>
      <c r="BM418" s="54"/>
      <c r="BN418" s="54"/>
      <c r="BO418" s="54"/>
      <c r="BP418" s="54"/>
      <c r="BQ418" s="46"/>
      <c r="BR418" s="9"/>
      <c r="BS418" s="9"/>
      <c r="BT418" s="63"/>
      <c r="BU418" s="64"/>
      <c r="BV418" s="64"/>
      <c r="BW418" s="64"/>
      <c r="BX418" s="64"/>
      <c r="BY418" s="64"/>
      <c r="BZ418" s="64"/>
      <c r="CA418" s="64"/>
      <c r="CB418" s="46"/>
      <c r="CC418" s="9"/>
      <c r="CD418" s="9"/>
      <c r="CE418" s="8"/>
      <c r="CF418" s="9"/>
      <c r="CG418" s="9"/>
      <c r="CH418" s="8"/>
      <c r="CI418" s="9"/>
      <c r="CJ418" s="9"/>
    </row>
    <row r="419" spans="1:88" s="10" customFormat="1" ht="144" customHeight="1">
      <c r="A419" s="36" t="s">
        <v>1366</v>
      </c>
      <c r="B419" s="36"/>
      <c r="C419" s="106" t="str">
        <f t="shared" si="662"/>
        <v>Pulse 007-Cream</v>
      </c>
      <c r="D419" s="95" t="s">
        <v>1303</v>
      </c>
      <c r="E419" s="19" t="s">
        <v>1314</v>
      </c>
      <c r="F419" s="103" t="s">
        <v>1330</v>
      </c>
      <c r="G419" s="19"/>
      <c r="H419" s="78"/>
      <c r="I419" s="89">
        <v>11.9</v>
      </c>
      <c r="J419" s="79">
        <v>29.9</v>
      </c>
      <c r="K419" s="143" t="str">
        <f>_xlfn.XLOOKUP(C419,наличие!A:A,наличие!J:J,"-",0)</f>
        <v>-</v>
      </c>
      <c r="L419" s="160" t="s">
        <v>1245</v>
      </c>
      <c r="M419" s="31" t="s">
        <v>1244</v>
      </c>
      <c r="N419" s="31" t="s">
        <v>1244</v>
      </c>
      <c r="O419" s="31" t="s">
        <v>1244</v>
      </c>
      <c r="P419" s="31" t="s">
        <v>1244</v>
      </c>
      <c r="Q419" s="31" t="s">
        <v>1244</v>
      </c>
      <c r="R419" s="31" t="s">
        <v>1244</v>
      </c>
      <c r="S419" s="31" t="s">
        <v>1244</v>
      </c>
      <c r="T419" s="31" t="s">
        <v>1244</v>
      </c>
      <c r="U419" s="31" t="s">
        <v>1244</v>
      </c>
      <c r="V419" s="31" t="s">
        <v>1244</v>
      </c>
      <c r="W419" s="31" t="s">
        <v>1244</v>
      </c>
      <c r="X419" s="163">
        <f t="shared" si="663"/>
        <v>0</v>
      </c>
      <c r="Y419" s="81">
        <f t="shared" si="664"/>
        <v>0</v>
      </c>
      <c r="Z419" s="38"/>
      <c r="AA419" s="23"/>
      <c r="AB419" s="24"/>
      <c r="AC419" s="55"/>
      <c r="AD419" s="40"/>
      <c r="AE419" s="11"/>
      <c r="AF419" s="6"/>
      <c r="AG419" s="25"/>
      <c r="AH419" s="11"/>
      <c r="AI419" s="7"/>
      <c r="AJ419" s="26"/>
      <c r="AK419" s="11"/>
      <c r="AL419" s="18"/>
      <c r="AM419" s="42"/>
      <c r="AN419" s="67"/>
      <c r="AO419" s="68"/>
      <c r="AP419" s="68"/>
      <c r="AQ419" s="68"/>
      <c r="AR419" s="68"/>
      <c r="AS419" s="68"/>
      <c r="AT419" s="68"/>
      <c r="AU419" s="68"/>
      <c r="AV419" s="74"/>
      <c r="AW419" s="71"/>
      <c r="AX419" s="49"/>
      <c r="AY419" s="50"/>
      <c r="AZ419" s="50"/>
      <c r="BA419" s="50"/>
      <c r="BB419" s="50"/>
      <c r="BC419" s="50"/>
      <c r="BD419" s="50"/>
      <c r="BE419" s="50"/>
      <c r="BF419" s="46"/>
      <c r="BG419" s="9"/>
      <c r="BH419" s="9"/>
      <c r="BI419" s="53"/>
      <c r="BJ419" s="54"/>
      <c r="BK419" s="54"/>
      <c r="BL419" s="54"/>
      <c r="BM419" s="54"/>
      <c r="BN419" s="54"/>
      <c r="BO419" s="54"/>
      <c r="BP419" s="54"/>
      <c r="BQ419" s="46"/>
      <c r="BR419" s="9"/>
      <c r="BS419" s="9"/>
      <c r="BT419" s="63"/>
      <c r="BU419" s="64"/>
      <c r="BV419" s="64"/>
      <c r="BW419" s="64"/>
      <c r="BX419" s="64"/>
      <c r="BY419" s="64"/>
      <c r="BZ419" s="64"/>
      <c r="CA419" s="64"/>
      <c r="CB419" s="46"/>
      <c r="CC419" s="9"/>
      <c r="CD419" s="9"/>
      <c r="CE419" s="8"/>
      <c r="CF419" s="9"/>
      <c r="CG419" s="9"/>
      <c r="CH419" s="8"/>
      <c r="CI419" s="9"/>
      <c r="CJ419" s="9"/>
    </row>
    <row r="420" spans="1:88" s="10" customFormat="1" ht="144" customHeight="1">
      <c r="A420" s="36" t="s">
        <v>1366</v>
      </c>
      <c r="B420" s="36"/>
      <c r="C420" s="106" t="str">
        <f t="shared" si="662"/>
        <v>Pulse 007-Pearl</v>
      </c>
      <c r="D420" s="95" t="s">
        <v>1303</v>
      </c>
      <c r="E420" s="19" t="s">
        <v>1315</v>
      </c>
      <c r="F420" s="103" t="s">
        <v>1330</v>
      </c>
      <c r="G420" s="19"/>
      <c r="H420" s="78"/>
      <c r="I420" s="89">
        <v>11.9</v>
      </c>
      <c r="J420" s="79">
        <v>29.9</v>
      </c>
      <c r="K420" s="143" t="str">
        <f>_xlfn.XLOOKUP(C420,наличие!A:A,наличие!J:J,"-",0)</f>
        <v>-</v>
      </c>
      <c r="L420" s="160" t="s">
        <v>1245</v>
      </c>
      <c r="M420" s="31" t="s">
        <v>1244</v>
      </c>
      <c r="N420" s="31" t="s">
        <v>1244</v>
      </c>
      <c r="O420" s="31" t="s">
        <v>1244</v>
      </c>
      <c r="P420" s="31" t="s">
        <v>1244</v>
      </c>
      <c r="Q420" s="31" t="s">
        <v>1244</v>
      </c>
      <c r="R420" s="31" t="s">
        <v>1244</v>
      </c>
      <c r="S420" s="31" t="s">
        <v>1244</v>
      </c>
      <c r="T420" s="31" t="s">
        <v>1244</v>
      </c>
      <c r="U420" s="31" t="s">
        <v>1244</v>
      </c>
      <c r="V420" s="31" t="s">
        <v>1244</v>
      </c>
      <c r="W420" s="31" t="s">
        <v>1244</v>
      </c>
      <c r="X420" s="163">
        <f t="shared" si="663"/>
        <v>0</v>
      </c>
      <c r="Y420" s="81">
        <f t="shared" si="664"/>
        <v>0</v>
      </c>
      <c r="Z420" s="38"/>
      <c r="AA420" s="23"/>
      <c r="AB420" s="24"/>
      <c r="AC420" s="55"/>
      <c r="AD420" s="40"/>
      <c r="AE420" s="11"/>
      <c r="AF420" s="6"/>
      <c r="AG420" s="25"/>
      <c r="AH420" s="11"/>
      <c r="AI420" s="7"/>
      <c r="AJ420" s="26"/>
      <c r="AK420" s="11"/>
      <c r="AL420" s="18"/>
      <c r="AM420" s="42"/>
      <c r="AN420" s="67"/>
      <c r="AO420" s="68"/>
      <c r="AP420" s="68"/>
      <c r="AQ420" s="68"/>
      <c r="AR420" s="68"/>
      <c r="AS420" s="68"/>
      <c r="AT420" s="68"/>
      <c r="AU420" s="68"/>
      <c r="AV420" s="74"/>
      <c r="AW420" s="71"/>
      <c r="AX420" s="49"/>
      <c r="AY420" s="50"/>
      <c r="AZ420" s="50"/>
      <c r="BA420" s="50"/>
      <c r="BB420" s="50"/>
      <c r="BC420" s="50"/>
      <c r="BD420" s="50"/>
      <c r="BE420" s="50"/>
      <c r="BF420" s="46"/>
      <c r="BG420" s="9"/>
      <c r="BH420" s="9"/>
      <c r="BI420" s="53"/>
      <c r="BJ420" s="54"/>
      <c r="BK420" s="54"/>
      <c r="BL420" s="54"/>
      <c r="BM420" s="54"/>
      <c r="BN420" s="54"/>
      <c r="BO420" s="54"/>
      <c r="BP420" s="54"/>
      <c r="BQ420" s="46"/>
      <c r="BR420" s="9"/>
      <c r="BS420" s="9"/>
      <c r="BT420" s="63"/>
      <c r="BU420" s="64"/>
      <c r="BV420" s="64"/>
      <c r="BW420" s="64"/>
      <c r="BX420" s="64"/>
      <c r="BY420" s="64"/>
      <c r="BZ420" s="64"/>
      <c r="CA420" s="64"/>
      <c r="CB420" s="46"/>
      <c r="CC420" s="9"/>
      <c r="CD420" s="9"/>
      <c r="CE420" s="8"/>
      <c r="CF420" s="9"/>
      <c r="CG420" s="9"/>
      <c r="CH420" s="8"/>
      <c r="CI420" s="9"/>
      <c r="CJ420" s="9"/>
    </row>
    <row r="421" spans="1:88" s="10" customFormat="1" ht="144" customHeight="1">
      <c r="A421" s="36" t="s">
        <v>1366</v>
      </c>
      <c r="B421" s="36"/>
      <c r="C421" s="106" t="str">
        <f t="shared" si="662"/>
        <v>Pulse 007-Rust</v>
      </c>
      <c r="D421" s="95" t="s">
        <v>1303</v>
      </c>
      <c r="E421" s="19" t="s">
        <v>1206</v>
      </c>
      <c r="F421" s="103" t="s">
        <v>1330</v>
      </c>
      <c r="G421" s="19"/>
      <c r="H421" s="78"/>
      <c r="I421" s="89">
        <v>11.9</v>
      </c>
      <c r="J421" s="79">
        <v>29.9</v>
      </c>
      <c r="K421" s="143" t="str">
        <f>_xlfn.XLOOKUP(C421,наличие!A:A,наличие!J:J,"-",0)</f>
        <v>-</v>
      </c>
      <c r="L421" s="160" t="s">
        <v>1245</v>
      </c>
      <c r="M421" s="31" t="s">
        <v>1244</v>
      </c>
      <c r="N421" s="31" t="s">
        <v>1244</v>
      </c>
      <c r="O421" s="31" t="s">
        <v>1244</v>
      </c>
      <c r="P421" s="31" t="s">
        <v>1244</v>
      </c>
      <c r="Q421" s="31" t="s">
        <v>1244</v>
      </c>
      <c r="R421" s="31" t="s">
        <v>1244</v>
      </c>
      <c r="S421" s="31" t="s">
        <v>1244</v>
      </c>
      <c r="T421" s="31" t="s">
        <v>1244</v>
      </c>
      <c r="U421" s="31" t="s">
        <v>1244</v>
      </c>
      <c r="V421" s="31" t="s">
        <v>1244</v>
      </c>
      <c r="W421" s="31" t="s">
        <v>1244</v>
      </c>
      <c r="X421" s="163">
        <f t="shared" si="663"/>
        <v>0</v>
      </c>
      <c r="Y421" s="81">
        <f t="shared" si="664"/>
        <v>0</v>
      </c>
      <c r="Z421" s="38"/>
      <c r="AA421" s="23"/>
      <c r="AB421" s="24"/>
      <c r="AC421" s="55"/>
      <c r="AD421" s="40"/>
      <c r="AE421" s="11"/>
      <c r="AF421" s="6"/>
      <c r="AG421" s="25"/>
      <c r="AH421" s="11"/>
      <c r="AI421" s="7"/>
      <c r="AJ421" s="26"/>
      <c r="AK421" s="11"/>
      <c r="AL421" s="18"/>
      <c r="AM421" s="42"/>
      <c r="AN421" s="67"/>
      <c r="AO421" s="68"/>
      <c r="AP421" s="68"/>
      <c r="AQ421" s="68"/>
      <c r="AR421" s="68"/>
      <c r="AS421" s="68"/>
      <c r="AT421" s="68"/>
      <c r="AU421" s="68"/>
      <c r="AV421" s="74"/>
      <c r="AW421" s="71"/>
      <c r="AX421" s="49"/>
      <c r="AY421" s="50"/>
      <c r="AZ421" s="50"/>
      <c r="BA421" s="50"/>
      <c r="BB421" s="50"/>
      <c r="BC421" s="50"/>
      <c r="BD421" s="50"/>
      <c r="BE421" s="50"/>
      <c r="BF421" s="46"/>
      <c r="BG421" s="9"/>
      <c r="BH421" s="9"/>
      <c r="BI421" s="53"/>
      <c r="BJ421" s="54"/>
      <c r="BK421" s="54"/>
      <c r="BL421" s="54"/>
      <c r="BM421" s="54"/>
      <c r="BN421" s="54"/>
      <c r="BO421" s="54"/>
      <c r="BP421" s="54"/>
      <c r="BQ421" s="46"/>
      <c r="BR421" s="9"/>
      <c r="BS421" s="9"/>
      <c r="BT421" s="63"/>
      <c r="BU421" s="64"/>
      <c r="BV421" s="64"/>
      <c r="BW421" s="64"/>
      <c r="BX421" s="64"/>
      <c r="BY421" s="64"/>
      <c r="BZ421" s="64"/>
      <c r="CA421" s="64"/>
      <c r="CB421" s="46"/>
      <c r="CC421" s="9"/>
      <c r="CD421" s="9"/>
      <c r="CE421" s="8"/>
      <c r="CF421" s="9"/>
      <c r="CG421" s="9"/>
      <c r="CH421" s="8"/>
      <c r="CI421" s="9"/>
      <c r="CJ421" s="9"/>
    </row>
    <row r="422" spans="1:88" s="10" customFormat="1" ht="144" customHeight="1">
      <c r="A422" s="36" t="s">
        <v>1366</v>
      </c>
      <c r="B422" s="36"/>
      <c r="C422" s="106" t="str">
        <f t="shared" si="662"/>
        <v>Pulse 007-Khaki</v>
      </c>
      <c r="D422" s="95" t="s">
        <v>1303</v>
      </c>
      <c r="E422" s="19" t="s">
        <v>1221</v>
      </c>
      <c r="F422" s="103" t="s">
        <v>1330</v>
      </c>
      <c r="G422" s="19"/>
      <c r="H422" s="78"/>
      <c r="I422" s="89">
        <v>11.9</v>
      </c>
      <c r="J422" s="79">
        <v>29.9</v>
      </c>
      <c r="K422" s="143" t="str">
        <f>_xlfn.XLOOKUP(C422,наличие!A:A,наличие!J:J,"-",0)</f>
        <v>-</v>
      </c>
      <c r="L422" s="160" t="s">
        <v>1245</v>
      </c>
      <c r="M422" s="31" t="s">
        <v>1244</v>
      </c>
      <c r="N422" s="31" t="s">
        <v>1244</v>
      </c>
      <c r="O422" s="31" t="s">
        <v>1244</v>
      </c>
      <c r="P422" s="31" t="s">
        <v>1244</v>
      </c>
      <c r="Q422" s="31" t="s">
        <v>1244</v>
      </c>
      <c r="R422" s="31" t="s">
        <v>1244</v>
      </c>
      <c r="S422" s="31" t="s">
        <v>1244</v>
      </c>
      <c r="T422" s="31" t="s">
        <v>1244</v>
      </c>
      <c r="U422" s="31" t="s">
        <v>1244</v>
      </c>
      <c r="V422" s="31" t="s">
        <v>1244</v>
      </c>
      <c r="W422" s="31" t="s">
        <v>1244</v>
      </c>
      <c r="X422" s="163">
        <f t="shared" si="663"/>
        <v>0</v>
      </c>
      <c r="Y422" s="81">
        <f t="shared" si="664"/>
        <v>0</v>
      </c>
      <c r="Z422" s="38"/>
      <c r="AA422" s="23"/>
      <c r="AB422" s="24"/>
      <c r="AC422" s="55"/>
      <c r="AD422" s="40"/>
      <c r="AE422" s="11"/>
      <c r="AF422" s="6"/>
      <c r="AG422" s="25"/>
      <c r="AH422" s="11"/>
      <c r="AI422" s="7"/>
      <c r="AJ422" s="26"/>
      <c r="AK422" s="11"/>
      <c r="AL422" s="18"/>
      <c r="AM422" s="42"/>
      <c r="AN422" s="67"/>
      <c r="AO422" s="68"/>
      <c r="AP422" s="68"/>
      <c r="AQ422" s="68"/>
      <c r="AR422" s="68"/>
      <c r="AS422" s="68"/>
      <c r="AT422" s="68"/>
      <c r="AU422" s="68"/>
      <c r="AV422" s="74"/>
      <c r="AW422" s="71"/>
      <c r="AX422" s="49"/>
      <c r="AY422" s="50"/>
      <c r="AZ422" s="50"/>
      <c r="BA422" s="50"/>
      <c r="BB422" s="50"/>
      <c r="BC422" s="50"/>
      <c r="BD422" s="50"/>
      <c r="BE422" s="50"/>
      <c r="BF422" s="46"/>
      <c r="BG422" s="9"/>
      <c r="BH422" s="9"/>
      <c r="BI422" s="53"/>
      <c r="BJ422" s="54"/>
      <c r="BK422" s="54"/>
      <c r="BL422" s="54"/>
      <c r="BM422" s="54"/>
      <c r="BN422" s="54"/>
      <c r="BO422" s="54"/>
      <c r="BP422" s="54"/>
      <c r="BQ422" s="46"/>
      <c r="BR422" s="9"/>
      <c r="BS422" s="9"/>
      <c r="BT422" s="63"/>
      <c r="BU422" s="64"/>
      <c r="BV422" s="64"/>
      <c r="BW422" s="64"/>
      <c r="BX422" s="64"/>
      <c r="BY422" s="64"/>
      <c r="BZ422" s="64"/>
      <c r="CA422" s="64"/>
      <c r="CB422" s="46"/>
      <c r="CC422" s="9"/>
      <c r="CD422" s="9"/>
      <c r="CE422" s="8"/>
      <c r="CF422" s="9"/>
      <c r="CG422" s="9"/>
      <c r="CH422" s="8"/>
      <c r="CI422" s="9"/>
      <c r="CJ422" s="9"/>
    </row>
    <row r="423" spans="1:88" s="10" customFormat="1" ht="144" customHeight="1">
      <c r="A423" s="36" t="s">
        <v>1366</v>
      </c>
      <c r="B423" s="36"/>
      <c r="C423" s="106" t="str">
        <f t="shared" si="662"/>
        <v>Pulse 007-Beige</v>
      </c>
      <c r="D423" s="95" t="s">
        <v>1303</v>
      </c>
      <c r="E423" s="19" t="s">
        <v>1216</v>
      </c>
      <c r="F423" s="103" t="s">
        <v>1330</v>
      </c>
      <c r="G423" s="19"/>
      <c r="H423" s="78"/>
      <c r="I423" s="89">
        <v>11.9</v>
      </c>
      <c r="J423" s="79">
        <v>29.9</v>
      </c>
      <c r="K423" s="143" t="str">
        <f>_xlfn.XLOOKUP(C423,наличие!A:A,наличие!J:J,"-",0)</f>
        <v>-</v>
      </c>
      <c r="L423" s="160" t="s">
        <v>1245</v>
      </c>
      <c r="M423" s="31" t="s">
        <v>1244</v>
      </c>
      <c r="N423" s="31" t="s">
        <v>1244</v>
      </c>
      <c r="O423" s="31" t="s">
        <v>1244</v>
      </c>
      <c r="P423" s="31" t="s">
        <v>1244</v>
      </c>
      <c r="Q423" s="31" t="s">
        <v>1244</v>
      </c>
      <c r="R423" s="31" t="s">
        <v>1244</v>
      </c>
      <c r="S423" s="31" t="s">
        <v>1244</v>
      </c>
      <c r="T423" s="31" t="s">
        <v>1244</v>
      </c>
      <c r="U423" s="31" t="s">
        <v>1244</v>
      </c>
      <c r="V423" s="31" t="s">
        <v>1244</v>
      </c>
      <c r="W423" s="31" t="s">
        <v>1244</v>
      </c>
      <c r="X423" s="163">
        <f t="shared" si="663"/>
        <v>0</v>
      </c>
      <c r="Y423" s="81">
        <f t="shared" si="664"/>
        <v>0</v>
      </c>
      <c r="Z423" s="38"/>
      <c r="AA423" s="23"/>
      <c r="AB423" s="24"/>
      <c r="AC423" s="55"/>
      <c r="AD423" s="40"/>
      <c r="AE423" s="11"/>
      <c r="AF423" s="6"/>
      <c r="AG423" s="25"/>
      <c r="AH423" s="11"/>
      <c r="AI423" s="7"/>
      <c r="AJ423" s="26"/>
      <c r="AK423" s="11"/>
      <c r="AL423" s="18"/>
      <c r="AM423" s="42"/>
      <c r="AN423" s="67"/>
      <c r="AO423" s="68"/>
      <c r="AP423" s="68"/>
      <c r="AQ423" s="68"/>
      <c r="AR423" s="68"/>
      <c r="AS423" s="68"/>
      <c r="AT423" s="68"/>
      <c r="AU423" s="68"/>
      <c r="AV423" s="74"/>
      <c r="AW423" s="71"/>
      <c r="AX423" s="49"/>
      <c r="AY423" s="50"/>
      <c r="AZ423" s="50"/>
      <c r="BA423" s="50"/>
      <c r="BB423" s="50"/>
      <c r="BC423" s="50"/>
      <c r="BD423" s="50"/>
      <c r="BE423" s="50"/>
      <c r="BF423" s="46"/>
      <c r="BG423" s="9"/>
      <c r="BH423" s="9"/>
      <c r="BI423" s="53"/>
      <c r="BJ423" s="54"/>
      <c r="BK423" s="54"/>
      <c r="BL423" s="54"/>
      <c r="BM423" s="54"/>
      <c r="BN423" s="54"/>
      <c r="BO423" s="54"/>
      <c r="BP423" s="54"/>
      <c r="BQ423" s="46"/>
      <c r="BR423" s="9"/>
      <c r="BS423" s="9"/>
      <c r="BT423" s="63"/>
      <c r="BU423" s="64"/>
      <c r="BV423" s="64"/>
      <c r="BW423" s="64"/>
      <c r="BX423" s="64"/>
      <c r="BY423" s="64"/>
      <c r="BZ423" s="64"/>
      <c r="CA423" s="64"/>
      <c r="CB423" s="46"/>
      <c r="CC423" s="9"/>
      <c r="CD423" s="9"/>
      <c r="CE423" s="8"/>
      <c r="CF423" s="9"/>
      <c r="CG423" s="9"/>
      <c r="CH423" s="8"/>
      <c r="CI423" s="9"/>
      <c r="CJ423" s="9"/>
    </row>
    <row r="424" spans="1:88" s="10" customFormat="1" ht="144" customHeight="1">
      <c r="A424" s="36" t="s">
        <v>1366</v>
      </c>
      <c r="B424" s="36"/>
      <c r="C424" s="106" t="str">
        <f t="shared" si="662"/>
        <v>Pulse 007-Blue</v>
      </c>
      <c r="D424" s="95" t="s">
        <v>1303</v>
      </c>
      <c r="E424" s="19" t="s">
        <v>1203</v>
      </c>
      <c r="F424" s="103" t="s">
        <v>1330</v>
      </c>
      <c r="G424" s="19"/>
      <c r="H424" s="78"/>
      <c r="I424" s="89">
        <v>11.9</v>
      </c>
      <c r="J424" s="79">
        <v>29.9</v>
      </c>
      <c r="K424" s="143" t="str">
        <f>_xlfn.XLOOKUP(C424,наличие!A:A,наличие!J:J,"-",0)</f>
        <v>-</v>
      </c>
      <c r="L424" s="160" t="s">
        <v>1245</v>
      </c>
      <c r="M424" s="31" t="s">
        <v>1244</v>
      </c>
      <c r="N424" s="31" t="s">
        <v>1244</v>
      </c>
      <c r="O424" s="31" t="s">
        <v>1244</v>
      </c>
      <c r="P424" s="31" t="s">
        <v>1244</v>
      </c>
      <c r="Q424" s="31" t="s">
        <v>1244</v>
      </c>
      <c r="R424" s="31" t="s">
        <v>1244</v>
      </c>
      <c r="S424" s="31" t="s">
        <v>1244</v>
      </c>
      <c r="T424" s="31" t="s">
        <v>1244</v>
      </c>
      <c r="U424" s="31" t="s">
        <v>1244</v>
      </c>
      <c r="V424" s="31" t="s">
        <v>1244</v>
      </c>
      <c r="W424" s="31" t="s">
        <v>1244</v>
      </c>
      <c r="X424" s="163">
        <f t="shared" si="663"/>
        <v>0</v>
      </c>
      <c r="Y424" s="81">
        <f t="shared" si="664"/>
        <v>0</v>
      </c>
      <c r="Z424" s="38"/>
      <c r="AA424" s="23"/>
      <c r="AB424" s="24"/>
      <c r="AC424" s="55"/>
      <c r="AD424" s="40"/>
      <c r="AE424" s="11"/>
      <c r="AF424" s="6"/>
      <c r="AG424" s="25"/>
      <c r="AH424" s="11"/>
      <c r="AI424" s="7"/>
      <c r="AJ424" s="26"/>
      <c r="AK424" s="11"/>
      <c r="AL424" s="18"/>
      <c r="AM424" s="42"/>
      <c r="AN424" s="67"/>
      <c r="AO424" s="68"/>
      <c r="AP424" s="68"/>
      <c r="AQ424" s="68"/>
      <c r="AR424" s="68"/>
      <c r="AS424" s="68"/>
      <c r="AT424" s="68"/>
      <c r="AU424" s="68"/>
      <c r="AV424" s="74"/>
      <c r="AW424" s="71"/>
      <c r="AX424" s="49"/>
      <c r="AY424" s="50"/>
      <c r="AZ424" s="50"/>
      <c r="BA424" s="50"/>
      <c r="BB424" s="50"/>
      <c r="BC424" s="50"/>
      <c r="BD424" s="50"/>
      <c r="BE424" s="50"/>
      <c r="BF424" s="46"/>
      <c r="BG424" s="9"/>
      <c r="BH424" s="9"/>
      <c r="BI424" s="53"/>
      <c r="BJ424" s="54"/>
      <c r="BK424" s="54"/>
      <c r="BL424" s="54"/>
      <c r="BM424" s="54"/>
      <c r="BN424" s="54"/>
      <c r="BO424" s="54"/>
      <c r="BP424" s="54"/>
      <c r="BQ424" s="46"/>
      <c r="BR424" s="9"/>
      <c r="BS424" s="9"/>
      <c r="BT424" s="63"/>
      <c r="BU424" s="64"/>
      <c r="BV424" s="64"/>
      <c r="BW424" s="64"/>
      <c r="BX424" s="64"/>
      <c r="BY424" s="64"/>
      <c r="BZ424" s="64"/>
      <c r="CA424" s="64"/>
      <c r="CB424" s="46"/>
      <c r="CC424" s="9"/>
      <c r="CD424" s="9"/>
      <c r="CE424" s="8"/>
      <c r="CF424" s="9"/>
      <c r="CG424" s="9"/>
      <c r="CH424" s="8"/>
      <c r="CI424" s="9"/>
      <c r="CJ424" s="9"/>
    </row>
    <row r="425" spans="1:88" s="10" customFormat="1" ht="144" customHeight="1">
      <c r="A425" s="36" t="s">
        <v>1366</v>
      </c>
      <c r="B425" s="36"/>
      <c r="C425" s="106" t="str">
        <f t="shared" si="662"/>
        <v>Pulse 007-Black</v>
      </c>
      <c r="D425" s="95" t="s">
        <v>1303</v>
      </c>
      <c r="E425" s="19" t="s">
        <v>1212</v>
      </c>
      <c r="F425" s="103" t="s">
        <v>1330</v>
      </c>
      <c r="G425" s="19"/>
      <c r="H425" s="78"/>
      <c r="I425" s="89">
        <v>11.9</v>
      </c>
      <c r="J425" s="79">
        <v>29.9</v>
      </c>
      <c r="K425" s="143" t="str">
        <f>_xlfn.XLOOKUP(C425,наличие!A:A,наличие!J:J,"-",0)</f>
        <v>-</v>
      </c>
      <c r="L425" s="160" t="s">
        <v>1245</v>
      </c>
      <c r="M425" s="31" t="s">
        <v>1244</v>
      </c>
      <c r="N425" s="31" t="s">
        <v>1244</v>
      </c>
      <c r="O425" s="31" t="s">
        <v>1244</v>
      </c>
      <c r="P425" s="31" t="s">
        <v>1244</v>
      </c>
      <c r="Q425" s="31" t="s">
        <v>1244</v>
      </c>
      <c r="R425" s="31" t="s">
        <v>1244</v>
      </c>
      <c r="S425" s="31" t="s">
        <v>1244</v>
      </c>
      <c r="T425" s="31" t="s">
        <v>1244</v>
      </c>
      <c r="U425" s="31" t="s">
        <v>1244</v>
      </c>
      <c r="V425" s="31" t="s">
        <v>1244</v>
      </c>
      <c r="W425" s="31" t="s">
        <v>1244</v>
      </c>
      <c r="X425" s="163">
        <f t="shared" si="663"/>
        <v>0</v>
      </c>
      <c r="Y425" s="81">
        <f t="shared" si="664"/>
        <v>0</v>
      </c>
      <c r="Z425" s="38"/>
      <c r="AA425" s="23"/>
      <c r="AB425" s="24"/>
      <c r="AC425" s="55"/>
      <c r="AD425" s="40"/>
      <c r="AE425" s="11"/>
      <c r="AF425" s="6"/>
      <c r="AG425" s="25"/>
      <c r="AH425" s="11"/>
      <c r="AI425" s="7"/>
      <c r="AJ425" s="26"/>
      <c r="AK425" s="11"/>
      <c r="AL425" s="18"/>
      <c r="AM425" s="42"/>
      <c r="AN425" s="67"/>
      <c r="AO425" s="68"/>
      <c r="AP425" s="68"/>
      <c r="AQ425" s="68"/>
      <c r="AR425" s="68"/>
      <c r="AS425" s="68"/>
      <c r="AT425" s="68"/>
      <c r="AU425" s="68"/>
      <c r="AV425" s="74"/>
      <c r="AW425" s="71"/>
      <c r="AX425" s="49"/>
      <c r="AY425" s="50"/>
      <c r="AZ425" s="50"/>
      <c r="BA425" s="50"/>
      <c r="BB425" s="50"/>
      <c r="BC425" s="50"/>
      <c r="BD425" s="50"/>
      <c r="BE425" s="50"/>
      <c r="BF425" s="46"/>
      <c r="BG425" s="9"/>
      <c r="BH425" s="9"/>
      <c r="BI425" s="53"/>
      <c r="BJ425" s="54"/>
      <c r="BK425" s="54"/>
      <c r="BL425" s="54"/>
      <c r="BM425" s="54"/>
      <c r="BN425" s="54"/>
      <c r="BO425" s="54"/>
      <c r="BP425" s="54"/>
      <c r="BQ425" s="46"/>
      <c r="BR425" s="9"/>
      <c r="BS425" s="9"/>
      <c r="BT425" s="63"/>
      <c r="BU425" s="64"/>
      <c r="BV425" s="64"/>
      <c r="BW425" s="64"/>
      <c r="BX425" s="64"/>
      <c r="BY425" s="64"/>
      <c r="BZ425" s="64"/>
      <c r="CA425" s="64"/>
      <c r="CB425" s="46"/>
      <c r="CC425" s="9"/>
      <c r="CD425" s="9"/>
      <c r="CE425" s="8"/>
      <c r="CF425" s="9"/>
      <c r="CG425" s="9"/>
      <c r="CH425" s="8"/>
      <c r="CI425" s="9"/>
      <c r="CJ425" s="9"/>
    </row>
    <row r="426" spans="1:88" s="10" customFormat="1" ht="144" customHeight="1">
      <c r="A426" s="36" t="s">
        <v>1366</v>
      </c>
      <c r="B426" s="36"/>
      <c r="C426" s="106" t="str">
        <f t="shared" si="662"/>
        <v>Pulse 006-Pink</v>
      </c>
      <c r="D426" s="95" t="s">
        <v>1304</v>
      </c>
      <c r="E426" s="19" t="s">
        <v>1234</v>
      </c>
      <c r="F426" s="103" t="s">
        <v>1330</v>
      </c>
      <c r="G426" s="19"/>
      <c r="H426" s="78"/>
      <c r="I426" s="89">
        <v>10.9</v>
      </c>
      <c r="J426" s="79">
        <v>29.9</v>
      </c>
      <c r="K426" s="143" t="str">
        <f>_xlfn.XLOOKUP(C426,наличие!A:A,наличие!J:J,"-",0)</f>
        <v>-</v>
      </c>
      <c r="L426" s="160" t="s">
        <v>1245</v>
      </c>
      <c r="M426" s="31" t="s">
        <v>1244</v>
      </c>
      <c r="N426" s="31" t="s">
        <v>1244</v>
      </c>
      <c r="O426" s="31" t="s">
        <v>1244</v>
      </c>
      <c r="P426" s="31" t="s">
        <v>1244</v>
      </c>
      <c r="Q426" s="31" t="s">
        <v>1244</v>
      </c>
      <c r="R426" s="31" t="s">
        <v>1244</v>
      </c>
      <c r="S426" s="31" t="s">
        <v>1244</v>
      </c>
      <c r="T426" s="31" t="s">
        <v>1244</v>
      </c>
      <c r="U426" s="31" t="s">
        <v>1244</v>
      </c>
      <c r="V426" s="31" t="s">
        <v>1244</v>
      </c>
      <c r="W426" s="31" t="s">
        <v>1244</v>
      </c>
      <c r="X426" s="163">
        <f t="shared" si="663"/>
        <v>0</v>
      </c>
      <c r="Y426" s="81">
        <f t="shared" si="664"/>
        <v>0</v>
      </c>
      <c r="Z426" s="38"/>
      <c r="AA426" s="23"/>
      <c r="AB426" s="24"/>
      <c r="AC426" s="55"/>
      <c r="AD426" s="40"/>
      <c r="AE426" s="11"/>
      <c r="AF426" s="6"/>
      <c r="AG426" s="25"/>
      <c r="AH426" s="11"/>
      <c r="AI426" s="7"/>
      <c r="AJ426" s="26"/>
      <c r="AK426" s="11"/>
      <c r="AL426" s="18"/>
      <c r="AM426" s="42"/>
      <c r="AN426" s="67"/>
      <c r="AO426" s="68"/>
      <c r="AP426" s="68"/>
      <c r="AQ426" s="68"/>
      <c r="AR426" s="68"/>
      <c r="AS426" s="68"/>
      <c r="AT426" s="68"/>
      <c r="AU426" s="68"/>
      <c r="AV426" s="74"/>
      <c r="AW426" s="71"/>
      <c r="AX426" s="49"/>
      <c r="AY426" s="50"/>
      <c r="AZ426" s="50"/>
      <c r="BA426" s="50"/>
      <c r="BB426" s="50"/>
      <c r="BC426" s="50"/>
      <c r="BD426" s="50"/>
      <c r="BE426" s="50"/>
      <c r="BF426" s="46"/>
      <c r="BG426" s="9"/>
      <c r="BH426" s="9"/>
      <c r="BI426" s="53"/>
      <c r="BJ426" s="54"/>
      <c r="BK426" s="54"/>
      <c r="BL426" s="54"/>
      <c r="BM426" s="54"/>
      <c r="BN426" s="54"/>
      <c r="BO426" s="54"/>
      <c r="BP426" s="54"/>
      <c r="BQ426" s="46"/>
      <c r="BR426" s="9"/>
      <c r="BS426" s="9"/>
      <c r="BT426" s="63"/>
      <c r="BU426" s="64"/>
      <c r="BV426" s="64"/>
      <c r="BW426" s="64"/>
      <c r="BX426" s="64"/>
      <c r="BY426" s="64"/>
      <c r="BZ426" s="64"/>
      <c r="CA426" s="64"/>
      <c r="CB426" s="46"/>
      <c r="CC426" s="9"/>
      <c r="CD426" s="9"/>
      <c r="CE426" s="8"/>
      <c r="CF426" s="9"/>
      <c r="CG426" s="9"/>
      <c r="CH426" s="8"/>
      <c r="CI426" s="9"/>
      <c r="CJ426" s="9"/>
    </row>
    <row r="427" spans="1:88" s="10" customFormat="1" ht="144" customHeight="1">
      <c r="A427" s="36" t="s">
        <v>1366</v>
      </c>
      <c r="B427" s="36"/>
      <c r="C427" s="106" t="str">
        <f t="shared" si="662"/>
        <v>Pulse 006-Cream</v>
      </c>
      <c r="D427" s="95" t="s">
        <v>1304</v>
      </c>
      <c r="E427" s="19" t="s">
        <v>1314</v>
      </c>
      <c r="F427" s="103" t="s">
        <v>1330</v>
      </c>
      <c r="G427" s="19"/>
      <c r="H427" s="78"/>
      <c r="I427" s="89">
        <v>10.9</v>
      </c>
      <c r="J427" s="79">
        <v>29.9</v>
      </c>
      <c r="K427" s="143" t="str">
        <f>_xlfn.XLOOKUP(C427,наличие!A:A,наличие!J:J,"-",0)</f>
        <v>-</v>
      </c>
      <c r="L427" s="160" t="s">
        <v>1245</v>
      </c>
      <c r="M427" s="31" t="s">
        <v>1244</v>
      </c>
      <c r="N427" s="31" t="s">
        <v>1244</v>
      </c>
      <c r="O427" s="31" t="s">
        <v>1244</v>
      </c>
      <c r="P427" s="31" t="s">
        <v>1244</v>
      </c>
      <c r="Q427" s="31" t="s">
        <v>1244</v>
      </c>
      <c r="R427" s="31" t="s">
        <v>1244</v>
      </c>
      <c r="S427" s="31" t="s">
        <v>1244</v>
      </c>
      <c r="T427" s="31" t="s">
        <v>1244</v>
      </c>
      <c r="U427" s="31" t="s">
        <v>1244</v>
      </c>
      <c r="V427" s="31" t="s">
        <v>1244</v>
      </c>
      <c r="W427" s="31" t="s">
        <v>1244</v>
      </c>
      <c r="X427" s="163">
        <f t="shared" si="663"/>
        <v>0</v>
      </c>
      <c r="Y427" s="81">
        <f t="shared" si="664"/>
        <v>0</v>
      </c>
      <c r="Z427" s="38"/>
      <c r="AA427" s="23"/>
      <c r="AB427" s="24"/>
      <c r="AC427" s="55"/>
      <c r="AD427" s="40"/>
      <c r="AE427" s="11"/>
      <c r="AF427" s="6"/>
      <c r="AG427" s="25"/>
      <c r="AH427" s="11"/>
      <c r="AI427" s="7"/>
      <c r="AJ427" s="26"/>
      <c r="AK427" s="11"/>
      <c r="AL427" s="18"/>
      <c r="AM427" s="42"/>
      <c r="AN427" s="67"/>
      <c r="AO427" s="68"/>
      <c r="AP427" s="68"/>
      <c r="AQ427" s="68"/>
      <c r="AR427" s="68"/>
      <c r="AS427" s="68"/>
      <c r="AT427" s="68"/>
      <c r="AU427" s="68"/>
      <c r="AV427" s="74"/>
      <c r="AW427" s="71"/>
      <c r="AX427" s="49"/>
      <c r="AY427" s="50"/>
      <c r="AZ427" s="50"/>
      <c r="BA427" s="50"/>
      <c r="BB427" s="50"/>
      <c r="BC427" s="50"/>
      <c r="BD427" s="50"/>
      <c r="BE427" s="50"/>
      <c r="BF427" s="46"/>
      <c r="BG427" s="9"/>
      <c r="BH427" s="9"/>
      <c r="BI427" s="53"/>
      <c r="BJ427" s="54"/>
      <c r="BK427" s="54"/>
      <c r="BL427" s="54"/>
      <c r="BM427" s="54"/>
      <c r="BN427" s="54"/>
      <c r="BO427" s="54"/>
      <c r="BP427" s="54"/>
      <c r="BQ427" s="46"/>
      <c r="BR427" s="9"/>
      <c r="BS427" s="9"/>
      <c r="BT427" s="63"/>
      <c r="BU427" s="64"/>
      <c r="BV427" s="64"/>
      <c r="BW427" s="64"/>
      <c r="BX427" s="64"/>
      <c r="BY427" s="64"/>
      <c r="BZ427" s="64"/>
      <c r="CA427" s="64"/>
      <c r="CB427" s="46"/>
      <c r="CC427" s="9"/>
      <c r="CD427" s="9"/>
      <c r="CE427" s="8"/>
      <c r="CF427" s="9"/>
      <c r="CG427" s="9"/>
      <c r="CH427" s="8"/>
      <c r="CI427" s="9"/>
      <c r="CJ427" s="9"/>
    </row>
    <row r="428" spans="1:88" s="10" customFormat="1" ht="144" customHeight="1">
      <c r="A428" s="36" t="s">
        <v>1366</v>
      </c>
      <c r="B428" s="36"/>
      <c r="C428" s="106" t="str">
        <f t="shared" si="662"/>
        <v>Pulse 006-Pearl</v>
      </c>
      <c r="D428" s="95" t="s">
        <v>1304</v>
      </c>
      <c r="E428" s="19" t="s">
        <v>1315</v>
      </c>
      <c r="F428" s="103" t="s">
        <v>1330</v>
      </c>
      <c r="G428" s="19"/>
      <c r="H428" s="78"/>
      <c r="I428" s="89">
        <v>10.9</v>
      </c>
      <c r="J428" s="79">
        <v>29.9</v>
      </c>
      <c r="K428" s="143" t="str">
        <f>_xlfn.XLOOKUP(C428,наличие!A:A,наличие!J:J,"-",0)</f>
        <v>-</v>
      </c>
      <c r="L428" s="160" t="s">
        <v>1245</v>
      </c>
      <c r="M428" s="31" t="s">
        <v>1244</v>
      </c>
      <c r="N428" s="31" t="s">
        <v>1244</v>
      </c>
      <c r="O428" s="31" t="s">
        <v>1244</v>
      </c>
      <c r="P428" s="31" t="s">
        <v>1244</v>
      </c>
      <c r="Q428" s="31" t="s">
        <v>1244</v>
      </c>
      <c r="R428" s="31" t="s">
        <v>1244</v>
      </c>
      <c r="S428" s="31" t="s">
        <v>1244</v>
      </c>
      <c r="T428" s="31" t="s">
        <v>1244</v>
      </c>
      <c r="U428" s="31" t="s">
        <v>1244</v>
      </c>
      <c r="V428" s="31" t="s">
        <v>1244</v>
      </c>
      <c r="W428" s="31" t="s">
        <v>1244</v>
      </c>
      <c r="X428" s="163">
        <f t="shared" si="663"/>
        <v>0</v>
      </c>
      <c r="Y428" s="81">
        <f t="shared" si="664"/>
        <v>0</v>
      </c>
      <c r="Z428" s="38"/>
      <c r="AA428" s="23"/>
      <c r="AB428" s="24"/>
      <c r="AC428" s="55"/>
      <c r="AD428" s="40"/>
      <c r="AE428" s="11"/>
      <c r="AF428" s="6"/>
      <c r="AG428" s="25"/>
      <c r="AH428" s="11"/>
      <c r="AI428" s="7"/>
      <c r="AJ428" s="26"/>
      <c r="AK428" s="11"/>
      <c r="AL428" s="18"/>
      <c r="AM428" s="42"/>
      <c r="AN428" s="67"/>
      <c r="AO428" s="68"/>
      <c r="AP428" s="68"/>
      <c r="AQ428" s="68"/>
      <c r="AR428" s="68"/>
      <c r="AS428" s="68"/>
      <c r="AT428" s="68"/>
      <c r="AU428" s="68"/>
      <c r="AV428" s="74"/>
      <c r="AW428" s="71"/>
      <c r="AX428" s="49"/>
      <c r="AY428" s="50"/>
      <c r="AZ428" s="50"/>
      <c r="BA428" s="50"/>
      <c r="BB428" s="50"/>
      <c r="BC428" s="50"/>
      <c r="BD428" s="50"/>
      <c r="BE428" s="50"/>
      <c r="BF428" s="46"/>
      <c r="BG428" s="9"/>
      <c r="BH428" s="9"/>
      <c r="BI428" s="53"/>
      <c r="BJ428" s="54"/>
      <c r="BK428" s="54"/>
      <c r="BL428" s="54"/>
      <c r="BM428" s="54"/>
      <c r="BN428" s="54"/>
      <c r="BO428" s="54"/>
      <c r="BP428" s="54"/>
      <c r="BQ428" s="46"/>
      <c r="BR428" s="9"/>
      <c r="BS428" s="9"/>
      <c r="BT428" s="63"/>
      <c r="BU428" s="64"/>
      <c r="BV428" s="64"/>
      <c r="BW428" s="64"/>
      <c r="BX428" s="64"/>
      <c r="BY428" s="64"/>
      <c r="BZ428" s="64"/>
      <c r="CA428" s="64"/>
      <c r="CB428" s="46"/>
      <c r="CC428" s="9"/>
      <c r="CD428" s="9"/>
      <c r="CE428" s="8"/>
      <c r="CF428" s="9"/>
      <c r="CG428" s="9"/>
      <c r="CH428" s="8"/>
      <c r="CI428" s="9"/>
      <c r="CJ428" s="9"/>
    </row>
    <row r="429" spans="1:88" s="10" customFormat="1" ht="144" customHeight="1">
      <c r="A429" s="36" t="s">
        <v>1366</v>
      </c>
      <c r="B429" s="36"/>
      <c r="C429" s="106" t="str">
        <f t="shared" si="662"/>
        <v>Pulse 006-Rust</v>
      </c>
      <c r="D429" s="95" t="s">
        <v>1304</v>
      </c>
      <c r="E429" s="19" t="s">
        <v>1206</v>
      </c>
      <c r="F429" s="103" t="s">
        <v>1330</v>
      </c>
      <c r="G429" s="19"/>
      <c r="H429" s="78"/>
      <c r="I429" s="89">
        <v>10.9</v>
      </c>
      <c r="J429" s="79">
        <v>29.9</v>
      </c>
      <c r="K429" s="143" t="str">
        <f>_xlfn.XLOOKUP(C429,наличие!A:A,наличие!J:J,"-",0)</f>
        <v>-</v>
      </c>
      <c r="L429" s="160" t="s">
        <v>1245</v>
      </c>
      <c r="M429" s="31" t="s">
        <v>1244</v>
      </c>
      <c r="N429" s="31" t="s">
        <v>1244</v>
      </c>
      <c r="O429" s="31" t="s">
        <v>1244</v>
      </c>
      <c r="P429" s="31" t="s">
        <v>1244</v>
      </c>
      <c r="Q429" s="31" t="s">
        <v>1244</v>
      </c>
      <c r="R429" s="31" t="s">
        <v>1244</v>
      </c>
      <c r="S429" s="31" t="s">
        <v>1244</v>
      </c>
      <c r="T429" s="31" t="s">
        <v>1244</v>
      </c>
      <c r="U429" s="31" t="s">
        <v>1244</v>
      </c>
      <c r="V429" s="31" t="s">
        <v>1244</v>
      </c>
      <c r="W429" s="31" t="s">
        <v>1244</v>
      </c>
      <c r="X429" s="163">
        <f t="shared" si="663"/>
        <v>0</v>
      </c>
      <c r="Y429" s="81">
        <f t="shared" si="664"/>
        <v>0</v>
      </c>
      <c r="Z429" s="38"/>
      <c r="AA429" s="23"/>
      <c r="AB429" s="24"/>
      <c r="AC429" s="55"/>
      <c r="AD429" s="40"/>
      <c r="AE429" s="11"/>
      <c r="AF429" s="6"/>
      <c r="AG429" s="25"/>
      <c r="AH429" s="11"/>
      <c r="AI429" s="7"/>
      <c r="AJ429" s="26"/>
      <c r="AK429" s="11"/>
      <c r="AL429" s="18"/>
      <c r="AM429" s="42"/>
      <c r="AN429" s="67"/>
      <c r="AO429" s="68"/>
      <c r="AP429" s="68"/>
      <c r="AQ429" s="68"/>
      <c r="AR429" s="68"/>
      <c r="AS429" s="68"/>
      <c r="AT429" s="68"/>
      <c r="AU429" s="68"/>
      <c r="AV429" s="74"/>
      <c r="AW429" s="71"/>
      <c r="AX429" s="49"/>
      <c r="AY429" s="50"/>
      <c r="AZ429" s="50"/>
      <c r="BA429" s="50"/>
      <c r="BB429" s="50"/>
      <c r="BC429" s="50"/>
      <c r="BD429" s="50"/>
      <c r="BE429" s="50"/>
      <c r="BF429" s="46"/>
      <c r="BG429" s="9"/>
      <c r="BH429" s="9"/>
      <c r="BI429" s="53"/>
      <c r="BJ429" s="54"/>
      <c r="BK429" s="54"/>
      <c r="BL429" s="54"/>
      <c r="BM429" s="54"/>
      <c r="BN429" s="54"/>
      <c r="BO429" s="54"/>
      <c r="BP429" s="54"/>
      <c r="BQ429" s="46"/>
      <c r="BR429" s="9"/>
      <c r="BS429" s="9"/>
      <c r="BT429" s="63"/>
      <c r="BU429" s="64"/>
      <c r="BV429" s="64"/>
      <c r="BW429" s="64"/>
      <c r="BX429" s="64"/>
      <c r="BY429" s="64"/>
      <c r="BZ429" s="64"/>
      <c r="CA429" s="64"/>
      <c r="CB429" s="46"/>
      <c r="CC429" s="9"/>
      <c r="CD429" s="9"/>
      <c r="CE429" s="8"/>
      <c r="CF429" s="9"/>
      <c r="CG429" s="9"/>
      <c r="CH429" s="8"/>
      <c r="CI429" s="9"/>
      <c r="CJ429" s="9"/>
    </row>
    <row r="430" spans="1:88" s="10" customFormat="1" ht="144" customHeight="1">
      <c r="A430" s="36" t="s">
        <v>1366</v>
      </c>
      <c r="B430" s="36"/>
      <c r="C430" s="106" t="str">
        <f t="shared" si="662"/>
        <v>Pulse 006-Khaki</v>
      </c>
      <c r="D430" s="95" t="s">
        <v>1304</v>
      </c>
      <c r="E430" s="19" t="s">
        <v>1221</v>
      </c>
      <c r="F430" s="103" t="s">
        <v>1330</v>
      </c>
      <c r="G430" s="19"/>
      <c r="H430" s="78"/>
      <c r="I430" s="89">
        <v>10.9</v>
      </c>
      <c r="J430" s="79">
        <v>29.9</v>
      </c>
      <c r="K430" s="143" t="str">
        <f>_xlfn.XLOOKUP(C430,наличие!A:A,наличие!J:J,"-",0)</f>
        <v>-</v>
      </c>
      <c r="L430" s="160" t="s">
        <v>1245</v>
      </c>
      <c r="M430" s="31" t="s">
        <v>1244</v>
      </c>
      <c r="N430" s="31" t="s">
        <v>1244</v>
      </c>
      <c r="O430" s="31" t="s">
        <v>1244</v>
      </c>
      <c r="P430" s="31" t="s">
        <v>1244</v>
      </c>
      <c r="Q430" s="31" t="s">
        <v>1244</v>
      </c>
      <c r="R430" s="31" t="s">
        <v>1244</v>
      </c>
      <c r="S430" s="31" t="s">
        <v>1244</v>
      </c>
      <c r="T430" s="31" t="s">
        <v>1244</v>
      </c>
      <c r="U430" s="31" t="s">
        <v>1244</v>
      </c>
      <c r="V430" s="31" t="s">
        <v>1244</v>
      </c>
      <c r="W430" s="31" t="s">
        <v>1244</v>
      </c>
      <c r="X430" s="163">
        <f t="shared" si="663"/>
        <v>0</v>
      </c>
      <c r="Y430" s="81">
        <f t="shared" si="664"/>
        <v>0</v>
      </c>
      <c r="Z430" s="38"/>
      <c r="AA430" s="23"/>
      <c r="AB430" s="24"/>
      <c r="AC430" s="55"/>
      <c r="AD430" s="40"/>
      <c r="AE430" s="11"/>
      <c r="AF430" s="6"/>
      <c r="AG430" s="25"/>
      <c r="AH430" s="11"/>
      <c r="AI430" s="7"/>
      <c r="AJ430" s="26"/>
      <c r="AK430" s="11"/>
      <c r="AL430" s="18"/>
      <c r="AM430" s="42"/>
      <c r="AN430" s="67"/>
      <c r="AO430" s="68"/>
      <c r="AP430" s="68"/>
      <c r="AQ430" s="68"/>
      <c r="AR430" s="68"/>
      <c r="AS430" s="68"/>
      <c r="AT430" s="68"/>
      <c r="AU430" s="68"/>
      <c r="AV430" s="74"/>
      <c r="AW430" s="71"/>
      <c r="AX430" s="49"/>
      <c r="AY430" s="50"/>
      <c r="AZ430" s="50"/>
      <c r="BA430" s="50"/>
      <c r="BB430" s="50"/>
      <c r="BC430" s="50"/>
      <c r="BD430" s="50"/>
      <c r="BE430" s="50"/>
      <c r="BF430" s="46"/>
      <c r="BG430" s="9"/>
      <c r="BH430" s="9"/>
      <c r="BI430" s="53"/>
      <c r="BJ430" s="54"/>
      <c r="BK430" s="54"/>
      <c r="BL430" s="54"/>
      <c r="BM430" s="54"/>
      <c r="BN430" s="54"/>
      <c r="BO430" s="54"/>
      <c r="BP430" s="54"/>
      <c r="BQ430" s="46"/>
      <c r="BR430" s="9"/>
      <c r="BS430" s="9"/>
      <c r="BT430" s="63"/>
      <c r="BU430" s="64"/>
      <c r="BV430" s="64"/>
      <c r="BW430" s="64"/>
      <c r="BX430" s="64"/>
      <c r="BY430" s="64"/>
      <c r="BZ430" s="64"/>
      <c r="CA430" s="64"/>
      <c r="CB430" s="46"/>
      <c r="CC430" s="9"/>
      <c r="CD430" s="9"/>
      <c r="CE430" s="8"/>
      <c r="CF430" s="9"/>
      <c r="CG430" s="9"/>
      <c r="CH430" s="8"/>
      <c r="CI430" s="9"/>
      <c r="CJ430" s="9"/>
    </row>
    <row r="431" spans="1:88" s="10" customFormat="1" ht="144" customHeight="1">
      <c r="A431" s="36" t="s">
        <v>1366</v>
      </c>
      <c r="B431" s="36"/>
      <c r="C431" s="106" t="str">
        <f t="shared" si="662"/>
        <v>Pulse 006-Beige</v>
      </c>
      <c r="D431" s="95" t="s">
        <v>1304</v>
      </c>
      <c r="E431" s="19" t="s">
        <v>1216</v>
      </c>
      <c r="F431" s="103" t="s">
        <v>1330</v>
      </c>
      <c r="G431" s="19"/>
      <c r="H431" s="78"/>
      <c r="I431" s="89">
        <v>10.9</v>
      </c>
      <c r="J431" s="79">
        <v>29.9</v>
      </c>
      <c r="K431" s="143" t="str">
        <f>_xlfn.XLOOKUP(C431,наличие!A:A,наличие!J:J,"-",0)</f>
        <v>-</v>
      </c>
      <c r="L431" s="160" t="s">
        <v>1245</v>
      </c>
      <c r="M431" s="31" t="s">
        <v>1244</v>
      </c>
      <c r="N431" s="31" t="s">
        <v>1244</v>
      </c>
      <c r="O431" s="31" t="s">
        <v>1244</v>
      </c>
      <c r="P431" s="31" t="s">
        <v>1244</v>
      </c>
      <c r="Q431" s="31" t="s">
        <v>1244</v>
      </c>
      <c r="R431" s="31" t="s">
        <v>1244</v>
      </c>
      <c r="S431" s="31" t="s">
        <v>1244</v>
      </c>
      <c r="T431" s="31" t="s">
        <v>1244</v>
      </c>
      <c r="U431" s="31" t="s">
        <v>1244</v>
      </c>
      <c r="V431" s="31" t="s">
        <v>1244</v>
      </c>
      <c r="W431" s="31" t="s">
        <v>1244</v>
      </c>
      <c r="X431" s="163">
        <f t="shared" si="663"/>
        <v>0</v>
      </c>
      <c r="Y431" s="81">
        <f t="shared" si="664"/>
        <v>0</v>
      </c>
      <c r="Z431" s="38"/>
      <c r="AA431" s="23"/>
      <c r="AB431" s="24"/>
      <c r="AC431" s="55"/>
      <c r="AD431" s="40"/>
      <c r="AE431" s="11"/>
      <c r="AF431" s="6"/>
      <c r="AG431" s="25"/>
      <c r="AH431" s="11"/>
      <c r="AI431" s="7"/>
      <c r="AJ431" s="26"/>
      <c r="AK431" s="11"/>
      <c r="AL431" s="18"/>
      <c r="AM431" s="42"/>
      <c r="AN431" s="67"/>
      <c r="AO431" s="68"/>
      <c r="AP431" s="68"/>
      <c r="AQ431" s="68"/>
      <c r="AR431" s="68"/>
      <c r="AS431" s="68"/>
      <c r="AT431" s="68"/>
      <c r="AU431" s="68"/>
      <c r="AV431" s="74"/>
      <c r="AW431" s="71"/>
      <c r="AX431" s="49"/>
      <c r="AY431" s="50"/>
      <c r="AZ431" s="50"/>
      <c r="BA431" s="50"/>
      <c r="BB431" s="50"/>
      <c r="BC431" s="50"/>
      <c r="BD431" s="50"/>
      <c r="BE431" s="50"/>
      <c r="BF431" s="46"/>
      <c r="BG431" s="9"/>
      <c r="BH431" s="9"/>
      <c r="BI431" s="53"/>
      <c r="BJ431" s="54"/>
      <c r="BK431" s="54"/>
      <c r="BL431" s="54"/>
      <c r="BM431" s="54"/>
      <c r="BN431" s="54"/>
      <c r="BO431" s="54"/>
      <c r="BP431" s="54"/>
      <c r="BQ431" s="46"/>
      <c r="BR431" s="9"/>
      <c r="BS431" s="9"/>
      <c r="BT431" s="63"/>
      <c r="BU431" s="64"/>
      <c r="BV431" s="64"/>
      <c r="BW431" s="64"/>
      <c r="BX431" s="64"/>
      <c r="BY431" s="64"/>
      <c r="BZ431" s="64"/>
      <c r="CA431" s="64"/>
      <c r="CB431" s="46"/>
      <c r="CC431" s="9"/>
      <c r="CD431" s="9"/>
      <c r="CE431" s="8"/>
      <c r="CF431" s="9"/>
      <c r="CG431" s="9"/>
      <c r="CH431" s="8"/>
      <c r="CI431" s="9"/>
      <c r="CJ431" s="9"/>
    </row>
    <row r="432" spans="1:88" s="10" customFormat="1" ht="144" customHeight="1">
      <c r="A432" s="36" t="s">
        <v>1366</v>
      </c>
      <c r="B432" s="36"/>
      <c r="C432" s="106" t="str">
        <f t="shared" si="662"/>
        <v>Pulse 006-Blue</v>
      </c>
      <c r="D432" s="95" t="s">
        <v>1304</v>
      </c>
      <c r="E432" s="19" t="s">
        <v>1203</v>
      </c>
      <c r="F432" s="103" t="s">
        <v>1330</v>
      </c>
      <c r="G432" s="19"/>
      <c r="H432" s="78"/>
      <c r="I432" s="89">
        <v>10.9</v>
      </c>
      <c r="J432" s="79">
        <v>29.9</v>
      </c>
      <c r="K432" s="143" t="str">
        <f>_xlfn.XLOOKUP(C432,наличие!A:A,наличие!J:J,"-",0)</f>
        <v>-</v>
      </c>
      <c r="L432" s="160" t="s">
        <v>1245</v>
      </c>
      <c r="M432" s="31" t="s">
        <v>1244</v>
      </c>
      <c r="N432" s="31" t="s">
        <v>1244</v>
      </c>
      <c r="O432" s="31" t="s">
        <v>1244</v>
      </c>
      <c r="P432" s="31" t="s">
        <v>1244</v>
      </c>
      <c r="Q432" s="31" t="s">
        <v>1244</v>
      </c>
      <c r="R432" s="31" t="s">
        <v>1244</v>
      </c>
      <c r="S432" s="31" t="s">
        <v>1244</v>
      </c>
      <c r="T432" s="31" t="s">
        <v>1244</v>
      </c>
      <c r="U432" s="31" t="s">
        <v>1244</v>
      </c>
      <c r="V432" s="31" t="s">
        <v>1244</v>
      </c>
      <c r="W432" s="31" t="s">
        <v>1244</v>
      </c>
      <c r="X432" s="163">
        <f t="shared" si="663"/>
        <v>0</v>
      </c>
      <c r="Y432" s="81">
        <f t="shared" si="664"/>
        <v>0</v>
      </c>
      <c r="Z432" s="38"/>
      <c r="AA432" s="23"/>
      <c r="AB432" s="24"/>
      <c r="AC432" s="55"/>
      <c r="AD432" s="40"/>
      <c r="AE432" s="11"/>
      <c r="AF432" s="6"/>
      <c r="AG432" s="25"/>
      <c r="AH432" s="11"/>
      <c r="AI432" s="7"/>
      <c r="AJ432" s="26"/>
      <c r="AK432" s="11"/>
      <c r="AL432" s="18"/>
      <c r="AM432" s="42"/>
      <c r="AN432" s="67"/>
      <c r="AO432" s="68"/>
      <c r="AP432" s="68"/>
      <c r="AQ432" s="68"/>
      <c r="AR432" s="68"/>
      <c r="AS432" s="68"/>
      <c r="AT432" s="68"/>
      <c r="AU432" s="68"/>
      <c r="AV432" s="74"/>
      <c r="AW432" s="71"/>
      <c r="AX432" s="49"/>
      <c r="AY432" s="50"/>
      <c r="AZ432" s="50"/>
      <c r="BA432" s="50"/>
      <c r="BB432" s="50"/>
      <c r="BC432" s="50"/>
      <c r="BD432" s="50"/>
      <c r="BE432" s="50"/>
      <c r="BF432" s="46"/>
      <c r="BG432" s="9"/>
      <c r="BH432" s="9"/>
      <c r="BI432" s="53"/>
      <c r="BJ432" s="54"/>
      <c r="BK432" s="54"/>
      <c r="BL432" s="54"/>
      <c r="BM432" s="54"/>
      <c r="BN432" s="54"/>
      <c r="BO432" s="54"/>
      <c r="BP432" s="54"/>
      <c r="BQ432" s="46"/>
      <c r="BR432" s="9"/>
      <c r="BS432" s="9"/>
      <c r="BT432" s="63"/>
      <c r="BU432" s="64"/>
      <c r="BV432" s="64"/>
      <c r="BW432" s="64"/>
      <c r="BX432" s="64"/>
      <c r="BY432" s="64"/>
      <c r="BZ432" s="64"/>
      <c r="CA432" s="64"/>
      <c r="CB432" s="46"/>
      <c r="CC432" s="9"/>
      <c r="CD432" s="9"/>
      <c r="CE432" s="8"/>
      <c r="CF432" s="9"/>
      <c r="CG432" s="9"/>
      <c r="CH432" s="8"/>
      <c r="CI432" s="9"/>
      <c r="CJ432" s="9"/>
    </row>
    <row r="433" spans="1:88" s="10" customFormat="1" ht="144" customHeight="1">
      <c r="A433" s="36" t="s">
        <v>1366</v>
      </c>
      <c r="B433" s="36"/>
      <c r="C433" s="106" t="str">
        <f t="shared" si="662"/>
        <v>Pulse 006-Black</v>
      </c>
      <c r="D433" s="95" t="s">
        <v>1304</v>
      </c>
      <c r="E433" s="19" t="s">
        <v>1212</v>
      </c>
      <c r="F433" s="103" t="s">
        <v>1330</v>
      </c>
      <c r="G433" s="19"/>
      <c r="H433" s="78"/>
      <c r="I433" s="89">
        <v>10.9</v>
      </c>
      <c r="J433" s="79">
        <v>29.9</v>
      </c>
      <c r="K433" s="143" t="str">
        <f>_xlfn.XLOOKUP(C433,наличие!A:A,наличие!J:J,"-",0)</f>
        <v>-</v>
      </c>
      <c r="L433" s="160" t="s">
        <v>1245</v>
      </c>
      <c r="M433" s="31" t="s">
        <v>1244</v>
      </c>
      <c r="N433" s="31" t="s">
        <v>1244</v>
      </c>
      <c r="O433" s="31" t="s">
        <v>1244</v>
      </c>
      <c r="P433" s="31" t="s">
        <v>1244</v>
      </c>
      <c r="Q433" s="31" t="s">
        <v>1244</v>
      </c>
      <c r="R433" s="31" t="s">
        <v>1244</v>
      </c>
      <c r="S433" s="31" t="s">
        <v>1244</v>
      </c>
      <c r="T433" s="31" t="s">
        <v>1244</v>
      </c>
      <c r="U433" s="31" t="s">
        <v>1244</v>
      </c>
      <c r="V433" s="31" t="s">
        <v>1244</v>
      </c>
      <c r="W433" s="31" t="s">
        <v>1244</v>
      </c>
      <c r="X433" s="163">
        <f t="shared" si="663"/>
        <v>0</v>
      </c>
      <c r="Y433" s="81">
        <f t="shared" si="664"/>
        <v>0</v>
      </c>
      <c r="Z433" s="38"/>
      <c r="AA433" s="23"/>
      <c r="AB433" s="24"/>
      <c r="AC433" s="55"/>
      <c r="AD433" s="40"/>
      <c r="AE433" s="11"/>
      <c r="AF433" s="6"/>
      <c r="AG433" s="25"/>
      <c r="AH433" s="11"/>
      <c r="AI433" s="7"/>
      <c r="AJ433" s="26"/>
      <c r="AK433" s="11"/>
      <c r="AL433" s="18"/>
      <c r="AM433" s="42"/>
      <c r="AN433" s="67"/>
      <c r="AO433" s="68"/>
      <c r="AP433" s="68"/>
      <c r="AQ433" s="68"/>
      <c r="AR433" s="68"/>
      <c r="AS433" s="68"/>
      <c r="AT433" s="68"/>
      <c r="AU433" s="68"/>
      <c r="AV433" s="74"/>
      <c r="AW433" s="71"/>
      <c r="AX433" s="49"/>
      <c r="AY433" s="50"/>
      <c r="AZ433" s="50"/>
      <c r="BA433" s="50"/>
      <c r="BB433" s="50"/>
      <c r="BC433" s="50"/>
      <c r="BD433" s="50"/>
      <c r="BE433" s="50"/>
      <c r="BF433" s="46"/>
      <c r="BG433" s="9"/>
      <c r="BH433" s="9"/>
      <c r="BI433" s="53"/>
      <c r="BJ433" s="54"/>
      <c r="BK433" s="54"/>
      <c r="BL433" s="54"/>
      <c r="BM433" s="54"/>
      <c r="BN433" s="54"/>
      <c r="BO433" s="54"/>
      <c r="BP433" s="54"/>
      <c r="BQ433" s="46"/>
      <c r="BR433" s="9"/>
      <c r="BS433" s="9"/>
      <c r="BT433" s="63"/>
      <c r="BU433" s="64"/>
      <c r="BV433" s="64"/>
      <c r="BW433" s="64"/>
      <c r="BX433" s="64"/>
      <c r="BY433" s="64"/>
      <c r="BZ433" s="64"/>
      <c r="CA433" s="64"/>
      <c r="CB433" s="46"/>
      <c r="CC433" s="9"/>
      <c r="CD433" s="9"/>
      <c r="CE433" s="8"/>
      <c r="CF433" s="9"/>
      <c r="CG433" s="9"/>
      <c r="CH433" s="8"/>
      <c r="CI433" s="9"/>
      <c r="CJ433" s="9"/>
    </row>
    <row r="434" spans="1:88" s="10" customFormat="1" ht="144" customHeight="1">
      <c r="A434" s="36" t="s">
        <v>1363</v>
      </c>
      <c r="B434" s="36"/>
      <c r="C434" s="106" t="str">
        <f t="shared" si="662"/>
        <v>Pulse 008-Pink</v>
      </c>
      <c r="D434" s="95" t="s">
        <v>1305</v>
      </c>
      <c r="E434" s="19" t="s">
        <v>1234</v>
      </c>
      <c r="F434" s="103" t="s">
        <v>1330</v>
      </c>
      <c r="G434" s="19"/>
      <c r="H434" s="78"/>
      <c r="I434" s="89">
        <v>9.9</v>
      </c>
      <c r="J434" s="79">
        <v>24.9</v>
      </c>
      <c r="K434" s="143" t="str">
        <f>_xlfn.XLOOKUP(C434,наличие!A:A,наличие!J:J,"-",0)</f>
        <v>-</v>
      </c>
      <c r="L434" s="160" t="s">
        <v>1245</v>
      </c>
      <c r="M434" s="31" t="s">
        <v>1244</v>
      </c>
      <c r="N434" s="31" t="s">
        <v>1244</v>
      </c>
      <c r="O434" s="31" t="s">
        <v>1244</v>
      </c>
      <c r="P434" s="31" t="s">
        <v>1244</v>
      </c>
      <c r="Q434" s="31" t="s">
        <v>1244</v>
      </c>
      <c r="R434" s="31" t="s">
        <v>1244</v>
      </c>
      <c r="S434" s="31" t="s">
        <v>1244</v>
      </c>
      <c r="T434" s="31" t="s">
        <v>1244</v>
      </c>
      <c r="U434" s="31" t="s">
        <v>1244</v>
      </c>
      <c r="V434" s="31" t="s">
        <v>1244</v>
      </c>
      <c r="W434" s="31" t="s">
        <v>1244</v>
      </c>
      <c r="X434" s="163">
        <f t="shared" si="663"/>
        <v>0</v>
      </c>
      <c r="Y434" s="81">
        <f t="shared" si="664"/>
        <v>0</v>
      </c>
      <c r="Z434" s="38"/>
      <c r="AA434" s="23"/>
      <c r="AB434" s="24"/>
      <c r="AC434" s="55"/>
      <c r="AD434" s="40"/>
      <c r="AE434" s="11"/>
      <c r="AF434" s="6"/>
      <c r="AG434" s="25"/>
      <c r="AH434" s="11"/>
      <c r="AI434" s="7"/>
      <c r="AJ434" s="26"/>
      <c r="AK434" s="11"/>
      <c r="AL434" s="18"/>
      <c r="AM434" s="42"/>
      <c r="AN434" s="67"/>
      <c r="AO434" s="68"/>
      <c r="AP434" s="68"/>
      <c r="AQ434" s="68"/>
      <c r="AR434" s="68"/>
      <c r="AS434" s="68"/>
      <c r="AT434" s="68"/>
      <c r="AU434" s="68"/>
      <c r="AV434" s="74"/>
      <c r="AW434" s="71"/>
      <c r="AX434" s="49"/>
      <c r="AY434" s="50"/>
      <c r="AZ434" s="50"/>
      <c r="BA434" s="50"/>
      <c r="BB434" s="50"/>
      <c r="BC434" s="50"/>
      <c r="BD434" s="50"/>
      <c r="BE434" s="50"/>
      <c r="BF434" s="46"/>
      <c r="BG434" s="9"/>
      <c r="BH434" s="9"/>
      <c r="BI434" s="53"/>
      <c r="BJ434" s="54"/>
      <c r="BK434" s="54"/>
      <c r="BL434" s="54"/>
      <c r="BM434" s="54"/>
      <c r="BN434" s="54"/>
      <c r="BO434" s="54"/>
      <c r="BP434" s="54"/>
      <c r="BQ434" s="46"/>
      <c r="BR434" s="9"/>
      <c r="BS434" s="9"/>
      <c r="BT434" s="63"/>
      <c r="BU434" s="64"/>
      <c r="BV434" s="64"/>
      <c r="BW434" s="64"/>
      <c r="BX434" s="64"/>
      <c r="BY434" s="64"/>
      <c r="BZ434" s="64"/>
      <c r="CA434" s="64"/>
      <c r="CB434" s="46"/>
      <c r="CC434" s="9"/>
      <c r="CD434" s="9"/>
      <c r="CE434" s="8"/>
      <c r="CF434" s="9"/>
      <c r="CG434" s="9"/>
      <c r="CH434" s="8"/>
      <c r="CI434" s="9"/>
      <c r="CJ434" s="9"/>
    </row>
    <row r="435" spans="1:88" s="10" customFormat="1" ht="144" customHeight="1">
      <c r="A435" s="36" t="s">
        <v>1363</v>
      </c>
      <c r="B435" s="36"/>
      <c r="C435" s="106" t="str">
        <f t="shared" si="662"/>
        <v>Pulse 008-Cream</v>
      </c>
      <c r="D435" s="95" t="s">
        <v>1305</v>
      </c>
      <c r="E435" s="19" t="s">
        <v>1314</v>
      </c>
      <c r="F435" s="103" t="s">
        <v>1330</v>
      </c>
      <c r="G435" s="19"/>
      <c r="H435" s="78"/>
      <c r="I435" s="89">
        <v>9.9</v>
      </c>
      <c r="J435" s="79">
        <v>24.9</v>
      </c>
      <c r="K435" s="143" t="str">
        <f>_xlfn.XLOOKUP(C435,наличие!A:A,наличие!J:J,"-",0)</f>
        <v>-</v>
      </c>
      <c r="L435" s="160" t="s">
        <v>1245</v>
      </c>
      <c r="M435" s="31" t="s">
        <v>1244</v>
      </c>
      <c r="N435" s="31" t="s">
        <v>1244</v>
      </c>
      <c r="O435" s="31" t="s">
        <v>1244</v>
      </c>
      <c r="P435" s="31" t="s">
        <v>1244</v>
      </c>
      <c r="Q435" s="31" t="s">
        <v>1244</v>
      </c>
      <c r="R435" s="31" t="s">
        <v>1244</v>
      </c>
      <c r="S435" s="31" t="s">
        <v>1244</v>
      </c>
      <c r="T435" s="31" t="s">
        <v>1244</v>
      </c>
      <c r="U435" s="31" t="s">
        <v>1244</v>
      </c>
      <c r="V435" s="31" t="s">
        <v>1244</v>
      </c>
      <c r="W435" s="31" t="s">
        <v>1244</v>
      </c>
      <c r="X435" s="163">
        <f t="shared" si="663"/>
        <v>0</v>
      </c>
      <c r="Y435" s="81">
        <f t="shared" si="664"/>
        <v>0</v>
      </c>
      <c r="Z435" s="38"/>
      <c r="AA435" s="23"/>
      <c r="AB435" s="24"/>
      <c r="AC435" s="55"/>
      <c r="AD435" s="40"/>
      <c r="AE435" s="11"/>
      <c r="AF435" s="6"/>
      <c r="AG435" s="25"/>
      <c r="AH435" s="11"/>
      <c r="AI435" s="7"/>
      <c r="AJ435" s="26"/>
      <c r="AK435" s="11"/>
      <c r="AL435" s="18"/>
      <c r="AM435" s="42"/>
      <c r="AN435" s="67"/>
      <c r="AO435" s="68"/>
      <c r="AP435" s="68"/>
      <c r="AQ435" s="68"/>
      <c r="AR435" s="68"/>
      <c r="AS435" s="68"/>
      <c r="AT435" s="68"/>
      <c r="AU435" s="68"/>
      <c r="AV435" s="74"/>
      <c r="AW435" s="71"/>
      <c r="AX435" s="49"/>
      <c r="AY435" s="50"/>
      <c r="AZ435" s="50"/>
      <c r="BA435" s="50"/>
      <c r="BB435" s="50"/>
      <c r="BC435" s="50"/>
      <c r="BD435" s="50"/>
      <c r="BE435" s="50"/>
      <c r="BF435" s="46"/>
      <c r="BG435" s="9"/>
      <c r="BH435" s="9"/>
      <c r="BI435" s="53"/>
      <c r="BJ435" s="54"/>
      <c r="BK435" s="54"/>
      <c r="BL435" s="54"/>
      <c r="BM435" s="54"/>
      <c r="BN435" s="54"/>
      <c r="BO435" s="54"/>
      <c r="BP435" s="54"/>
      <c r="BQ435" s="46"/>
      <c r="BR435" s="9"/>
      <c r="BS435" s="9"/>
      <c r="BT435" s="63"/>
      <c r="BU435" s="64"/>
      <c r="BV435" s="64"/>
      <c r="BW435" s="64"/>
      <c r="BX435" s="64"/>
      <c r="BY435" s="64"/>
      <c r="BZ435" s="64"/>
      <c r="CA435" s="64"/>
      <c r="CB435" s="46"/>
      <c r="CC435" s="9"/>
      <c r="CD435" s="9"/>
      <c r="CE435" s="8"/>
      <c r="CF435" s="9"/>
      <c r="CG435" s="9"/>
      <c r="CH435" s="8"/>
      <c r="CI435" s="9"/>
      <c r="CJ435" s="9"/>
    </row>
    <row r="436" spans="1:88" s="10" customFormat="1" ht="144" customHeight="1">
      <c r="A436" s="36" t="s">
        <v>1363</v>
      </c>
      <c r="B436" s="36"/>
      <c r="C436" s="106" t="str">
        <f t="shared" si="662"/>
        <v>Pulse 008-Pearl</v>
      </c>
      <c r="D436" s="95" t="s">
        <v>1305</v>
      </c>
      <c r="E436" s="19" t="s">
        <v>1315</v>
      </c>
      <c r="F436" s="103" t="s">
        <v>1330</v>
      </c>
      <c r="G436" s="19"/>
      <c r="H436" s="78"/>
      <c r="I436" s="89">
        <v>9.9</v>
      </c>
      <c r="J436" s="79">
        <v>24.9</v>
      </c>
      <c r="K436" s="143" t="str">
        <f>_xlfn.XLOOKUP(C436,наличие!A:A,наличие!J:J,"-",0)</f>
        <v>-</v>
      </c>
      <c r="L436" s="160" t="s">
        <v>1245</v>
      </c>
      <c r="M436" s="31" t="s">
        <v>1244</v>
      </c>
      <c r="N436" s="31" t="s">
        <v>1244</v>
      </c>
      <c r="O436" s="31" t="s">
        <v>1244</v>
      </c>
      <c r="P436" s="31" t="s">
        <v>1244</v>
      </c>
      <c r="Q436" s="31" t="s">
        <v>1244</v>
      </c>
      <c r="R436" s="31" t="s">
        <v>1244</v>
      </c>
      <c r="S436" s="31" t="s">
        <v>1244</v>
      </c>
      <c r="T436" s="31" t="s">
        <v>1244</v>
      </c>
      <c r="U436" s="31" t="s">
        <v>1244</v>
      </c>
      <c r="V436" s="31" t="s">
        <v>1244</v>
      </c>
      <c r="W436" s="31" t="s">
        <v>1244</v>
      </c>
      <c r="X436" s="163">
        <f t="shared" si="663"/>
        <v>0</v>
      </c>
      <c r="Y436" s="81">
        <f t="shared" si="664"/>
        <v>0</v>
      </c>
      <c r="Z436" s="38"/>
      <c r="AA436" s="23"/>
      <c r="AB436" s="24"/>
      <c r="AC436" s="55"/>
      <c r="AD436" s="40"/>
      <c r="AE436" s="11"/>
      <c r="AF436" s="6"/>
      <c r="AG436" s="25"/>
      <c r="AH436" s="11"/>
      <c r="AI436" s="7"/>
      <c r="AJ436" s="26"/>
      <c r="AK436" s="11"/>
      <c r="AL436" s="18"/>
      <c r="AM436" s="42"/>
      <c r="AN436" s="67"/>
      <c r="AO436" s="68"/>
      <c r="AP436" s="68"/>
      <c r="AQ436" s="68"/>
      <c r="AR436" s="68"/>
      <c r="AS436" s="68"/>
      <c r="AT436" s="68"/>
      <c r="AU436" s="68"/>
      <c r="AV436" s="74"/>
      <c r="AW436" s="71"/>
      <c r="AX436" s="49"/>
      <c r="AY436" s="50"/>
      <c r="AZ436" s="50"/>
      <c r="BA436" s="50"/>
      <c r="BB436" s="50"/>
      <c r="BC436" s="50"/>
      <c r="BD436" s="50"/>
      <c r="BE436" s="50"/>
      <c r="BF436" s="46"/>
      <c r="BG436" s="9"/>
      <c r="BH436" s="9"/>
      <c r="BI436" s="53"/>
      <c r="BJ436" s="54"/>
      <c r="BK436" s="54"/>
      <c r="BL436" s="54"/>
      <c r="BM436" s="54"/>
      <c r="BN436" s="54"/>
      <c r="BO436" s="54"/>
      <c r="BP436" s="54"/>
      <c r="BQ436" s="46"/>
      <c r="BR436" s="9"/>
      <c r="BS436" s="9"/>
      <c r="BT436" s="63"/>
      <c r="BU436" s="64"/>
      <c r="BV436" s="64"/>
      <c r="BW436" s="64"/>
      <c r="BX436" s="64"/>
      <c r="BY436" s="64"/>
      <c r="BZ436" s="64"/>
      <c r="CA436" s="64"/>
      <c r="CB436" s="46"/>
      <c r="CC436" s="9"/>
      <c r="CD436" s="9"/>
      <c r="CE436" s="8"/>
      <c r="CF436" s="9"/>
      <c r="CG436" s="9"/>
      <c r="CH436" s="8"/>
      <c r="CI436" s="9"/>
      <c r="CJ436" s="9"/>
    </row>
    <row r="437" spans="1:88" s="10" customFormat="1" ht="144" customHeight="1">
      <c r="A437" s="36" t="s">
        <v>1363</v>
      </c>
      <c r="B437" s="36"/>
      <c r="C437" s="106" t="str">
        <f t="shared" si="662"/>
        <v>Pulse 008-Rust</v>
      </c>
      <c r="D437" s="95" t="s">
        <v>1305</v>
      </c>
      <c r="E437" s="19" t="s">
        <v>1206</v>
      </c>
      <c r="F437" s="103" t="s">
        <v>1330</v>
      </c>
      <c r="G437" s="19"/>
      <c r="H437" s="78"/>
      <c r="I437" s="89">
        <v>9.9</v>
      </c>
      <c r="J437" s="79">
        <v>24.9</v>
      </c>
      <c r="K437" s="143" t="str">
        <f>_xlfn.XLOOKUP(C437,наличие!A:A,наличие!J:J,"-",0)</f>
        <v>-</v>
      </c>
      <c r="L437" s="160" t="s">
        <v>1245</v>
      </c>
      <c r="M437" s="31" t="s">
        <v>1244</v>
      </c>
      <c r="N437" s="31" t="s">
        <v>1244</v>
      </c>
      <c r="O437" s="31" t="s">
        <v>1244</v>
      </c>
      <c r="P437" s="31" t="s">
        <v>1244</v>
      </c>
      <c r="Q437" s="31" t="s">
        <v>1244</v>
      </c>
      <c r="R437" s="31" t="s">
        <v>1244</v>
      </c>
      <c r="S437" s="31" t="s">
        <v>1244</v>
      </c>
      <c r="T437" s="31" t="s">
        <v>1244</v>
      </c>
      <c r="U437" s="31" t="s">
        <v>1244</v>
      </c>
      <c r="V437" s="31" t="s">
        <v>1244</v>
      </c>
      <c r="W437" s="31" t="s">
        <v>1244</v>
      </c>
      <c r="X437" s="163">
        <f t="shared" si="663"/>
        <v>0</v>
      </c>
      <c r="Y437" s="81">
        <f t="shared" si="664"/>
        <v>0</v>
      </c>
      <c r="Z437" s="38"/>
      <c r="AA437" s="23"/>
      <c r="AB437" s="24"/>
      <c r="AC437" s="55"/>
      <c r="AD437" s="40"/>
      <c r="AE437" s="11"/>
      <c r="AF437" s="6"/>
      <c r="AG437" s="25"/>
      <c r="AH437" s="11"/>
      <c r="AI437" s="7"/>
      <c r="AJ437" s="26"/>
      <c r="AK437" s="11"/>
      <c r="AL437" s="18"/>
      <c r="AM437" s="42"/>
      <c r="AN437" s="67"/>
      <c r="AO437" s="68"/>
      <c r="AP437" s="68"/>
      <c r="AQ437" s="68"/>
      <c r="AR437" s="68"/>
      <c r="AS437" s="68"/>
      <c r="AT437" s="68"/>
      <c r="AU437" s="68"/>
      <c r="AV437" s="74"/>
      <c r="AW437" s="71"/>
      <c r="AX437" s="49"/>
      <c r="AY437" s="50"/>
      <c r="AZ437" s="50"/>
      <c r="BA437" s="50"/>
      <c r="BB437" s="50"/>
      <c r="BC437" s="50"/>
      <c r="BD437" s="50"/>
      <c r="BE437" s="50"/>
      <c r="BF437" s="46"/>
      <c r="BG437" s="9"/>
      <c r="BH437" s="9"/>
      <c r="BI437" s="53"/>
      <c r="BJ437" s="54"/>
      <c r="BK437" s="54"/>
      <c r="BL437" s="54"/>
      <c r="BM437" s="54"/>
      <c r="BN437" s="54"/>
      <c r="BO437" s="54"/>
      <c r="BP437" s="54"/>
      <c r="BQ437" s="46"/>
      <c r="BR437" s="9"/>
      <c r="BS437" s="9"/>
      <c r="BT437" s="63"/>
      <c r="BU437" s="64"/>
      <c r="BV437" s="64"/>
      <c r="BW437" s="64"/>
      <c r="BX437" s="64"/>
      <c r="BY437" s="64"/>
      <c r="BZ437" s="64"/>
      <c r="CA437" s="64"/>
      <c r="CB437" s="46"/>
      <c r="CC437" s="9"/>
      <c r="CD437" s="9"/>
      <c r="CE437" s="8"/>
      <c r="CF437" s="9"/>
      <c r="CG437" s="9"/>
      <c r="CH437" s="8"/>
      <c r="CI437" s="9"/>
      <c r="CJ437" s="9"/>
    </row>
    <row r="438" spans="1:88" s="10" customFormat="1" ht="144" customHeight="1">
      <c r="A438" s="36" t="s">
        <v>1363</v>
      </c>
      <c r="B438" s="36"/>
      <c r="C438" s="106" t="str">
        <f t="shared" si="662"/>
        <v>Pulse 008-Khaki</v>
      </c>
      <c r="D438" s="95" t="s">
        <v>1305</v>
      </c>
      <c r="E438" s="19" t="s">
        <v>1221</v>
      </c>
      <c r="F438" s="103" t="s">
        <v>1330</v>
      </c>
      <c r="G438" s="19"/>
      <c r="H438" s="78"/>
      <c r="I438" s="89">
        <v>9.9</v>
      </c>
      <c r="J438" s="79">
        <v>24.9</v>
      </c>
      <c r="K438" s="143" t="str">
        <f>_xlfn.XLOOKUP(C438,наличие!A:A,наличие!J:J,"-",0)</f>
        <v>-</v>
      </c>
      <c r="L438" s="160" t="s">
        <v>1245</v>
      </c>
      <c r="M438" s="31" t="s">
        <v>1244</v>
      </c>
      <c r="N438" s="31" t="s">
        <v>1244</v>
      </c>
      <c r="O438" s="31" t="s">
        <v>1244</v>
      </c>
      <c r="P438" s="31" t="s">
        <v>1244</v>
      </c>
      <c r="Q438" s="31" t="s">
        <v>1244</v>
      </c>
      <c r="R438" s="31" t="s">
        <v>1244</v>
      </c>
      <c r="S438" s="31" t="s">
        <v>1244</v>
      </c>
      <c r="T438" s="31" t="s">
        <v>1244</v>
      </c>
      <c r="U438" s="31" t="s">
        <v>1244</v>
      </c>
      <c r="V438" s="31" t="s">
        <v>1244</v>
      </c>
      <c r="W438" s="31" t="s">
        <v>1244</v>
      </c>
      <c r="X438" s="163">
        <f t="shared" si="663"/>
        <v>0</v>
      </c>
      <c r="Y438" s="81">
        <f t="shared" si="664"/>
        <v>0</v>
      </c>
      <c r="Z438" s="38"/>
      <c r="AA438" s="23"/>
      <c r="AB438" s="24"/>
      <c r="AC438" s="55"/>
      <c r="AD438" s="40"/>
      <c r="AE438" s="11"/>
      <c r="AF438" s="6"/>
      <c r="AG438" s="25"/>
      <c r="AH438" s="11"/>
      <c r="AI438" s="7"/>
      <c r="AJ438" s="26"/>
      <c r="AK438" s="11"/>
      <c r="AL438" s="18"/>
      <c r="AM438" s="42"/>
      <c r="AN438" s="67"/>
      <c r="AO438" s="68"/>
      <c r="AP438" s="68"/>
      <c r="AQ438" s="68"/>
      <c r="AR438" s="68"/>
      <c r="AS438" s="68"/>
      <c r="AT438" s="68"/>
      <c r="AU438" s="68"/>
      <c r="AV438" s="74"/>
      <c r="AW438" s="71"/>
      <c r="AX438" s="49"/>
      <c r="AY438" s="50"/>
      <c r="AZ438" s="50"/>
      <c r="BA438" s="50"/>
      <c r="BB438" s="50"/>
      <c r="BC438" s="50"/>
      <c r="BD438" s="50"/>
      <c r="BE438" s="50"/>
      <c r="BF438" s="46"/>
      <c r="BG438" s="9"/>
      <c r="BH438" s="9"/>
      <c r="BI438" s="53"/>
      <c r="BJ438" s="54"/>
      <c r="BK438" s="54"/>
      <c r="BL438" s="54"/>
      <c r="BM438" s="54"/>
      <c r="BN438" s="54"/>
      <c r="BO438" s="54"/>
      <c r="BP438" s="54"/>
      <c r="BQ438" s="46"/>
      <c r="BR438" s="9"/>
      <c r="BS438" s="9"/>
      <c r="BT438" s="63"/>
      <c r="BU438" s="64"/>
      <c r="BV438" s="64"/>
      <c r="BW438" s="64"/>
      <c r="BX438" s="64"/>
      <c r="BY438" s="64"/>
      <c r="BZ438" s="64"/>
      <c r="CA438" s="64"/>
      <c r="CB438" s="46"/>
      <c r="CC438" s="9"/>
      <c r="CD438" s="9"/>
      <c r="CE438" s="8"/>
      <c r="CF438" s="9"/>
      <c r="CG438" s="9"/>
      <c r="CH438" s="8"/>
      <c r="CI438" s="9"/>
      <c r="CJ438" s="9"/>
    </row>
    <row r="439" spans="1:88" s="10" customFormat="1" ht="144" customHeight="1">
      <c r="A439" s="36" t="s">
        <v>1363</v>
      </c>
      <c r="B439" s="36"/>
      <c r="C439" s="106" t="str">
        <f t="shared" si="662"/>
        <v>Pulse 008-Beige</v>
      </c>
      <c r="D439" s="95" t="s">
        <v>1305</v>
      </c>
      <c r="E439" s="19" t="s">
        <v>1216</v>
      </c>
      <c r="F439" s="103" t="s">
        <v>1330</v>
      </c>
      <c r="G439" s="19"/>
      <c r="H439" s="78"/>
      <c r="I439" s="89">
        <v>9.9</v>
      </c>
      <c r="J439" s="79">
        <v>24.9</v>
      </c>
      <c r="K439" s="143" t="str">
        <f>_xlfn.XLOOKUP(C439,наличие!A:A,наличие!J:J,"-",0)</f>
        <v>-</v>
      </c>
      <c r="L439" s="160" t="s">
        <v>1245</v>
      </c>
      <c r="M439" s="31" t="s">
        <v>1244</v>
      </c>
      <c r="N439" s="31" t="s">
        <v>1244</v>
      </c>
      <c r="O439" s="31" t="s">
        <v>1244</v>
      </c>
      <c r="P439" s="31" t="s">
        <v>1244</v>
      </c>
      <c r="Q439" s="31" t="s">
        <v>1244</v>
      </c>
      <c r="R439" s="31" t="s">
        <v>1244</v>
      </c>
      <c r="S439" s="31" t="s">
        <v>1244</v>
      </c>
      <c r="T439" s="31" t="s">
        <v>1244</v>
      </c>
      <c r="U439" s="31" t="s">
        <v>1244</v>
      </c>
      <c r="V439" s="31" t="s">
        <v>1244</v>
      </c>
      <c r="W439" s="31" t="s">
        <v>1244</v>
      </c>
      <c r="X439" s="163">
        <f t="shared" si="663"/>
        <v>0</v>
      </c>
      <c r="Y439" s="81">
        <f t="shared" si="664"/>
        <v>0</v>
      </c>
      <c r="Z439" s="38"/>
      <c r="AA439" s="23"/>
      <c r="AB439" s="24"/>
      <c r="AC439" s="55"/>
      <c r="AD439" s="40"/>
      <c r="AE439" s="11"/>
      <c r="AF439" s="6"/>
      <c r="AG439" s="25"/>
      <c r="AH439" s="11"/>
      <c r="AI439" s="7"/>
      <c r="AJ439" s="26"/>
      <c r="AK439" s="11"/>
      <c r="AL439" s="18"/>
      <c r="AM439" s="42"/>
      <c r="AN439" s="67"/>
      <c r="AO439" s="68"/>
      <c r="AP439" s="68"/>
      <c r="AQ439" s="68"/>
      <c r="AR439" s="68"/>
      <c r="AS439" s="68"/>
      <c r="AT439" s="68"/>
      <c r="AU439" s="68"/>
      <c r="AV439" s="74"/>
      <c r="AW439" s="71"/>
      <c r="AX439" s="49"/>
      <c r="AY439" s="50"/>
      <c r="AZ439" s="50"/>
      <c r="BA439" s="50"/>
      <c r="BB439" s="50"/>
      <c r="BC439" s="50"/>
      <c r="BD439" s="50"/>
      <c r="BE439" s="50"/>
      <c r="BF439" s="46"/>
      <c r="BG439" s="9"/>
      <c r="BH439" s="9"/>
      <c r="BI439" s="53"/>
      <c r="BJ439" s="54"/>
      <c r="BK439" s="54"/>
      <c r="BL439" s="54"/>
      <c r="BM439" s="54"/>
      <c r="BN439" s="54"/>
      <c r="BO439" s="54"/>
      <c r="BP439" s="54"/>
      <c r="BQ439" s="46"/>
      <c r="BR439" s="9"/>
      <c r="BS439" s="9"/>
      <c r="BT439" s="63"/>
      <c r="BU439" s="64"/>
      <c r="BV439" s="64"/>
      <c r="BW439" s="64"/>
      <c r="BX439" s="64"/>
      <c r="BY439" s="64"/>
      <c r="BZ439" s="64"/>
      <c r="CA439" s="64"/>
      <c r="CB439" s="46"/>
      <c r="CC439" s="9"/>
      <c r="CD439" s="9"/>
      <c r="CE439" s="8"/>
      <c r="CF439" s="9"/>
      <c r="CG439" s="9"/>
      <c r="CH439" s="8"/>
      <c r="CI439" s="9"/>
      <c r="CJ439" s="9"/>
    </row>
    <row r="440" spans="1:88" s="10" customFormat="1" ht="144" customHeight="1">
      <c r="A440" s="36" t="s">
        <v>1363</v>
      </c>
      <c r="B440" s="36"/>
      <c r="C440" s="106" t="str">
        <f t="shared" si="662"/>
        <v>Pulse 008-Blue</v>
      </c>
      <c r="D440" s="95" t="s">
        <v>1305</v>
      </c>
      <c r="E440" s="19" t="s">
        <v>1203</v>
      </c>
      <c r="F440" s="103" t="s">
        <v>1330</v>
      </c>
      <c r="G440" s="19"/>
      <c r="H440" s="78"/>
      <c r="I440" s="89">
        <v>9.9</v>
      </c>
      <c r="J440" s="79">
        <v>24.9</v>
      </c>
      <c r="K440" s="143" t="str">
        <f>_xlfn.XLOOKUP(C440,наличие!A:A,наличие!J:J,"-",0)</f>
        <v>-</v>
      </c>
      <c r="L440" s="160" t="s">
        <v>1245</v>
      </c>
      <c r="M440" s="31" t="s">
        <v>1244</v>
      </c>
      <c r="N440" s="31" t="s">
        <v>1244</v>
      </c>
      <c r="O440" s="31" t="s">
        <v>1244</v>
      </c>
      <c r="P440" s="31" t="s">
        <v>1244</v>
      </c>
      <c r="Q440" s="31" t="s">
        <v>1244</v>
      </c>
      <c r="R440" s="31" t="s">
        <v>1244</v>
      </c>
      <c r="S440" s="31" t="s">
        <v>1244</v>
      </c>
      <c r="T440" s="31" t="s">
        <v>1244</v>
      </c>
      <c r="U440" s="31" t="s">
        <v>1244</v>
      </c>
      <c r="V440" s="31" t="s">
        <v>1244</v>
      </c>
      <c r="W440" s="31" t="s">
        <v>1244</v>
      </c>
      <c r="X440" s="163">
        <f t="shared" si="663"/>
        <v>0</v>
      </c>
      <c r="Y440" s="81">
        <f t="shared" si="664"/>
        <v>0</v>
      </c>
      <c r="Z440" s="38"/>
      <c r="AA440" s="23"/>
      <c r="AB440" s="24"/>
      <c r="AC440" s="55"/>
      <c r="AD440" s="40"/>
      <c r="AE440" s="11"/>
      <c r="AF440" s="6"/>
      <c r="AG440" s="25"/>
      <c r="AH440" s="11"/>
      <c r="AI440" s="7"/>
      <c r="AJ440" s="26"/>
      <c r="AK440" s="11"/>
      <c r="AL440" s="18"/>
      <c r="AM440" s="42"/>
      <c r="AN440" s="67"/>
      <c r="AO440" s="68"/>
      <c r="AP440" s="68"/>
      <c r="AQ440" s="68"/>
      <c r="AR440" s="68"/>
      <c r="AS440" s="68"/>
      <c r="AT440" s="68"/>
      <c r="AU440" s="68"/>
      <c r="AV440" s="74"/>
      <c r="AW440" s="71"/>
      <c r="AX440" s="49"/>
      <c r="AY440" s="50"/>
      <c r="AZ440" s="50"/>
      <c r="BA440" s="50"/>
      <c r="BB440" s="50"/>
      <c r="BC440" s="50"/>
      <c r="BD440" s="50"/>
      <c r="BE440" s="50"/>
      <c r="BF440" s="46"/>
      <c r="BG440" s="9"/>
      <c r="BH440" s="9"/>
      <c r="BI440" s="53"/>
      <c r="BJ440" s="54"/>
      <c r="BK440" s="54"/>
      <c r="BL440" s="54"/>
      <c r="BM440" s="54"/>
      <c r="BN440" s="54"/>
      <c r="BO440" s="54"/>
      <c r="BP440" s="54"/>
      <c r="BQ440" s="46"/>
      <c r="BR440" s="9"/>
      <c r="BS440" s="9"/>
      <c r="BT440" s="63"/>
      <c r="BU440" s="64"/>
      <c r="BV440" s="64"/>
      <c r="BW440" s="64"/>
      <c r="BX440" s="64"/>
      <c r="BY440" s="64"/>
      <c r="BZ440" s="64"/>
      <c r="CA440" s="64"/>
      <c r="CB440" s="46"/>
      <c r="CC440" s="9"/>
      <c r="CD440" s="9"/>
      <c r="CE440" s="8"/>
      <c r="CF440" s="9"/>
      <c r="CG440" s="9"/>
      <c r="CH440" s="8"/>
      <c r="CI440" s="9"/>
      <c r="CJ440" s="9"/>
    </row>
    <row r="441" spans="1:88" s="10" customFormat="1" ht="144" customHeight="1">
      <c r="A441" s="36" t="s">
        <v>1363</v>
      </c>
      <c r="B441" s="36"/>
      <c r="C441" s="106" t="str">
        <f t="shared" si="662"/>
        <v>Pulse 008-Black</v>
      </c>
      <c r="D441" s="95" t="s">
        <v>1305</v>
      </c>
      <c r="E441" s="19" t="s">
        <v>1212</v>
      </c>
      <c r="F441" s="103" t="s">
        <v>1330</v>
      </c>
      <c r="G441" s="19"/>
      <c r="H441" s="78"/>
      <c r="I441" s="89">
        <v>9.9</v>
      </c>
      <c r="J441" s="79">
        <v>24.9</v>
      </c>
      <c r="K441" s="143" t="str">
        <f>_xlfn.XLOOKUP(C441,наличие!A:A,наличие!J:J,"-",0)</f>
        <v>-</v>
      </c>
      <c r="L441" s="160" t="s">
        <v>1245</v>
      </c>
      <c r="M441" s="31" t="s">
        <v>1244</v>
      </c>
      <c r="N441" s="31" t="s">
        <v>1244</v>
      </c>
      <c r="O441" s="31" t="s">
        <v>1244</v>
      </c>
      <c r="P441" s="31" t="s">
        <v>1244</v>
      </c>
      <c r="Q441" s="31" t="s">
        <v>1244</v>
      </c>
      <c r="R441" s="31" t="s">
        <v>1244</v>
      </c>
      <c r="S441" s="31" t="s">
        <v>1244</v>
      </c>
      <c r="T441" s="31" t="s">
        <v>1244</v>
      </c>
      <c r="U441" s="31" t="s">
        <v>1244</v>
      </c>
      <c r="V441" s="31" t="s">
        <v>1244</v>
      </c>
      <c r="W441" s="31" t="s">
        <v>1244</v>
      </c>
      <c r="X441" s="163">
        <f t="shared" si="663"/>
        <v>0</v>
      </c>
      <c r="Y441" s="81">
        <f t="shared" si="664"/>
        <v>0</v>
      </c>
      <c r="Z441" s="38"/>
      <c r="AA441" s="23"/>
      <c r="AB441" s="24"/>
      <c r="AC441" s="55"/>
      <c r="AD441" s="40"/>
      <c r="AE441" s="11"/>
      <c r="AF441" s="6"/>
      <c r="AG441" s="25"/>
      <c r="AH441" s="11"/>
      <c r="AI441" s="7"/>
      <c r="AJ441" s="26"/>
      <c r="AK441" s="11"/>
      <c r="AL441" s="18"/>
      <c r="AM441" s="42"/>
      <c r="AN441" s="67"/>
      <c r="AO441" s="68"/>
      <c r="AP441" s="68"/>
      <c r="AQ441" s="68"/>
      <c r="AR441" s="68"/>
      <c r="AS441" s="68"/>
      <c r="AT441" s="68"/>
      <c r="AU441" s="68"/>
      <c r="AV441" s="74"/>
      <c r="AW441" s="71"/>
      <c r="AX441" s="49"/>
      <c r="AY441" s="50"/>
      <c r="AZ441" s="50"/>
      <c r="BA441" s="50"/>
      <c r="BB441" s="50"/>
      <c r="BC441" s="50"/>
      <c r="BD441" s="50"/>
      <c r="BE441" s="50"/>
      <c r="BF441" s="46"/>
      <c r="BG441" s="9"/>
      <c r="BH441" s="9"/>
      <c r="BI441" s="53"/>
      <c r="BJ441" s="54"/>
      <c r="BK441" s="54"/>
      <c r="BL441" s="54"/>
      <c r="BM441" s="54"/>
      <c r="BN441" s="54"/>
      <c r="BO441" s="54"/>
      <c r="BP441" s="54"/>
      <c r="BQ441" s="46"/>
      <c r="BR441" s="9"/>
      <c r="BS441" s="9"/>
      <c r="BT441" s="63"/>
      <c r="BU441" s="64"/>
      <c r="BV441" s="64"/>
      <c r="BW441" s="64"/>
      <c r="BX441" s="64"/>
      <c r="BY441" s="64"/>
      <c r="BZ441" s="64"/>
      <c r="CA441" s="64"/>
      <c r="CB441" s="46"/>
      <c r="CC441" s="9"/>
      <c r="CD441" s="9"/>
      <c r="CE441" s="8"/>
      <c r="CF441" s="9"/>
      <c r="CG441" s="9"/>
      <c r="CH441" s="8"/>
      <c r="CI441" s="9"/>
      <c r="CJ441" s="9"/>
    </row>
    <row r="442" spans="1:88" s="10" customFormat="1" ht="144" customHeight="1">
      <c r="A442" s="36" t="str">
        <f>_xlfn.XLOOKUP(D442,наличие!B:B,наличие!E:E,"-",0)</f>
        <v>Шапки</v>
      </c>
      <c r="B442" s="36"/>
      <c r="C442" s="106" t="str">
        <f t="shared" ref="C442:C468" si="665">D442&amp;"-"&amp;E442</f>
        <v>JUSTIN 8100-Denim</v>
      </c>
      <c r="D442" s="95" t="s">
        <v>32</v>
      </c>
      <c r="E442" s="19" t="s">
        <v>1240</v>
      </c>
      <c r="F442" s="103" t="s">
        <v>1237</v>
      </c>
      <c r="G442" s="19"/>
      <c r="H442" s="78"/>
      <c r="I442" s="89">
        <v>10.9</v>
      </c>
      <c r="J442" s="79">
        <v>27.9</v>
      </c>
      <c r="K442" s="143" t="str">
        <f>_xlfn.XLOOKUP(C442,наличие!A:A,наличие!J:J,"-",0)</f>
        <v>-</v>
      </c>
      <c r="L442" s="160" t="s">
        <v>1245</v>
      </c>
      <c r="M442" s="31" t="s">
        <v>1244</v>
      </c>
      <c r="N442" s="31" t="s">
        <v>1244</v>
      </c>
      <c r="O442" s="31" t="s">
        <v>1244</v>
      </c>
      <c r="P442" s="31" t="s">
        <v>1244</v>
      </c>
      <c r="Q442" s="31" t="s">
        <v>1244</v>
      </c>
      <c r="R442" s="31" t="s">
        <v>1244</v>
      </c>
      <c r="S442" s="31" t="s">
        <v>1244</v>
      </c>
      <c r="T442" s="31" t="s">
        <v>1244</v>
      </c>
      <c r="U442" s="31" t="s">
        <v>1244</v>
      </c>
      <c r="V442" s="31" t="s">
        <v>1244</v>
      </c>
      <c r="W442" s="31" t="s">
        <v>1244</v>
      </c>
      <c r="X442" s="163">
        <f t="shared" si="663"/>
        <v>0</v>
      </c>
      <c r="Y442" s="81">
        <f t="shared" si="664"/>
        <v>0</v>
      </c>
      <c r="Z442" s="38"/>
      <c r="AA442" s="23"/>
      <c r="AB442" s="24"/>
      <c r="AC442" s="55"/>
      <c r="AD442" s="40"/>
      <c r="AE442" s="11"/>
      <c r="AF442" s="6"/>
      <c r="AG442" s="25"/>
      <c r="AH442" s="11"/>
      <c r="AI442" s="7"/>
      <c r="AJ442" s="26"/>
      <c r="AK442" s="11"/>
      <c r="AL442" s="18"/>
      <c r="AM442" s="42"/>
      <c r="AN442" s="67"/>
      <c r="AO442" s="68"/>
      <c r="AP442" s="68"/>
      <c r="AQ442" s="68"/>
      <c r="AR442" s="68"/>
      <c r="AS442" s="68"/>
      <c r="AT442" s="68"/>
      <c r="AU442" s="68"/>
      <c r="AV442" s="74"/>
      <c r="AW442" s="71"/>
      <c r="AX442" s="49"/>
      <c r="AY442" s="50"/>
      <c r="AZ442" s="50"/>
      <c r="BA442" s="50"/>
      <c r="BB442" s="50"/>
      <c r="BC442" s="50"/>
      <c r="BD442" s="50"/>
      <c r="BE442" s="50"/>
      <c r="BF442" s="46"/>
      <c r="BG442" s="9"/>
      <c r="BH442" s="9"/>
      <c r="BI442" s="53"/>
      <c r="BJ442" s="54"/>
      <c r="BK442" s="54"/>
      <c r="BL442" s="54"/>
      <c r="BM442" s="54"/>
      <c r="BN442" s="54"/>
      <c r="BO442" s="54"/>
      <c r="BP442" s="54"/>
      <c r="BQ442" s="46"/>
      <c r="BR442" s="9"/>
      <c r="BS442" s="9"/>
      <c r="BT442" s="63"/>
      <c r="BU442" s="64"/>
      <c r="BV442" s="64"/>
      <c r="BW442" s="64"/>
      <c r="BX442" s="64"/>
      <c r="BY442" s="64"/>
      <c r="BZ442" s="64"/>
      <c r="CA442" s="64"/>
      <c r="CB442" s="46"/>
      <c r="CC442" s="9"/>
      <c r="CD442" s="9"/>
      <c r="CE442" s="8"/>
      <c r="CF442" s="9"/>
      <c r="CG442" s="9"/>
      <c r="CH442" s="8"/>
      <c r="CI442" s="9"/>
      <c r="CJ442" s="9"/>
    </row>
    <row r="443" spans="1:88" s="10" customFormat="1" ht="144" customHeight="1">
      <c r="A443" s="36" t="str">
        <f>_xlfn.XLOOKUP(D443,наличие!B:B,наличие!E:E,"-",0)</f>
        <v>Шапки</v>
      </c>
      <c r="B443" s="36"/>
      <c r="C443" s="106" t="str">
        <f t="shared" si="665"/>
        <v>JUSTIN 8100-Beige</v>
      </c>
      <c r="D443" s="95" t="s">
        <v>32</v>
      </c>
      <c r="E443" s="19" t="s">
        <v>1216</v>
      </c>
      <c r="F443" s="103" t="s">
        <v>1237</v>
      </c>
      <c r="G443" s="19"/>
      <c r="H443" s="78"/>
      <c r="I443" s="89">
        <v>10.9</v>
      </c>
      <c r="J443" s="79">
        <v>27.9</v>
      </c>
      <c r="K443" s="143" t="str">
        <f>_xlfn.XLOOKUP(C443,наличие!A:A,наличие!J:J,"-",0)</f>
        <v>-</v>
      </c>
      <c r="L443" s="160" t="s">
        <v>1245</v>
      </c>
      <c r="M443" s="31" t="s">
        <v>1244</v>
      </c>
      <c r="N443" s="31" t="s">
        <v>1244</v>
      </c>
      <c r="O443" s="31" t="s">
        <v>1244</v>
      </c>
      <c r="P443" s="31" t="s">
        <v>1244</v>
      </c>
      <c r="Q443" s="31" t="s">
        <v>1244</v>
      </c>
      <c r="R443" s="31" t="s">
        <v>1244</v>
      </c>
      <c r="S443" s="31" t="s">
        <v>1244</v>
      </c>
      <c r="T443" s="31" t="s">
        <v>1244</v>
      </c>
      <c r="U443" s="31" t="s">
        <v>1244</v>
      </c>
      <c r="V443" s="31" t="s">
        <v>1244</v>
      </c>
      <c r="W443" s="31" t="s">
        <v>1244</v>
      </c>
      <c r="X443" s="163">
        <f t="shared" si="663"/>
        <v>0</v>
      </c>
      <c r="Y443" s="81">
        <f t="shared" si="664"/>
        <v>0</v>
      </c>
      <c r="Z443" s="38"/>
      <c r="AA443" s="23"/>
      <c r="AB443" s="24"/>
      <c r="AC443" s="55"/>
      <c r="AD443" s="40"/>
      <c r="AE443" s="11"/>
      <c r="AF443" s="6"/>
      <c r="AG443" s="25"/>
      <c r="AH443" s="11"/>
      <c r="AI443" s="7"/>
      <c r="AJ443" s="26"/>
      <c r="AK443" s="11"/>
      <c r="AL443" s="18"/>
      <c r="AM443" s="42"/>
      <c r="AN443" s="67"/>
      <c r="AO443" s="68"/>
      <c r="AP443" s="68"/>
      <c r="AQ443" s="68"/>
      <c r="AR443" s="68"/>
      <c r="AS443" s="68"/>
      <c r="AT443" s="68"/>
      <c r="AU443" s="68"/>
      <c r="AV443" s="74"/>
      <c r="AW443" s="71"/>
      <c r="AX443" s="49"/>
      <c r="AY443" s="50"/>
      <c r="AZ443" s="50"/>
      <c r="BA443" s="50"/>
      <c r="BB443" s="50"/>
      <c r="BC443" s="50"/>
      <c r="BD443" s="50"/>
      <c r="BE443" s="50"/>
      <c r="BF443" s="46"/>
      <c r="BG443" s="9"/>
      <c r="BH443" s="9"/>
      <c r="BI443" s="53"/>
      <c r="BJ443" s="54"/>
      <c r="BK443" s="54"/>
      <c r="BL443" s="54"/>
      <c r="BM443" s="54"/>
      <c r="BN443" s="54"/>
      <c r="BO443" s="54"/>
      <c r="BP443" s="54"/>
      <c r="BQ443" s="46"/>
      <c r="BR443" s="9"/>
      <c r="BS443" s="9"/>
      <c r="BT443" s="63"/>
      <c r="BU443" s="64"/>
      <c r="BV443" s="64"/>
      <c r="BW443" s="64"/>
      <c r="BX443" s="64"/>
      <c r="BY443" s="64"/>
      <c r="BZ443" s="64"/>
      <c r="CA443" s="64"/>
      <c r="CB443" s="46"/>
      <c r="CC443" s="9"/>
      <c r="CD443" s="9"/>
      <c r="CE443" s="8"/>
      <c r="CF443" s="9"/>
      <c r="CG443" s="9"/>
      <c r="CH443" s="8"/>
      <c r="CI443" s="9"/>
      <c r="CJ443" s="9"/>
    </row>
    <row r="444" spans="1:88" s="10" customFormat="1" ht="144" customHeight="1">
      <c r="A444" s="36" t="str">
        <f>_xlfn.XLOOKUP(D444,наличие!B:B,наличие!E:E,"-",0)</f>
        <v>Шапки</v>
      </c>
      <c r="B444" s="36"/>
      <c r="C444" s="106" t="str">
        <f t="shared" si="665"/>
        <v>JUSTIN 8100-Grey</v>
      </c>
      <c r="D444" s="95" t="s">
        <v>32</v>
      </c>
      <c r="E444" s="19" t="s">
        <v>1217</v>
      </c>
      <c r="F444" s="103" t="s">
        <v>1237</v>
      </c>
      <c r="G444" s="19"/>
      <c r="H444" s="78"/>
      <c r="I444" s="89">
        <v>10.9</v>
      </c>
      <c r="J444" s="79">
        <v>27.9</v>
      </c>
      <c r="K444" s="143" t="str">
        <f>_xlfn.XLOOKUP(C444,наличие!A:A,наличие!J:J,"-",0)</f>
        <v>-</v>
      </c>
      <c r="L444" s="160" t="s">
        <v>1245</v>
      </c>
      <c r="M444" s="31" t="s">
        <v>1244</v>
      </c>
      <c r="N444" s="31" t="s">
        <v>1244</v>
      </c>
      <c r="O444" s="31" t="s">
        <v>1244</v>
      </c>
      <c r="P444" s="31" t="s">
        <v>1244</v>
      </c>
      <c r="Q444" s="31" t="s">
        <v>1244</v>
      </c>
      <c r="R444" s="31" t="s">
        <v>1244</v>
      </c>
      <c r="S444" s="31" t="s">
        <v>1244</v>
      </c>
      <c r="T444" s="31" t="s">
        <v>1244</v>
      </c>
      <c r="U444" s="31" t="s">
        <v>1244</v>
      </c>
      <c r="V444" s="31" t="s">
        <v>1244</v>
      </c>
      <c r="W444" s="31" t="s">
        <v>1244</v>
      </c>
      <c r="X444" s="163">
        <f t="shared" si="663"/>
        <v>0</v>
      </c>
      <c r="Y444" s="81">
        <f t="shared" si="664"/>
        <v>0</v>
      </c>
      <c r="Z444" s="38"/>
      <c r="AA444" s="23"/>
      <c r="AB444" s="24"/>
      <c r="AC444" s="55"/>
      <c r="AD444" s="40"/>
      <c r="AE444" s="11"/>
      <c r="AF444" s="6"/>
      <c r="AG444" s="25"/>
      <c r="AH444" s="11"/>
      <c r="AI444" s="7"/>
      <c r="AJ444" s="26"/>
      <c r="AK444" s="11"/>
      <c r="AL444" s="18"/>
      <c r="AM444" s="42"/>
      <c r="AN444" s="67"/>
      <c r="AO444" s="68"/>
      <c r="AP444" s="68"/>
      <c r="AQ444" s="68"/>
      <c r="AR444" s="68"/>
      <c r="AS444" s="68"/>
      <c r="AT444" s="68"/>
      <c r="AU444" s="68"/>
      <c r="AV444" s="74"/>
      <c r="AW444" s="71"/>
      <c r="AX444" s="49"/>
      <c r="AY444" s="50"/>
      <c r="AZ444" s="50"/>
      <c r="BA444" s="50"/>
      <c r="BB444" s="50"/>
      <c r="BC444" s="50"/>
      <c r="BD444" s="50"/>
      <c r="BE444" s="50"/>
      <c r="BF444" s="46"/>
      <c r="BG444" s="9"/>
      <c r="BH444" s="9"/>
      <c r="BI444" s="53"/>
      <c r="BJ444" s="54"/>
      <c r="BK444" s="54"/>
      <c r="BL444" s="54"/>
      <c r="BM444" s="54"/>
      <c r="BN444" s="54"/>
      <c r="BO444" s="54"/>
      <c r="BP444" s="54"/>
      <c r="BQ444" s="46"/>
      <c r="BR444" s="9"/>
      <c r="BS444" s="9"/>
      <c r="BT444" s="63"/>
      <c r="BU444" s="64"/>
      <c r="BV444" s="64"/>
      <c r="BW444" s="64"/>
      <c r="BX444" s="64"/>
      <c r="BY444" s="64"/>
      <c r="BZ444" s="64"/>
      <c r="CA444" s="64"/>
      <c r="CB444" s="46"/>
      <c r="CC444" s="9"/>
      <c r="CD444" s="9"/>
      <c r="CE444" s="8"/>
      <c r="CF444" s="9"/>
      <c r="CG444" s="9"/>
      <c r="CH444" s="8"/>
      <c r="CI444" s="9"/>
      <c r="CJ444" s="9"/>
    </row>
    <row r="445" spans="1:88" s="10" customFormat="1" ht="144" customHeight="1">
      <c r="A445" s="36" t="str">
        <f>_xlfn.XLOOKUP(D445,наличие!B:B,наличие!E:E,"-",0)</f>
        <v>Шапки</v>
      </c>
      <c r="B445" s="36"/>
      <c r="C445" s="106" t="str">
        <f t="shared" si="665"/>
        <v>JUSTIN 8100-Taupe</v>
      </c>
      <c r="D445" s="95" t="s">
        <v>32</v>
      </c>
      <c r="E445" s="19" t="s">
        <v>1211</v>
      </c>
      <c r="F445" s="103" t="s">
        <v>1237</v>
      </c>
      <c r="G445" s="19"/>
      <c r="H445" s="78"/>
      <c r="I445" s="89">
        <v>10.9</v>
      </c>
      <c r="J445" s="79">
        <v>27.9</v>
      </c>
      <c r="K445" s="143">
        <f>_xlfn.XLOOKUP(C445,наличие!A:A,наличие!J:J,"-",0)</f>
        <v>13</v>
      </c>
      <c r="L445" s="160" t="s">
        <v>1245</v>
      </c>
      <c r="M445" s="31" t="s">
        <v>1244</v>
      </c>
      <c r="N445" s="31" t="s">
        <v>1244</v>
      </c>
      <c r="O445" s="31" t="s">
        <v>1244</v>
      </c>
      <c r="P445" s="31" t="s">
        <v>1244</v>
      </c>
      <c r="Q445" s="31" t="s">
        <v>1244</v>
      </c>
      <c r="R445" s="31" t="s">
        <v>1244</v>
      </c>
      <c r="S445" s="31" t="s">
        <v>1244</v>
      </c>
      <c r="T445" s="31" t="s">
        <v>1244</v>
      </c>
      <c r="U445" s="31" t="s">
        <v>1244</v>
      </c>
      <c r="V445" s="31" t="s">
        <v>1244</v>
      </c>
      <c r="W445" s="31" t="s">
        <v>1244</v>
      </c>
      <c r="X445" s="163">
        <f t="shared" si="663"/>
        <v>0</v>
      </c>
      <c r="Y445" s="81">
        <f t="shared" si="664"/>
        <v>0</v>
      </c>
      <c r="Z445" s="38"/>
      <c r="AA445" s="23"/>
      <c r="AB445" s="24"/>
      <c r="AC445" s="55"/>
      <c r="AD445" s="40"/>
      <c r="AE445" s="11"/>
      <c r="AF445" s="6"/>
      <c r="AG445" s="25"/>
      <c r="AH445" s="11"/>
      <c r="AI445" s="7"/>
      <c r="AJ445" s="26"/>
      <c r="AK445" s="11"/>
      <c r="AL445" s="18"/>
      <c r="AM445" s="42"/>
      <c r="AN445" s="67"/>
      <c r="AO445" s="68"/>
      <c r="AP445" s="68"/>
      <c r="AQ445" s="68"/>
      <c r="AR445" s="68"/>
      <c r="AS445" s="68"/>
      <c r="AT445" s="68"/>
      <c r="AU445" s="68"/>
      <c r="AV445" s="74"/>
      <c r="AW445" s="71"/>
      <c r="AX445" s="49"/>
      <c r="AY445" s="50"/>
      <c r="AZ445" s="50"/>
      <c r="BA445" s="50"/>
      <c r="BB445" s="50"/>
      <c r="BC445" s="50"/>
      <c r="BD445" s="50"/>
      <c r="BE445" s="50"/>
      <c r="BF445" s="46"/>
      <c r="BG445" s="9"/>
      <c r="BH445" s="9"/>
      <c r="BI445" s="53"/>
      <c r="BJ445" s="54"/>
      <c r="BK445" s="54"/>
      <c r="BL445" s="54"/>
      <c r="BM445" s="54"/>
      <c r="BN445" s="54"/>
      <c r="BO445" s="54"/>
      <c r="BP445" s="54"/>
      <c r="BQ445" s="46"/>
      <c r="BR445" s="9"/>
      <c r="BS445" s="9"/>
      <c r="BT445" s="63"/>
      <c r="BU445" s="64"/>
      <c r="BV445" s="64"/>
      <c r="BW445" s="64"/>
      <c r="BX445" s="64"/>
      <c r="BY445" s="64"/>
      <c r="BZ445" s="64"/>
      <c r="CA445" s="64"/>
      <c r="CB445" s="46"/>
      <c r="CC445" s="9"/>
      <c r="CD445" s="9"/>
      <c r="CE445" s="8"/>
      <c r="CF445" s="9"/>
      <c r="CG445" s="9"/>
      <c r="CH445" s="8"/>
      <c r="CI445" s="9"/>
      <c r="CJ445" s="9"/>
    </row>
    <row r="446" spans="1:88" s="10" customFormat="1" ht="144" customHeight="1">
      <c r="A446" s="36" t="str">
        <f>_xlfn.XLOOKUP(D446,наличие!B:B,наличие!E:E,"-",0)</f>
        <v>Шапки</v>
      </c>
      <c r="B446" s="36"/>
      <c r="C446" s="106" t="str">
        <f t="shared" si="665"/>
        <v>JUSTIN 8100-Navy</v>
      </c>
      <c r="D446" s="95" t="s">
        <v>32</v>
      </c>
      <c r="E446" s="19" t="s">
        <v>1208</v>
      </c>
      <c r="F446" s="103" t="s">
        <v>1237</v>
      </c>
      <c r="G446" s="19"/>
      <c r="H446" s="78"/>
      <c r="I446" s="89">
        <v>10.9</v>
      </c>
      <c r="J446" s="79">
        <v>27.9</v>
      </c>
      <c r="K446" s="143">
        <f>_xlfn.XLOOKUP(C446,наличие!A:A,наличие!J:J,"-",0)</f>
        <v>15</v>
      </c>
      <c r="L446" s="160" t="s">
        <v>1245</v>
      </c>
      <c r="M446" s="31" t="s">
        <v>1244</v>
      </c>
      <c r="N446" s="31" t="s">
        <v>1244</v>
      </c>
      <c r="O446" s="31" t="s">
        <v>1244</v>
      </c>
      <c r="P446" s="31" t="s">
        <v>1244</v>
      </c>
      <c r="Q446" s="31" t="s">
        <v>1244</v>
      </c>
      <c r="R446" s="31" t="s">
        <v>1244</v>
      </c>
      <c r="S446" s="31" t="s">
        <v>1244</v>
      </c>
      <c r="T446" s="31" t="s">
        <v>1244</v>
      </c>
      <c r="U446" s="31" t="s">
        <v>1244</v>
      </c>
      <c r="V446" s="31" t="s">
        <v>1244</v>
      </c>
      <c r="W446" s="31" t="s">
        <v>1244</v>
      </c>
      <c r="X446" s="163">
        <f t="shared" si="663"/>
        <v>0</v>
      </c>
      <c r="Y446" s="81">
        <f t="shared" si="664"/>
        <v>0</v>
      </c>
      <c r="Z446" s="38"/>
      <c r="AA446" s="23"/>
      <c r="AB446" s="24"/>
      <c r="AC446" s="55"/>
      <c r="AD446" s="40"/>
      <c r="AE446" s="11"/>
      <c r="AF446" s="6"/>
      <c r="AG446" s="25"/>
      <c r="AH446" s="11"/>
      <c r="AI446" s="7"/>
      <c r="AJ446" s="26"/>
      <c r="AK446" s="11"/>
      <c r="AL446" s="18"/>
      <c r="AM446" s="42"/>
      <c r="AN446" s="67"/>
      <c r="AO446" s="68"/>
      <c r="AP446" s="68"/>
      <c r="AQ446" s="68"/>
      <c r="AR446" s="68"/>
      <c r="AS446" s="68"/>
      <c r="AT446" s="68"/>
      <c r="AU446" s="68"/>
      <c r="AV446" s="74"/>
      <c r="AW446" s="71"/>
      <c r="AX446" s="49"/>
      <c r="AY446" s="50"/>
      <c r="AZ446" s="50"/>
      <c r="BA446" s="50"/>
      <c r="BB446" s="50"/>
      <c r="BC446" s="50"/>
      <c r="BD446" s="50"/>
      <c r="BE446" s="50"/>
      <c r="BF446" s="46"/>
      <c r="BG446" s="9"/>
      <c r="BH446" s="9"/>
      <c r="BI446" s="53"/>
      <c r="BJ446" s="54"/>
      <c r="BK446" s="54"/>
      <c r="BL446" s="54"/>
      <c r="BM446" s="54"/>
      <c r="BN446" s="54"/>
      <c r="BO446" s="54"/>
      <c r="BP446" s="54"/>
      <c r="BQ446" s="46"/>
      <c r="BR446" s="9"/>
      <c r="BS446" s="9"/>
      <c r="BT446" s="63"/>
      <c r="BU446" s="64"/>
      <c r="BV446" s="64"/>
      <c r="BW446" s="64"/>
      <c r="BX446" s="64"/>
      <c r="BY446" s="64"/>
      <c r="BZ446" s="64"/>
      <c r="CA446" s="64"/>
      <c r="CB446" s="46"/>
      <c r="CC446" s="9"/>
      <c r="CD446" s="9"/>
      <c r="CE446" s="8"/>
      <c r="CF446" s="9"/>
      <c r="CG446" s="9"/>
      <c r="CH446" s="8"/>
      <c r="CI446" s="9"/>
      <c r="CJ446" s="9"/>
    </row>
    <row r="447" spans="1:88" s="10" customFormat="1" ht="144" customHeight="1">
      <c r="A447" s="36" t="str">
        <f>_xlfn.XLOOKUP(D447,наличие!B:B,наличие!E:E,"-",0)</f>
        <v>Шапки</v>
      </c>
      <c r="B447" s="36"/>
      <c r="C447" s="106" t="str">
        <f t="shared" si="665"/>
        <v>JUSTIN 8100-Offwhite</v>
      </c>
      <c r="D447" s="95" t="s">
        <v>32</v>
      </c>
      <c r="E447" s="19" t="s">
        <v>1238</v>
      </c>
      <c r="F447" s="103" t="s">
        <v>1237</v>
      </c>
      <c r="G447" s="19"/>
      <c r="H447" s="78"/>
      <c r="I447" s="89">
        <v>10.9</v>
      </c>
      <c r="J447" s="79">
        <v>27.9</v>
      </c>
      <c r="K447" s="143">
        <f>_xlfn.XLOOKUP(C447,наличие!A:A,наличие!J:J,"-",0)</f>
        <v>4</v>
      </c>
      <c r="L447" s="160" t="s">
        <v>1245</v>
      </c>
      <c r="M447" s="31" t="s">
        <v>1244</v>
      </c>
      <c r="N447" s="31" t="s">
        <v>1244</v>
      </c>
      <c r="O447" s="31" t="s">
        <v>1244</v>
      </c>
      <c r="P447" s="31" t="s">
        <v>1244</v>
      </c>
      <c r="Q447" s="31" t="s">
        <v>1244</v>
      </c>
      <c r="R447" s="31" t="s">
        <v>1244</v>
      </c>
      <c r="S447" s="31" t="s">
        <v>1244</v>
      </c>
      <c r="T447" s="31" t="s">
        <v>1244</v>
      </c>
      <c r="U447" s="31" t="s">
        <v>1244</v>
      </c>
      <c r="V447" s="31" t="s">
        <v>1244</v>
      </c>
      <c r="W447" s="31" t="s">
        <v>1244</v>
      </c>
      <c r="X447" s="163">
        <f t="shared" si="663"/>
        <v>0</v>
      </c>
      <c r="Y447" s="81">
        <f t="shared" si="664"/>
        <v>0</v>
      </c>
      <c r="Z447" s="38"/>
      <c r="AA447" s="23"/>
      <c r="AB447" s="24"/>
      <c r="AC447" s="55"/>
      <c r="AD447" s="40"/>
      <c r="AE447" s="11"/>
      <c r="AF447" s="6"/>
      <c r="AG447" s="25"/>
      <c r="AH447" s="11"/>
      <c r="AI447" s="7"/>
      <c r="AJ447" s="26"/>
      <c r="AK447" s="11"/>
      <c r="AL447" s="18"/>
      <c r="AM447" s="42"/>
      <c r="AN447" s="67"/>
      <c r="AO447" s="68"/>
      <c r="AP447" s="68"/>
      <c r="AQ447" s="68"/>
      <c r="AR447" s="68"/>
      <c r="AS447" s="68"/>
      <c r="AT447" s="68"/>
      <c r="AU447" s="68"/>
      <c r="AV447" s="74"/>
      <c r="AW447" s="71"/>
      <c r="AX447" s="49"/>
      <c r="AY447" s="50"/>
      <c r="AZ447" s="50"/>
      <c r="BA447" s="50"/>
      <c r="BB447" s="50"/>
      <c r="BC447" s="50"/>
      <c r="BD447" s="50"/>
      <c r="BE447" s="50"/>
      <c r="BF447" s="46"/>
      <c r="BG447" s="9"/>
      <c r="BH447" s="9"/>
      <c r="BI447" s="53"/>
      <c r="BJ447" s="54"/>
      <c r="BK447" s="54"/>
      <c r="BL447" s="54"/>
      <c r="BM447" s="54"/>
      <c r="BN447" s="54"/>
      <c r="BO447" s="54"/>
      <c r="BP447" s="54"/>
      <c r="BQ447" s="46"/>
      <c r="BR447" s="9"/>
      <c r="BS447" s="9"/>
      <c r="BT447" s="63"/>
      <c r="BU447" s="64"/>
      <c r="BV447" s="64"/>
      <c r="BW447" s="64"/>
      <c r="BX447" s="64"/>
      <c r="BY447" s="64"/>
      <c r="BZ447" s="64"/>
      <c r="CA447" s="64"/>
      <c r="CB447" s="46"/>
      <c r="CC447" s="9"/>
      <c r="CD447" s="9"/>
      <c r="CE447" s="8"/>
      <c r="CF447" s="9"/>
      <c r="CG447" s="9"/>
      <c r="CH447" s="8"/>
      <c r="CI447" s="9"/>
      <c r="CJ447" s="9"/>
    </row>
    <row r="448" spans="1:88" s="10" customFormat="1" ht="144" customHeight="1">
      <c r="A448" s="36" t="str">
        <f>_xlfn.XLOOKUP(D448,наличие!B:B,наличие!E:E,"-",0)</f>
        <v>Шапки</v>
      </c>
      <c r="B448" s="36"/>
      <c r="C448" s="106" t="str">
        <f t="shared" si="665"/>
        <v>JUSTIN 8100-Black</v>
      </c>
      <c r="D448" s="95" t="s">
        <v>32</v>
      </c>
      <c r="E448" s="19" t="s">
        <v>1212</v>
      </c>
      <c r="F448" s="103" t="s">
        <v>1237</v>
      </c>
      <c r="G448" s="19"/>
      <c r="H448" s="78"/>
      <c r="I448" s="89">
        <v>10.9</v>
      </c>
      <c r="J448" s="79">
        <v>27.9</v>
      </c>
      <c r="K448" s="143">
        <f>_xlfn.XLOOKUP(C448,наличие!A:A,наличие!J:J,"-",0)</f>
        <v>11</v>
      </c>
      <c r="L448" s="160" t="s">
        <v>1245</v>
      </c>
      <c r="M448" s="31" t="s">
        <v>1244</v>
      </c>
      <c r="N448" s="31" t="s">
        <v>1244</v>
      </c>
      <c r="O448" s="31" t="s">
        <v>1244</v>
      </c>
      <c r="P448" s="31" t="s">
        <v>1244</v>
      </c>
      <c r="Q448" s="31" t="s">
        <v>1244</v>
      </c>
      <c r="R448" s="31" t="s">
        <v>1244</v>
      </c>
      <c r="S448" s="31" t="s">
        <v>1244</v>
      </c>
      <c r="T448" s="31" t="s">
        <v>1244</v>
      </c>
      <c r="U448" s="31" t="s">
        <v>1244</v>
      </c>
      <c r="V448" s="31" t="s">
        <v>1244</v>
      </c>
      <c r="W448" s="31" t="s">
        <v>1244</v>
      </c>
      <c r="X448" s="163">
        <f t="shared" si="663"/>
        <v>0</v>
      </c>
      <c r="Y448" s="81">
        <f t="shared" si="664"/>
        <v>0</v>
      </c>
      <c r="Z448" s="38"/>
      <c r="AA448" s="23"/>
      <c r="AB448" s="24"/>
      <c r="AC448" s="55"/>
      <c r="AD448" s="40"/>
      <c r="AE448" s="11"/>
      <c r="AF448" s="6"/>
      <c r="AG448" s="25"/>
      <c r="AH448" s="11"/>
      <c r="AI448" s="7"/>
      <c r="AJ448" s="26"/>
      <c r="AK448" s="11"/>
      <c r="AL448" s="18"/>
      <c r="AM448" s="42"/>
      <c r="AN448" s="67"/>
      <c r="AO448" s="68"/>
      <c r="AP448" s="68"/>
      <c r="AQ448" s="68"/>
      <c r="AR448" s="68"/>
      <c r="AS448" s="68"/>
      <c r="AT448" s="68"/>
      <c r="AU448" s="68"/>
      <c r="AV448" s="74"/>
      <c r="AW448" s="71"/>
      <c r="AX448" s="49"/>
      <c r="AY448" s="50"/>
      <c r="AZ448" s="50"/>
      <c r="BA448" s="50"/>
      <c r="BB448" s="50"/>
      <c r="BC448" s="50"/>
      <c r="BD448" s="50"/>
      <c r="BE448" s="50"/>
      <c r="BF448" s="46"/>
      <c r="BG448" s="9"/>
      <c r="BH448" s="9"/>
      <c r="BI448" s="53"/>
      <c r="BJ448" s="54"/>
      <c r="BK448" s="54"/>
      <c r="BL448" s="54"/>
      <c r="BM448" s="54"/>
      <c r="BN448" s="54"/>
      <c r="BO448" s="54"/>
      <c r="BP448" s="54"/>
      <c r="BQ448" s="46"/>
      <c r="BR448" s="9"/>
      <c r="BS448" s="9"/>
      <c r="BT448" s="63"/>
      <c r="BU448" s="64"/>
      <c r="BV448" s="64"/>
      <c r="BW448" s="64"/>
      <c r="BX448" s="64"/>
      <c r="BY448" s="64"/>
      <c r="BZ448" s="64"/>
      <c r="CA448" s="64"/>
      <c r="CB448" s="46"/>
      <c r="CC448" s="9"/>
      <c r="CD448" s="9"/>
      <c r="CE448" s="8"/>
      <c r="CF448" s="9"/>
      <c r="CG448" s="9"/>
      <c r="CH448" s="8"/>
      <c r="CI448" s="9"/>
      <c r="CJ448" s="9"/>
    </row>
    <row r="449" spans="1:88" s="10" customFormat="1" ht="144" customHeight="1">
      <c r="A449" s="36" t="str">
        <f>_xlfn.XLOOKUP(D449,наличие!B:B,наличие!E:E,"-",0)</f>
        <v>Шапки</v>
      </c>
      <c r="B449" s="36"/>
      <c r="C449" s="106" t="str">
        <f t="shared" si="665"/>
        <v>JUSTIN 8100-Pearl</v>
      </c>
      <c r="D449" s="95" t="s">
        <v>32</v>
      </c>
      <c r="E449" s="19" t="s">
        <v>1315</v>
      </c>
      <c r="F449" s="103" t="s">
        <v>1237</v>
      </c>
      <c r="G449" s="19"/>
      <c r="H449" s="78"/>
      <c r="I449" s="89">
        <v>10.9</v>
      </c>
      <c r="J449" s="79">
        <v>27.9</v>
      </c>
      <c r="K449" s="143">
        <f>_xlfn.XLOOKUP(C449,наличие!A:A,наличие!J:J,"-",0)</f>
        <v>18</v>
      </c>
      <c r="L449" s="160" t="s">
        <v>1245</v>
      </c>
      <c r="M449" s="31" t="s">
        <v>1244</v>
      </c>
      <c r="N449" s="31" t="s">
        <v>1244</v>
      </c>
      <c r="O449" s="31" t="s">
        <v>1244</v>
      </c>
      <c r="P449" s="31" t="s">
        <v>1244</v>
      </c>
      <c r="Q449" s="31" t="s">
        <v>1244</v>
      </c>
      <c r="R449" s="31" t="s">
        <v>1244</v>
      </c>
      <c r="S449" s="31" t="s">
        <v>1244</v>
      </c>
      <c r="T449" s="31" t="s">
        <v>1244</v>
      </c>
      <c r="U449" s="31" t="s">
        <v>1244</v>
      </c>
      <c r="V449" s="31" t="s">
        <v>1244</v>
      </c>
      <c r="W449" s="31" t="s">
        <v>1244</v>
      </c>
      <c r="X449" s="163">
        <f t="shared" si="663"/>
        <v>0</v>
      </c>
      <c r="Y449" s="81">
        <f t="shared" si="664"/>
        <v>0</v>
      </c>
      <c r="Z449" s="38"/>
      <c r="AA449" s="23"/>
      <c r="AB449" s="24"/>
      <c r="AC449" s="55"/>
      <c r="AD449" s="40"/>
      <c r="AE449" s="11"/>
      <c r="AF449" s="6"/>
      <c r="AG449" s="25"/>
      <c r="AH449" s="11"/>
      <c r="AI449" s="7"/>
      <c r="AJ449" s="26"/>
      <c r="AK449" s="11"/>
      <c r="AL449" s="18"/>
      <c r="AM449" s="42"/>
      <c r="AN449" s="67"/>
      <c r="AO449" s="68"/>
      <c r="AP449" s="68"/>
      <c r="AQ449" s="68"/>
      <c r="AR449" s="68"/>
      <c r="AS449" s="68"/>
      <c r="AT449" s="68"/>
      <c r="AU449" s="68"/>
      <c r="AV449" s="74"/>
      <c r="AW449" s="71"/>
      <c r="AX449" s="49"/>
      <c r="AY449" s="50"/>
      <c r="AZ449" s="50"/>
      <c r="BA449" s="50"/>
      <c r="BB449" s="50"/>
      <c r="BC449" s="50"/>
      <c r="BD449" s="50"/>
      <c r="BE449" s="50"/>
      <c r="BF449" s="46"/>
      <c r="BG449" s="9"/>
      <c r="BH449" s="9"/>
      <c r="BI449" s="53"/>
      <c r="BJ449" s="54"/>
      <c r="BK449" s="54"/>
      <c r="BL449" s="54"/>
      <c r="BM449" s="54"/>
      <c r="BN449" s="54"/>
      <c r="BO449" s="54"/>
      <c r="BP449" s="54"/>
      <c r="BQ449" s="46"/>
      <c r="BR449" s="9"/>
      <c r="BS449" s="9"/>
      <c r="BT449" s="63"/>
      <c r="BU449" s="64"/>
      <c r="BV449" s="64"/>
      <c r="BW449" s="64"/>
      <c r="BX449" s="64"/>
      <c r="BY449" s="64"/>
      <c r="BZ449" s="64"/>
      <c r="CA449" s="64"/>
      <c r="CB449" s="46"/>
      <c r="CC449" s="9"/>
      <c r="CD449" s="9"/>
      <c r="CE449" s="8"/>
      <c r="CF449" s="9"/>
      <c r="CG449" s="9"/>
      <c r="CH449" s="8"/>
      <c r="CI449" s="9"/>
      <c r="CJ449" s="9"/>
    </row>
    <row r="450" spans="1:88" s="10" customFormat="1" ht="144" customHeight="1">
      <c r="A450" s="36" t="str">
        <f>_xlfn.XLOOKUP(D450,наличие!B:B,наличие!E:E,"-",0)</f>
        <v>Шапки</v>
      </c>
      <c r="B450" s="36"/>
      <c r="C450" s="106" t="str">
        <f t="shared" si="665"/>
        <v>JUSTIN 8100-Pink</v>
      </c>
      <c r="D450" s="95" t="s">
        <v>32</v>
      </c>
      <c r="E450" s="19" t="s">
        <v>1234</v>
      </c>
      <c r="F450" s="103" t="s">
        <v>1237</v>
      </c>
      <c r="G450" s="19"/>
      <c r="H450" s="78"/>
      <c r="I450" s="89">
        <v>10.9</v>
      </c>
      <c r="J450" s="79">
        <v>27.9</v>
      </c>
      <c r="K450" s="143">
        <f>_xlfn.XLOOKUP(C450,наличие!A:A,наличие!J:J,"-",0)</f>
        <v>10</v>
      </c>
      <c r="L450" s="160" t="s">
        <v>1245</v>
      </c>
      <c r="M450" s="31" t="s">
        <v>1244</v>
      </c>
      <c r="N450" s="31" t="s">
        <v>1244</v>
      </c>
      <c r="O450" s="31" t="s">
        <v>1244</v>
      </c>
      <c r="P450" s="31" t="s">
        <v>1244</v>
      </c>
      <c r="Q450" s="31" t="s">
        <v>1244</v>
      </c>
      <c r="R450" s="31" t="s">
        <v>1244</v>
      </c>
      <c r="S450" s="31" t="s">
        <v>1244</v>
      </c>
      <c r="T450" s="31" t="s">
        <v>1244</v>
      </c>
      <c r="U450" s="31" t="s">
        <v>1244</v>
      </c>
      <c r="V450" s="31" t="s">
        <v>1244</v>
      </c>
      <c r="W450" s="31" t="s">
        <v>1244</v>
      </c>
      <c r="X450" s="163">
        <f t="shared" si="663"/>
        <v>0</v>
      </c>
      <c r="Y450" s="81">
        <f t="shared" si="664"/>
        <v>0</v>
      </c>
      <c r="Z450" s="38"/>
      <c r="AA450" s="23"/>
      <c r="AB450" s="24"/>
      <c r="AC450" s="55"/>
      <c r="AD450" s="40"/>
      <c r="AE450" s="11"/>
      <c r="AF450" s="6"/>
      <c r="AG450" s="25"/>
      <c r="AH450" s="11"/>
      <c r="AI450" s="7"/>
      <c r="AJ450" s="26"/>
      <c r="AK450" s="11"/>
      <c r="AL450" s="18"/>
      <c r="AM450" s="42"/>
      <c r="AN450" s="67"/>
      <c r="AO450" s="68"/>
      <c r="AP450" s="68"/>
      <c r="AQ450" s="68"/>
      <c r="AR450" s="68"/>
      <c r="AS450" s="68"/>
      <c r="AT450" s="68"/>
      <c r="AU450" s="68"/>
      <c r="AV450" s="74"/>
      <c r="AW450" s="71"/>
      <c r="AX450" s="49"/>
      <c r="AY450" s="50"/>
      <c r="AZ450" s="50"/>
      <c r="BA450" s="50"/>
      <c r="BB450" s="50"/>
      <c r="BC450" s="50"/>
      <c r="BD450" s="50"/>
      <c r="BE450" s="50"/>
      <c r="BF450" s="46"/>
      <c r="BG450" s="9"/>
      <c r="BH450" s="9"/>
      <c r="BI450" s="53"/>
      <c r="BJ450" s="54"/>
      <c r="BK450" s="54"/>
      <c r="BL450" s="54"/>
      <c r="BM450" s="54"/>
      <c r="BN450" s="54"/>
      <c r="BO450" s="54"/>
      <c r="BP450" s="54"/>
      <c r="BQ450" s="46"/>
      <c r="BR450" s="9"/>
      <c r="BS450" s="9"/>
      <c r="BT450" s="63"/>
      <c r="BU450" s="64"/>
      <c r="BV450" s="64"/>
      <c r="BW450" s="64"/>
      <c r="BX450" s="64"/>
      <c r="BY450" s="64"/>
      <c r="BZ450" s="64"/>
      <c r="CA450" s="64"/>
      <c r="CB450" s="46"/>
      <c r="CC450" s="9"/>
      <c r="CD450" s="9"/>
      <c r="CE450" s="8"/>
      <c r="CF450" s="9"/>
      <c r="CG450" s="9"/>
      <c r="CH450" s="8"/>
      <c r="CI450" s="9"/>
      <c r="CJ450" s="9"/>
    </row>
    <row r="451" spans="1:88" s="10" customFormat="1" ht="144" customHeight="1">
      <c r="A451" s="36" t="s">
        <v>1366</v>
      </c>
      <c r="B451" s="36"/>
      <c r="C451" s="106" t="str">
        <f t="shared" si="665"/>
        <v>JUSTIN 8170-Denim</v>
      </c>
      <c r="D451" s="95" t="s">
        <v>33</v>
      </c>
      <c r="E451" s="19" t="s">
        <v>1240</v>
      </c>
      <c r="F451" s="103" t="s">
        <v>1237</v>
      </c>
      <c r="G451" s="19"/>
      <c r="H451" s="78"/>
      <c r="I451" s="89">
        <v>11.9</v>
      </c>
      <c r="J451" s="79">
        <v>29.9</v>
      </c>
      <c r="K451" s="143" t="str">
        <f>_xlfn.XLOOKUP(C451,наличие!A:A,наличие!J:J,"-",0)</f>
        <v>-</v>
      </c>
      <c r="L451" s="160" t="s">
        <v>1245</v>
      </c>
      <c r="M451" s="31" t="s">
        <v>1244</v>
      </c>
      <c r="N451" s="31" t="s">
        <v>1244</v>
      </c>
      <c r="O451" s="31" t="s">
        <v>1244</v>
      </c>
      <c r="P451" s="31" t="s">
        <v>1244</v>
      </c>
      <c r="Q451" s="31" t="s">
        <v>1244</v>
      </c>
      <c r="R451" s="31" t="s">
        <v>1244</v>
      </c>
      <c r="S451" s="31" t="s">
        <v>1244</v>
      </c>
      <c r="T451" s="31" t="s">
        <v>1244</v>
      </c>
      <c r="U451" s="31" t="s">
        <v>1244</v>
      </c>
      <c r="V451" s="31" t="s">
        <v>1244</v>
      </c>
      <c r="W451" s="31" t="s">
        <v>1244</v>
      </c>
      <c r="X451" s="163">
        <f t="shared" ref="X451:X468" si="666">SUM(L451:W451)</f>
        <v>0</v>
      </c>
      <c r="Y451" s="81">
        <f t="shared" ref="Y451:Y468" si="667">H451*X451</f>
        <v>0</v>
      </c>
      <c r="Z451" s="38"/>
      <c r="AA451" s="23"/>
      <c r="AB451" s="24"/>
      <c r="AC451" s="55"/>
      <c r="AD451" s="40"/>
      <c r="AE451" s="11"/>
      <c r="AF451" s="6"/>
      <c r="AG451" s="25"/>
      <c r="AH451" s="11"/>
      <c r="AI451" s="7"/>
      <c r="AJ451" s="26"/>
      <c r="AK451" s="11"/>
      <c r="AL451" s="18"/>
      <c r="AM451" s="42"/>
      <c r="AN451" s="67"/>
      <c r="AO451" s="68"/>
      <c r="AP451" s="68"/>
      <c r="AQ451" s="68"/>
      <c r="AR451" s="68"/>
      <c r="AS451" s="68"/>
      <c r="AT451" s="68"/>
      <c r="AU451" s="68"/>
      <c r="AV451" s="74"/>
      <c r="AW451" s="71"/>
      <c r="AX451" s="49"/>
      <c r="AY451" s="50"/>
      <c r="AZ451" s="50"/>
      <c r="BA451" s="50"/>
      <c r="BB451" s="50"/>
      <c r="BC451" s="50"/>
      <c r="BD451" s="50"/>
      <c r="BE451" s="50"/>
      <c r="BF451" s="46"/>
      <c r="BG451" s="9"/>
      <c r="BH451" s="9"/>
      <c r="BI451" s="53"/>
      <c r="BJ451" s="54"/>
      <c r="BK451" s="54"/>
      <c r="BL451" s="54"/>
      <c r="BM451" s="54"/>
      <c r="BN451" s="54"/>
      <c r="BO451" s="54"/>
      <c r="BP451" s="54"/>
      <c r="BQ451" s="46"/>
      <c r="BR451" s="9"/>
      <c r="BS451" s="9"/>
      <c r="BT451" s="63"/>
      <c r="BU451" s="64"/>
      <c r="BV451" s="64"/>
      <c r="BW451" s="64"/>
      <c r="BX451" s="64"/>
      <c r="BY451" s="64"/>
      <c r="BZ451" s="64"/>
      <c r="CA451" s="64"/>
      <c r="CB451" s="46"/>
      <c r="CC451" s="9"/>
      <c r="CD451" s="9"/>
      <c r="CE451" s="8"/>
      <c r="CF451" s="9"/>
      <c r="CG451" s="9"/>
      <c r="CH451" s="8"/>
      <c r="CI451" s="9"/>
      <c r="CJ451" s="9"/>
    </row>
    <row r="452" spans="1:88" s="10" customFormat="1" ht="144" customHeight="1">
      <c r="A452" s="36" t="s">
        <v>1366</v>
      </c>
      <c r="B452" s="36"/>
      <c r="C452" s="106" t="str">
        <f t="shared" si="665"/>
        <v>JUSTIN 8170-Beige</v>
      </c>
      <c r="D452" s="95" t="s">
        <v>33</v>
      </c>
      <c r="E452" s="19" t="s">
        <v>1216</v>
      </c>
      <c r="F452" s="103" t="s">
        <v>1237</v>
      </c>
      <c r="G452" s="19"/>
      <c r="H452" s="78"/>
      <c r="I452" s="89">
        <v>11.9</v>
      </c>
      <c r="J452" s="79">
        <v>29.9</v>
      </c>
      <c r="K452" s="143" t="str">
        <f>_xlfn.XLOOKUP(C452,наличие!A:A,наличие!J:J,"-",0)</f>
        <v>-</v>
      </c>
      <c r="L452" s="160" t="s">
        <v>1245</v>
      </c>
      <c r="M452" s="31" t="s">
        <v>1244</v>
      </c>
      <c r="N452" s="31" t="s">
        <v>1244</v>
      </c>
      <c r="O452" s="31" t="s">
        <v>1244</v>
      </c>
      <c r="P452" s="31" t="s">
        <v>1244</v>
      </c>
      <c r="Q452" s="31" t="s">
        <v>1244</v>
      </c>
      <c r="R452" s="31" t="s">
        <v>1244</v>
      </c>
      <c r="S452" s="31" t="s">
        <v>1244</v>
      </c>
      <c r="T452" s="31" t="s">
        <v>1244</v>
      </c>
      <c r="U452" s="31" t="s">
        <v>1244</v>
      </c>
      <c r="V452" s="31" t="s">
        <v>1244</v>
      </c>
      <c r="W452" s="31" t="s">
        <v>1244</v>
      </c>
      <c r="X452" s="163">
        <f t="shared" si="666"/>
        <v>0</v>
      </c>
      <c r="Y452" s="81">
        <f t="shared" si="667"/>
        <v>0</v>
      </c>
      <c r="Z452" s="38"/>
      <c r="AA452" s="23"/>
      <c r="AB452" s="24"/>
      <c r="AC452" s="55"/>
      <c r="AD452" s="40"/>
      <c r="AE452" s="11"/>
      <c r="AF452" s="6"/>
      <c r="AG452" s="25"/>
      <c r="AH452" s="11"/>
      <c r="AI452" s="7"/>
      <c r="AJ452" s="26"/>
      <c r="AK452" s="11"/>
      <c r="AL452" s="18"/>
      <c r="AM452" s="42"/>
      <c r="AN452" s="67"/>
      <c r="AO452" s="68"/>
      <c r="AP452" s="68"/>
      <c r="AQ452" s="68"/>
      <c r="AR452" s="68"/>
      <c r="AS452" s="68"/>
      <c r="AT452" s="68"/>
      <c r="AU452" s="68"/>
      <c r="AV452" s="74"/>
      <c r="AW452" s="71"/>
      <c r="AX452" s="49"/>
      <c r="AY452" s="50"/>
      <c r="AZ452" s="50"/>
      <c r="BA452" s="50"/>
      <c r="BB452" s="50"/>
      <c r="BC452" s="50"/>
      <c r="BD452" s="50"/>
      <c r="BE452" s="50"/>
      <c r="BF452" s="46"/>
      <c r="BG452" s="9"/>
      <c r="BH452" s="9"/>
      <c r="BI452" s="53"/>
      <c r="BJ452" s="54"/>
      <c r="BK452" s="54"/>
      <c r="BL452" s="54"/>
      <c r="BM452" s="54"/>
      <c r="BN452" s="54"/>
      <c r="BO452" s="54"/>
      <c r="BP452" s="54"/>
      <c r="BQ452" s="46"/>
      <c r="BR452" s="9"/>
      <c r="BS452" s="9"/>
      <c r="BT452" s="63"/>
      <c r="BU452" s="64"/>
      <c r="BV452" s="64"/>
      <c r="BW452" s="64"/>
      <c r="BX452" s="64"/>
      <c r="BY452" s="64"/>
      <c r="BZ452" s="64"/>
      <c r="CA452" s="64"/>
      <c r="CB452" s="46"/>
      <c r="CC452" s="9"/>
      <c r="CD452" s="9"/>
      <c r="CE452" s="8"/>
      <c r="CF452" s="9"/>
      <c r="CG452" s="9"/>
      <c r="CH452" s="8"/>
      <c r="CI452" s="9"/>
      <c r="CJ452" s="9"/>
    </row>
    <row r="453" spans="1:88" s="10" customFormat="1" ht="144" customHeight="1">
      <c r="A453" s="36" t="s">
        <v>1366</v>
      </c>
      <c r="B453" s="36"/>
      <c r="C453" s="106" t="str">
        <f t="shared" si="665"/>
        <v>JUSTIN 8170-Grey</v>
      </c>
      <c r="D453" s="95" t="s">
        <v>33</v>
      </c>
      <c r="E453" s="19" t="s">
        <v>1217</v>
      </c>
      <c r="F453" s="103" t="s">
        <v>1237</v>
      </c>
      <c r="G453" s="19"/>
      <c r="H453" s="78"/>
      <c r="I453" s="89">
        <v>11.9</v>
      </c>
      <c r="J453" s="79">
        <v>29.9</v>
      </c>
      <c r="K453" s="143" t="str">
        <f>_xlfn.XLOOKUP(C453,наличие!A:A,наличие!J:J,"-",0)</f>
        <v>-</v>
      </c>
      <c r="L453" s="160" t="s">
        <v>1245</v>
      </c>
      <c r="M453" s="31" t="s">
        <v>1244</v>
      </c>
      <c r="N453" s="31" t="s">
        <v>1244</v>
      </c>
      <c r="O453" s="31" t="s">
        <v>1244</v>
      </c>
      <c r="P453" s="31" t="s">
        <v>1244</v>
      </c>
      <c r="Q453" s="31" t="s">
        <v>1244</v>
      </c>
      <c r="R453" s="31" t="s">
        <v>1244</v>
      </c>
      <c r="S453" s="31" t="s">
        <v>1244</v>
      </c>
      <c r="T453" s="31" t="s">
        <v>1244</v>
      </c>
      <c r="U453" s="31" t="s">
        <v>1244</v>
      </c>
      <c r="V453" s="31" t="s">
        <v>1244</v>
      </c>
      <c r="W453" s="31" t="s">
        <v>1244</v>
      </c>
      <c r="X453" s="163">
        <f t="shared" si="666"/>
        <v>0</v>
      </c>
      <c r="Y453" s="81">
        <f t="shared" si="667"/>
        <v>0</v>
      </c>
      <c r="Z453" s="38"/>
      <c r="AA453" s="23"/>
      <c r="AB453" s="24"/>
      <c r="AC453" s="55"/>
      <c r="AD453" s="40"/>
      <c r="AE453" s="11"/>
      <c r="AF453" s="6"/>
      <c r="AG453" s="25"/>
      <c r="AH453" s="11"/>
      <c r="AI453" s="7"/>
      <c r="AJ453" s="26"/>
      <c r="AK453" s="11"/>
      <c r="AL453" s="18"/>
      <c r="AM453" s="42"/>
      <c r="AN453" s="67"/>
      <c r="AO453" s="68"/>
      <c r="AP453" s="68"/>
      <c r="AQ453" s="68"/>
      <c r="AR453" s="68"/>
      <c r="AS453" s="68"/>
      <c r="AT453" s="68"/>
      <c r="AU453" s="68"/>
      <c r="AV453" s="74"/>
      <c r="AW453" s="71"/>
      <c r="AX453" s="49"/>
      <c r="AY453" s="50"/>
      <c r="AZ453" s="50"/>
      <c r="BA453" s="50"/>
      <c r="BB453" s="50"/>
      <c r="BC453" s="50"/>
      <c r="BD453" s="50"/>
      <c r="BE453" s="50"/>
      <c r="BF453" s="46"/>
      <c r="BG453" s="9"/>
      <c r="BH453" s="9"/>
      <c r="BI453" s="53"/>
      <c r="BJ453" s="54"/>
      <c r="BK453" s="54"/>
      <c r="BL453" s="54"/>
      <c r="BM453" s="54"/>
      <c r="BN453" s="54"/>
      <c r="BO453" s="54"/>
      <c r="BP453" s="54"/>
      <c r="BQ453" s="46"/>
      <c r="BR453" s="9"/>
      <c r="BS453" s="9"/>
      <c r="BT453" s="63"/>
      <c r="BU453" s="64"/>
      <c r="BV453" s="64"/>
      <c r="BW453" s="64"/>
      <c r="BX453" s="64"/>
      <c r="BY453" s="64"/>
      <c r="BZ453" s="64"/>
      <c r="CA453" s="64"/>
      <c r="CB453" s="46"/>
      <c r="CC453" s="9"/>
      <c r="CD453" s="9"/>
      <c r="CE453" s="8"/>
      <c r="CF453" s="9"/>
      <c r="CG453" s="9"/>
      <c r="CH453" s="8"/>
      <c r="CI453" s="9"/>
      <c r="CJ453" s="9"/>
    </row>
    <row r="454" spans="1:88" s="10" customFormat="1" ht="144" customHeight="1">
      <c r="A454" s="36" t="s">
        <v>1366</v>
      </c>
      <c r="B454" s="36"/>
      <c r="C454" s="106" t="str">
        <f t="shared" si="665"/>
        <v>JUSTIN 8170-Taupe</v>
      </c>
      <c r="D454" s="95" t="s">
        <v>33</v>
      </c>
      <c r="E454" s="19" t="s">
        <v>1211</v>
      </c>
      <c r="F454" s="103" t="s">
        <v>1237</v>
      </c>
      <c r="G454" s="19"/>
      <c r="H454" s="78"/>
      <c r="I454" s="89">
        <v>11.9</v>
      </c>
      <c r="J454" s="79">
        <v>29.9</v>
      </c>
      <c r="K454" s="143" t="str">
        <f>_xlfn.XLOOKUP(C454,наличие!A:A,наличие!J:J,"-",0)</f>
        <v>-</v>
      </c>
      <c r="L454" s="160" t="s">
        <v>1245</v>
      </c>
      <c r="M454" s="31" t="s">
        <v>1244</v>
      </c>
      <c r="N454" s="31" t="s">
        <v>1244</v>
      </c>
      <c r="O454" s="31" t="s">
        <v>1244</v>
      </c>
      <c r="P454" s="31" t="s">
        <v>1244</v>
      </c>
      <c r="Q454" s="31" t="s">
        <v>1244</v>
      </c>
      <c r="R454" s="31" t="s">
        <v>1244</v>
      </c>
      <c r="S454" s="31" t="s">
        <v>1244</v>
      </c>
      <c r="T454" s="31" t="s">
        <v>1244</v>
      </c>
      <c r="U454" s="31" t="s">
        <v>1244</v>
      </c>
      <c r="V454" s="31" t="s">
        <v>1244</v>
      </c>
      <c r="W454" s="31" t="s">
        <v>1244</v>
      </c>
      <c r="X454" s="163">
        <f t="shared" si="666"/>
        <v>0</v>
      </c>
      <c r="Y454" s="81">
        <f t="shared" si="667"/>
        <v>0</v>
      </c>
      <c r="Z454" s="38"/>
      <c r="AA454" s="23"/>
      <c r="AB454" s="24"/>
      <c r="AC454" s="55"/>
      <c r="AD454" s="40"/>
      <c r="AE454" s="11"/>
      <c r="AF454" s="6"/>
      <c r="AG454" s="25"/>
      <c r="AH454" s="11"/>
      <c r="AI454" s="7"/>
      <c r="AJ454" s="26"/>
      <c r="AK454" s="11"/>
      <c r="AL454" s="18"/>
      <c r="AM454" s="42"/>
      <c r="AN454" s="67"/>
      <c r="AO454" s="68"/>
      <c r="AP454" s="68"/>
      <c r="AQ454" s="68"/>
      <c r="AR454" s="68"/>
      <c r="AS454" s="68"/>
      <c r="AT454" s="68"/>
      <c r="AU454" s="68"/>
      <c r="AV454" s="74"/>
      <c r="AW454" s="71"/>
      <c r="AX454" s="49"/>
      <c r="AY454" s="50"/>
      <c r="AZ454" s="50"/>
      <c r="BA454" s="50"/>
      <c r="BB454" s="50"/>
      <c r="BC454" s="50"/>
      <c r="BD454" s="50"/>
      <c r="BE454" s="50"/>
      <c r="BF454" s="46"/>
      <c r="BG454" s="9"/>
      <c r="BH454" s="9"/>
      <c r="BI454" s="53"/>
      <c r="BJ454" s="54"/>
      <c r="BK454" s="54"/>
      <c r="BL454" s="54"/>
      <c r="BM454" s="54"/>
      <c r="BN454" s="54"/>
      <c r="BO454" s="54"/>
      <c r="BP454" s="54"/>
      <c r="BQ454" s="46"/>
      <c r="BR454" s="9"/>
      <c r="BS454" s="9"/>
      <c r="BT454" s="63"/>
      <c r="BU454" s="64"/>
      <c r="BV454" s="64"/>
      <c r="BW454" s="64"/>
      <c r="BX454" s="64"/>
      <c r="BY454" s="64"/>
      <c r="BZ454" s="64"/>
      <c r="CA454" s="64"/>
      <c r="CB454" s="46"/>
      <c r="CC454" s="9"/>
      <c r="CD454" s="9"/>
      <c r="CE454" s="8"/>
      <c r="CF454" s="9"/>
      <c r="CG454" s="9"/>
      <c r="CH454" s="8"/>
      <c r="CI454" s="9"/>
      <c r="CJ454" s="9"/>
    </row>
    <row r="455" spans="1:88" s="10" customFormat="1" ht="144" customHeight="1">
      <c r="A455" s="36" t="s">
        <v>1366</v>
      </c>
      <c r="B455" s="36"/>
      <c r="C455" s="106" t="str">
        <f t="shared" si="665"/>
        <v>JUSTIN 8170-Navy</v>
      </c>
      <c r="D455" s="95" t="s">
        <v>33</v>
      </c>
      <c r="E455" s="19" t="s">
        <v>1208</v>
      </c>
      <c r="F455" s="103" t="s">
        <v>1237</v>
      </c>
      <c r="G455" s="19"/>
      <c r="H455" s="78"/>
      <c r="I455" s="89">
        <v>11.9</v>
      </c>
      <c r="J455" s="79">
        <v>29.9</v>
      </c>
      <c r="K455" s="143" t="str">
        <f>_xlfn.XLOOKUP(C455,наличие!A:A,наличие!J:J,"-",0)</f>
        <v>-</v>
      </c>
      <c r="L455" s="160" t="s">
        <v>1245</v>
      </c>
      <c r="M455" s="31" t="s">
        <v>1244</v>
      </c>
      <c r="N455" s="31" t="s">
        <v>1244</v>
      </c>
      <c r="O455" s="31" t="s">
        <v>1244</v>
      </c>
      <c r="P455" s="31" t="s">
        <v>1244</v>
      </c>
      <c r="Q455" s="31" t="s">
        <v>1244</v>
      </c>
      <c r="R455" s="31" t="s">
        <v>1244</v>
      </c>
      <c r="S455" s="31" t="s">
        <v>1244</v>
      </c>
      <c r="T455" s="31" t="s">
        <v>1244</v>
      </c>
      <c r="U455" s="31" t="s">
        <v>1244</v>
      </c>
      <c r="V455" s="31" t="s">
        <v>1244</v>
      </c>
      <c r="W455" s="31" t="s">
        <v>1244</v>
      </c>
      <c r="X455" s="163">
        <f t="shared" si="666"/>
        <v>0</v>
      </c>
      <c r="Y455" s="81">
        <f t="shared" si="667"/>
        <v>0</v>
      </c>
      <c r="Z455" s="38"/>
      <c r="AA455" s="23"/>
      <c r="AB455" s="24"/>
      <c r="AC455" s="55"/>
      <c r="AD455" s="40"/>
      <c r="AE455" s="11"/>
      <c r="AF455" s="6"/>
      <c r="AG455" s="25"/>
      <c r="AH455" s="11"/>
      <c r="AI455" s="7"/>
      <c r="AJ455" s="26"/>
      <c r="AK455" s="11"/>
      <c r="AL455" s="18"/>
      <c r="AM455" s="42"/>
      <c r="AN455" s="67"/>
      <c r="AO455" s="68"/>
      <c r="AP455" s="68"/>
      <c r="AQ455" s="68"/>
      <c r="AR455" s="68"/>
      <c r="AS455" s="68"/>
      <c r="AT455" s="68"/>
      <c r="AU455" s="68"/>
      <c r="AV455" s="74"/>
      <c r="AW455" s="71"/>
      <c r="AX455" s="49"/>
      <c r="AY455" s="50"/>
      <c r="AZ455" s="50"/>
      <c r="BA455" s="50"/>
      <c r="BB455" s="50"/>
      <c r="BC455" s="50"/>
      <c r="BD455" s="50"/>
      <c r="BE455" s="50"/>
      <c r="BF455" s="46"/>
      <c r="BG455" s="9"/>
      <c r="BH455" s="9"/>
      <c r="BI455" s="53"/>
      <c r="BJ455" s="54"/>
      <c r="BK455" s="54"/>
      <c r="BL455" s="54"/>
      <c r="BM455" s="54"/>
      <c r="BN455" s="54"/>
      <c r="BO455" s="54"/>
      <c r="BP455" s="54"/>
      <c r="BQ455" s="46"/>
      <c r="BR455" s="9"/>
      <c r="BS455" s="9"/>
      <c r="BT455" s="63"/>
      <c r="BU455" s="64"/>
      <c r="BV455" s="64"/>
      <c r="BW455" s="64"/>
      <c r="BX455" s="64"/>
      <c r="BY455" s="64"/>
      <c r="BZ455" s="64"/>
      <c r="CA455" s="64"/>
      <c r="CB455" s="46"/>
      <c r="CC455" s="9"/>
      <c r="CD455" s="9"/>
      <c r="CE455" s="8"/>
      <c r="CF455" s="9"/>
      <c r="CG455" s="9"/>
      <c r="CH455" s="8"/>
      <c r="CI455" s="9"/>
      <c r="CJ455" s="9"/>
    </row>
    <row r="456" spans="1:88" s="10" customFormat="1" ht="144" customHeight="1">
      <c r="A456" s="36" t="s">
        <v>1366</v>
      </c>
      <c r="B456" s="36"/>
      <c r="C456" s="106" t="str">
        <f t="shared" si="665"/>
        <v>JUSTIN 8170-Offwhite</v>
      </c>
      <c r="D456" s="95" t="s">
        <v>33</v>
      </c>
      <c r="E456" s="19" t="s">
        <v>1238</v>
      </c>
      <c r="F456" s="103" t="s">
        <v>1237</v>
      </c>
      <c r="G456" s="19"/>
      <c r="H456" s="78"/>
      <c r="I456" s="89">
        <v>11.9</v>
      </c>
      <c r="J456" s="79">
        <v>29.9</v>
      </c>
      <c r="K456" s="143" t="str">
        <f>_xlfn.XLOOKUP(C456,наличие!A:A,наличие!J:J,"-",0)</f>
        <v>-</v>
      </c>
      <c r="L456" s="160" t="s">
        <v>1245</v>
      </c>
      <c r="M456" s="31" t="s">
        <v>1244</v>
      </c>
      <c r="N456" s="31" t="s">
        <v>1244</v>
      </c>
      <c r="O456" s="31" t="s">
        <v>1244</v>
      </c>
      <c r="P456" s="31" t="s">
        <v>1244</v>
      </c>
      <c r="Q456" s="31" t="s">
        <v>1244</v>
      </c>
      <c r="R456" s="31" t="s">
        <v>1244</v>
      </c>
      <c r="S456" s="31" t="s">
        <v>1244</v>
      </c>
      <c r="T456" s="31" t="s">
        <v>1244</v>
      </c>
      <c r="U456" s="31" t="s">
        <v>1244</v>
      </c>
      <c r="V456" s="31" t="s">
        <v>1244</v>
      </c>
      <c r="W456" s="31" t="s">
        <v>1244</v>
      </c>
      <c r="X456" s="163">
        <f t="shared" si="666"/>
        <v>0</v>
      </c>
      <c r="Y456" s="81">
        <f t="shared" si="667"/>
        <v>0</v>
      </c>
      <c r="Z456" s="38"/>
      <c r="AA456" s="23"/>
      <c r="AB456" s="24"/>
      <c r="AC456" s="55"/>
      <c r="AD456" s="40"/>
      <c r="AE456" s="11"/>
      <c r="AF456" s="6"/>
      <c r="AG456" s="25"/>
      <c r="AH456" s="11"/>
      <c r="AI456" s="7"/>
      <c r="AJ456" s="26"/>
      <c r="AK456" s="11"/>
      <c r="AL456" s="18"/>
      <c r="AM456" s="42"/>
      <c r="AN456" s="67"/>
      <c r="AO456" s="68"/>
      <c r="AP456" s="68"/>
      <c r="AQ456" s="68"/>
      <c r="AR456" s="68"/>
      <c r="AS456" s="68"/>
      <c r="AT456" s="68"/>
      <c r="AU456" s="68"/>
      <c r="AV456" s="74"/>
      <c r="AW456" s="71"/>
      <c r="AX456" s="49"/>
      <c r="AY456" s="50"/>
      <c r="AZ456" s="50"/>
      <c r="BA456" s="50"/>
      <c r="BB456" s="50"/>
      <c r="BC456" s="50"/>
      <c r="BD456" s="50"/>
      <c r="BE456" s="50"/>
      <c r="BF456" s="46"/>
      <c r="BG456" s="9"/>
      <c r="BH456" s="9"/>
      <c r="BI456" s="53"/>
      <c r="BJ456" s="54"/>
      <c r="BK456" s="54"/>
      <c r="BL456" s="54"/>
      <c r="BM456" s="54"/>
      <c r="BN456" s="54"/>
      <c r="BO456" s="54"/>
      <c r="BP456" s="54"/>
      <c r="BQ456" s="46"/>
      <c r="BR456" s="9"/>
      <c r="BS456" s="9"/>
      <c r="BT456" s="63"/>
      <c r="BU456" s="64"/>
      <c r="BV456" s="64"/>
      <c r="BW456" s="64"/>
      <c r="BX456" s="64"/>
      <c r="BY456" s="64"/>
      <c r="BZ456" s="64"/>
      <c r="CA456" s="64"/>
      <c r="CB456" s="46"/>
      <c r="CC456" s="9"/>
      <c r="CD456" s="9"/>
      <c r="CE456" s="8"/>
      <c r="CF456" s="9"/>
      <c r="CG456" s="9"/>
      <c r="CH456" s="8"/>
      <c r="CI456" s="9"/>
      <c r="CJ456" s="9"/>
    </row>
    <row r="457" spans="1:88" s="10" customFormat="1" ht="144" customHeight="1">
      <c r="A457" s="36" t="s">
        <v>1366</v>
      </c>
      <c r="B457" s="36"/>
      <c r="C457" s="106" t="str">
        <f t="shared" si="665"/>
        <v>JUSTIN 8170-Black</v>
      </c>
      <c r="D457" s="95" t="s">
        <v>33</v>
      </c>
      <c r="E457" s="19" t="s">
        <v>1212</v>
      </c>
      <c r="F457" s="103" t="s">
        <v>1237</v>
      </c>
      <c r="G457" s="19"/>
      <c r="H457" s="78"/>
      <c r="I457" s="89">
        <v>11.9</v>
      </c>
      <c r="J457" s="79">
        <v>29.9</v>
      </c>
      <c r="K457" s="143" t="str">
        <f>_xlfn.XLOOKUP(C457,наличие!A:A,наличие!J:J,"-",0)</f>
        <v>-</v>
      </c>
      <c r="L457" s="160" t="s">
        <v>1245</v>
      </c>
      <c r="M457" s="31" t="s">
        <v>1244</v>
      </c>
      <c r="N457" s="31" t="s">
        <v>1244</v>
      </c>
      <c r="O457" s="31" t="s">
        <v>1244</v>
      </c>
      <c r="P457" s="31" t="s">
        <v>1244</v>
      </c>
      <c r="Q457" s="31" t="s">
        <v>1244</v>
      </c>
      <c r="R457" s="31" t="s">
        <v>1244</v>
      </c>
      <c r="S457" s="31" t="s">
        <v>1244</v>
      </c>
      <c r="T457" s="31" t="s">
        <v>1244</v>
      </c>
      <c r="U457" s="31" t="s">
        <v>1244</v>
      </c>
      <c r="V457" s="31" t="s">
        <v>1244</v>
      </c>
      <c r="W457" s="31" t="s">
        <v>1244</v>
      </c>
      <c r="X457" s="163">
        <f t="shared" si="666"/>
        <v>0</v>
      </c>
      <c r="Y457" s="81">
        <f t="shared" si="667"/>
        <v>0</v>
      </c>
      <c r="Z457" s="38"/>
      <c r="AA457" s="23"/>
      <c r="AB457" s="24"/>
      <c r="AC457" s="55"/>
      <c r="AD457" s="40"/>
      <c r="AE457" s="11"/>
      <c r="AF457" s="6"/>
      <c r="AG457" s="25"/>
      <c r="AH457" s="11"/>
      <c r="AI457" s="7"/>
      <c r="AJ457" s="26"/>
      <c r="AK457" s="11"/>
      <c r="AL457" s="18"/>
      <c r="AM457" s="42"/>
      <c r="AN457" s="67"/>
      <c r="AO457" s="68"/>
      <c r="AP457" s="68"/>
      <c r="AQ457" s="68"/>
      <c r="AR457" s="68"/>
      <c r="AS457" s="68"/>
      <c r="AT457" s="68"/>
      <c r="AU457" s="68"/>
      <c r="AV457" s="74"/>
      <c r="AW457" s="71"/>
      <c r="AX457" s="49"/>
      <c r="AY457" s="50"/>
      <c r="AZ457" s="50"/>
      <c r="BA457" s="50"/>
      <c r="BB457" s="50"/>
      <c r="BC457" s="50"/>
      <c r="BD457" s="50"/>
      <c r="BE457" s="50"/>
      <c r="BF457" s="46"/>
      <c r="BG457" s="9"/>
      <c r="BH457" s="9"/>
      <c r="BI457" s="53"/>
      <c r="BJ457" s="54"/>
      <c r="BK457" s="54"/>
      <c r="BL457" s="54"/>
      <c r="BM457" s="54"/>
      <c r="BN457" s="54"/>
      <c r="BO457" s="54"/>
      <c r="BP457" s="54"/>
      <c r="BQ457" s="46"/>
      <c r="BR457" s="9"/>
      <c r="BS457" s="9"/>
      <c r="BT457" s="63"/>
      <c r="BU457" s="64"/>
      <c r="BV457" s="64"/>
      <c r="BW457" s="64"/>
      <c r="BX457" s="64"/>
      <c r="BY457" s="64"/>
      <c r="BZ457" s="64"/>
      <c r="CA457" s="64"/>
      <c r="CB457" s="46"/>
      <c r="CC457" s="9"/>
      <c r="CD457" s="9"/>
      <c r="CE457" s="8"/>
      <c r="CF457" s="9"/>
      <c r="CG457" s="9"/>
      <c r="CH457" s="8"/>
      <c r="CI457" s="9"/>
      <c r="CJ457" s="9"/>
    </row>
    <row r="458" spans="1:88" s="10" customFormat="1" ht="144" customHeight="1">
      <c r="A458" s="36" t="s">
        <v>1366</v>
      </c>
      <c r="B458" s="36"/>
      <c r="C458" s="106" t="str">
        <f t="shared" si="665"/>
        <v>JUSTIN 8170-Pearl</v>
      </c>
      <c r="D458" s="95" t="s">
        <v>33</v>
      </c>
      <c r="E458" s="19" t="s">
        <v>1315</v>
      </c>
      <c r="F458" s="103" t="s">
        <v>1237</v>
      </c>
      <c r="G458" s="19"/>
      <c r="H458" s="78"/>
      <c r="I458" s="89">
        <v>11.9</v>
      </c>
      <c r="J458" s="79">
        <v>29.9</v>
      </c>
      <c r="K458" s="143" t="str">
        <f>_xlfn.XLOOKUP(C458,наличие!A:A,наличие!J:J,"-",0)</f>
        <v>-</v>
      </c>
      <c r="L458" s="160" t="s">
        <v>1245</v>
      </c>
      <c r="M458" s="31" t="s">
        <v>1244</v>
      </c>
      <c r="N458" s="31" t="s">
        <v>1244</v>
      </c>
      <c r="O458" s="31" t="s">
        <v>1244</v>
      </c>
      <c r="P458" s="31" t="s">
        <v>1244</v>
      </c>
      <c r="Q458" s="31" t="s">
        <v>1244</v>
      </c>
      <c r="R458" s="31" t="s">
        <v>1244</v>
      </c>
      <c r="S458" s="31" t="s">
        <v>1244</v>
      </c>
      <c r="T458" s="31" t="s">
        <v>1244</v>
      </c>
      <c r="U458" s="31" t="s">
        <v>1244</v>
      </c>
      <c r="V458" s="31" t="s">
        <v>1244</v>
      </c>
      <c r="W458" s="31" t="s">
        <v>1244</v>
      </c>
      <c r="X458" s="163">
        <f t="shared" si="666"/>
        <v>0</v>
      </c>
      <c r="Y458" s="81">
        <f t="shared" si="667"/>
        <v>0</v>
      </c>
      <c r="Z458" s="38"/>
      <c r="AA458" s="23"/>
      <c r="AB458" s="24"/>
      <c r="AC458" s="55"/>
      <c r="AD458" s="40"/>
      <c r="AE458" s="11"/>
      <c r="AF458" s="6"/>
      <c r="AG458" s="25"/>
      <c r="AH458" s="11"/>
      <c r="AI458" s="7"/>
      <c r="AJ458" s="26"/>
      <c r="AK458" s="11"/>
      <c r="AL458" s="18"/>
      <c r="AM458" s="42"/>
      <c r="AN458" s="67"/>
      <c r="AO458" s="68"/>
      <c r="AP458" s="68"/>
      <c r="AQ458" s="68"/>
      <c r="AR458" s="68"/>
      <c r="AS458" s="68"/>
      <c r="AT458" s="68"/>
      <c r="AU458" s="68"/>
      <c r="AV458" s="74"/>
      <c r="AW458" s="71"/>
      <c r="AX458" s="49"/>
      <c r="AY458" s="50"/>
      <c r="AZ458" s="50"/>
      <c r="BA458" s="50"/>
      <c r="BB458" s="50"/>
      <c r="BC458" s="50"/>
      <c r="BD458" s="50"/>
      <c r="BE458" s="50"/>
      <c r="BF458" s="46"/>
      <c r="BG458" s="9"/>
      <c r="BH458" s="9"/>
      <c r="BI458" s="53"/>
      <c r="BJ458" s="54"/>
      <c r="BK458" s="54"/>
      <c r="BL458" s="54"/>
      <c r="BM458" s="54"/>
      <c r="BN458" s="54"/>
      <c r="BO458" s="54"/>
      <c r="BP458" s="54"/>
      <c r="BQ458" s="46"/>
      <c r="BR458" s="9"/>
      <c r="BS458" s="9"/>
      <c r="BT458" s="63"/>
      <c r="BU458" s="64"/>
      <c r="BV458" s="64"/>
      <c r="BW458" s="64"/>
      <c r="BX458" s="64"/>
      <c r="BY458" s="64"/>
      <c r="BZ458" s="64"/>
      <c r="CA458" s="64"/>
      <c r="CB458" s="46"/>
      <c r="CC458" s="9"/>
      <c r="CD458" s="9"/>
      <c r="CE458" s="8"/>
      <c r="CF458" s="9"/>
      <c r="CG458" s="9"/>
      <c r="CH458" s="8"/>
      <c r="CI458" s="9"/>
      <c r="CJ458" s="9"/>
    </row>
    <row r="459" spans="1:88" s="10" customFormat="1" ht="144" customHeight="1">
      <c r="A459" s="36" t="s">
        <v>1366</v>
      </c>
      <c r="B459" s="36"/>
      <c r="C459" s="106" t="str">
        <f t="shared" si="665"/>
        <v>JUSTIN 8170-Pink</v>
      </c>
      <c r="D459" s="95" t="s">
        <v>33</v>
      </c>
      <c r="E459" s="19" t="s">
        <v>1234</v>
      </c>
      <c r="F459" s="103" t="s">
        <v>1237</v>
      </c>
      <c r="G459" s="19"/>
      <c r="H459" s="78"/>
      <c r="I459" s="89">
        <v>11.9</v>
      </c>
      <c r="J459" s="79">
        <v>29.9</v>
      </c>
      <c r="K459" s="143" t="str">
        <f>_xlfn.XLOOKUP(C459,наличие!A:A,наличие!J:J,"-",0)</f>
        <v>-</v>
      </c>
      <c r="L459" s="160" t="s">
        <v>1245</v>
      </c>
      <c r="M459" s="31" t="s">
        <v>1244</v>
      </c>
      <c r="N459" s="31" t="s">
        <v>1244</v>
      </c>
      <c r="O459" s="31" t="s">
        <v>1244</v>
      </c>
      <c r="P459" s="31" t="s">
        <v>1244</v>
      </c>
      <c r="Q459" s="31" t="s">
        <v>1244</v>
      </c>
      <c r="R459" s="31" t="s">
        <v>1244</v>
      </c>
      <c r="S459" s="31" t="s">
        <v>1244</v>
      </c>
      <c r="T459" s="31" t="s">
        <v>1244</v>
      </c>
      <c r="U459" s="31" t="s">
        <v>1244</v>
      </c>
      <c r="V459" s="31" t="s">
        <v>1244</v>
      </c>
      <c r="W459" s="31" t="s">
        <v>1244</v>
      </c>
      <c r="X459" s="163">
        <f t="shared" si="666"/>
        <v>0</v>
      </c>
      <c r="Y459" s="81">
        <f t="shared" si="667"/>
        <v>0</v>
      </c>
      <c r="Z459" s="38"/>
      <c r="AA459" s="23"/>
      <c r="AB459" s="24"/>
      <c r="AC459" s="55"/>
      <c r="AD459" s="40"/>
      <c r="AE459" s="11"/>
      <c r="AF459" s="6"/>
      <c r="AG459" s="25"/>
      <c r="AH459" s="11"/>
      <c r="AI459" s="7"/>
      <c r="AJ459" s="26"/>
      <c r="AK459" s="11"/>
      <c r="AL459" s="18"/>
      <c r="AM459" s="42"/>
      <c r="AN459" s="67"/>
      <c r="AO459" s="68"/>
      <c r="AP459" s="68"/>
      <c r="AQ459" s="68"/>
      <c r="AR459" s="68"/>
      <c r="AS459" s="68"/>
      <c r="AT459" s="68"/>
      <c r="AU459" s="68"/>
      <c r="AV459" s="74"/>
      <c r="AW459" s="71"/>
      <c r="AX459" s="49"/>
      <c r="AY459" s="50"/>
      <c r="AZ459" s="50"/>
      <c r="BA459" s="50"/>
      <c r="BB459" s="50"/>
      <c r="BC459" s="50"/>
      <c r="BD459" s="50"/>
      <c r="BE459" s="50"/>
      <c r="BF459" s="46"/>
      <c r="BG459" s="9"/>
      <c r="BH459" s="9"/>
      <c r="BI459" s="53"/>
      <c r="BJ459" s="54"/>
      <c r="BK459" s="54"/>
      <c r="BL459" s="54"/>
      <c r="BM459" s="54"/>
      <c r="BN459" s="54"/>
      <c r="BO459" s="54"/>
      <c r="BP459" s="54"/>
      <c r="BQ459" s="46"/>
      <c r="BR459" s="9"/>
      <c r="BS459" s="9"/>
      <c r="BT459" s="63"/>
      <c r="BU459" s="64"/>
      <c r="BV459" s="64"/>
      <c r="BW459" s="64"/>
      <c r="BX459" s="64"/>
      <c r="BY459" s="64"/>
      <c r="BZ459" s="64"/>
      <c r="CA459" s="64"/>
      <c r="CB459" s="46"/>
      <c r="CC459" s="9"/>
      <c r="CD459" s="9"/>
      <c r="CE459" s="8"/>
      <c r="CF459" s="9"/>
      <c r="CG459" s="9"/>
      <c r="CH459" s="8"/>
      <c r="CI459" s="9"/>
      <c r="CJ459" s="9"/>
    </row>
    <row r="460" spans="1:88" s="10" customFormat="1" ht="144" customHeight="1">
      <c r="A460" s="36" t="s">
        <v>1242</v>
      </c>
      <c r="B460" s="36"/>
      <c r="C460" s="106" t="str">
        <f t="shared" si="665"/>
        <v>MAGGY 8601-Denim</v>
      </c>
      <c r="D460" s="95" t="s">
        <v>52</v>
      </c>
      <c r="E460" s="19" t="s">
        <v>1240</v>
      </c>
      <c r="F460" s="103" t="s">
        <v>1237</v>
      </c>
      <c r="G460" s="19"/>
      <c r="H460" s="78"/>
      <c r="I460" s="89">
        <v>11.9</v>
      </c>
      <c r="J460" s="79">
        <v>29.9</v>
      </c>
      <c r="K460" s="143" t="str">
        <f>_xlfn.XLOOKUP(C460,наличие!A:A,наличие!J:J,"-",0)</f>
        <v>-</v>
      </c>
      <c r="L460" s="160" t="s">
        <v>1245</v>
      </c>
      <c r="M460" s="31" t="s">
        <v>1244</v>
      </c>
      <c r="N460" s="31" t="s">
        <v>1244</v>
      </c>
      <c r="O460" s="31" t="s">
        <v>1244</v>
      </c>
      <c r="P460" s="31" t="s">
        <v>1244</v>
      </c>
      <c r="Q460" s="31" t="s">
        <v>1244</v>
      </c>
      <c r="R460" s="31" t="s">
        <v>1244</v>
      </c>
      <c r="S460" s="31" t="s">
        <v>1244</v>
      </c>
      <c r="T460" s="31" t="s">
        <v>1244</v>
      </c>
      <c r="U460" s="31" t="s">
        <v>1244</v>
      </c>
      <c r="V460" s="31" t="s">
        <v>1244</v>
      </c>
      <c r="W460" s="31" t="s">
        <v>1244</v>
      </c>
      <c r="X460" s="163">
        <f t="shared" si="666"/>
        <v>0</v>
      </c>
      <c r="Y460" s="81">
        <f t="shared" si="667"/>
        <v>0</v>
      </c>
      <c r="Z460" s="38"/>
      <c r="AA460" s="23"/>
      <c r="AB460" s="24"/>
      <c r="AC460" s="55"/>
      <c r="AD460" s="40"/>
      <c r="AE460" s="11"/>
      <c r="AF460" s="6"/>
      <c r="AG460" s="25"/>
      <c r="AH460" s="11"/>
      <c r="AI460" s="7"/>
      <c r="AJ460" s="26"/>
      <c r="AK460" s="11"/>
      <c r="AL460" s="18"/>
      <c r="AM460" s="42"/>
      <c r="AN460" s="67"/>
      <c r="AO460" s="68"/>
      <c r="AP460" s="68"/>
      <c r="AQ460" s="68"/>
      <c r="AR460" s="68"/>
      <c r="AS460" s="68"/>
      <c r="AT460" s="68"/>
      <c r="AU460" s="68"/>
      <c r="AV460" s="74"/>
      <c r="AW460" s="71"/>
      <c r="AX460" s="49"/>
      <c r="AY460" s="50"/>
      <c r="AZ460" s="50"/>
      <c r="BA460" s="50"/>
      <c r="BB460" s="50"/>
      <c r="BC460" s="50"/>
      <c r="BD460" s="50"/>
      <c r="BE460" s="50"/>
      <c r="BF460" s="46"/>
      <c r="BG460" s="9"/>
      <c r="BH460" s="9"/>
      <c r="BI460" s="53"/>
      <c r="BJ460" s="54"/>
      <c r="BK460" s="54"/>
      <c r="BL460" s="54"/>
      <c r="BM460" s="54"/>
      <c r="BN460" s="54"/>
      <c r="BO460" s="54"/>
      <c r="BP460" s="54"/>
      <c r="BQ460" s="46"/>
      <c r="BR460" s="9"/>
      <c r="BS460" s="9"/>
      <c r="BT460" s="63"/>
      <c r="BU460" s="64"/>
      <c r="BV460" s="64"/>
      <c r="BW460" s="64"/>
      <c r="BX460" s="64"/>
      <c r="BY460" s="64"/>
      <c r="BZ460" s="64"/>
      <c r="CA460" s="64"/>
      <c r="CB460" s="46"/>
      <c r="CC460" s="9"/>
      <c r="CD460" s="9"/>
      <c r="CE460" s="8"/>
      <c r="CF460" s="9"/>
      <c r="CG460" s="9"/>
      <c r="CH460" s="8"/>
      <c r="CI460" s="9"/>
      <c r="CJ460" s="9"/>
    </row>
    <row r="461" spans="1:88" s="10" customFormat="1" ht="144" customHeight="1">
      <c r="A461" s="36" t="s">
        <v>1242</v>
      </c>
      <c r="B461" s="36"/>
      <c r="C461" s="106" t="str">
        <f t="shared" si="665"/>
        <v>MAGGY 8601-Beige</v>
      </c>
      <c r="D461" s="95" t="s">
        <v>52</v>
      </c>
      <c r="E461" s="19" t="s">
        <v>1216</v>
      </c>
      <c r="F461" s="103" t="s">
        <v>1237</v>
      </c>
      <c r="G461" s="19"/>
      <c r="H461" s="78"/>
      <c r="I461" s="89">
        <v>11.9</v>
      </c>
      <c r="J461" s="79">
        <v>29.9</v>
      </c>
      <c r="K461" s="143" t="str">
        <f>_xlfn.XLOOKUP(C461,наличие!A:A,наличие!J:J,"-",0)</f>
        <v>-</v>
      </c>
      <c r="L461" s="160" t="s">
        <v>1245</v>
      </c>
      <c r="M461" s="31" t="s">
        <v>1244</v>
      </c>
      <c r="N461" s="31" t="s">
        <v>1244</v>
      </c>
      <c r="O461" s="31" t="s">
        <v>1244</v>
      </c>
      <c r="P461" s="31" t="s">
        <v>1244</v>
      </c>
      <c r="Q461" s="31" t="s">
        <v>1244</v>
      </c>
      <c r="R461" s="31" t="s">
        <v>1244</v>
      </c>
      <c r="S461" s="31" t="s">
        <v>1244</v>
      </c>
      <c r="T461" s="31" t="s">
        <v>1244</v>
      </c>
      <c r="U461" s="31" t="s">
        <v>1244</v>
      </c>
      <c r="V461" s="31" t="s">
        <v>1244</v>
      </c>
      <c r="W461" s="31" t="s">
        <v>1244</v>
      </c>
      <c r="X461" s="163">
        <f t="shared" si="666"/>
        <v>0</v>
      </c>
      <c r="Y461" s="81">
        <f t="shared" si="667"/>
        <v>0</v>
      </c>
      <c r="Z461" s="38"/>
      <c r="AA461" s="23"/>
      <c r="AB461" s="24"/>
      <c r="AC461" s="55"/>
      <c r="AD461" s="40"/>
      <c r="AE461" s="11"/>
      <c r="AF461" s="6"/>
      <c r="AG461" s="25"/>
      <c r="AH461" s="11"/>
      <c r="AI461" s="7"/>
      <c r="AJ461" s="26"/>
      <c r="AK461" s="11"/>
      <c r="AL461" s="18"/>
      <c r="AM461" s="42"/>
      <c r="AN461" s="67"/>
      <c r="AO461" s="68"/>
      <c r="AP461" s="68"/>
      <c r="AQ461" s="68"/>
      <c r="AR461" s="68"/>
      <c r="AS461" s="68"/>
      <c r="AT461" s="68"/>
      <c r="AU461" s="68"/>
      <c r="AV461" s="74"/>
      <c r="AW461" s="71"/>
      <c r="AX461" s="49"/>
      <c r="AY461" s="50"/>
      <c r="AZ461" s="50"/>
      <c r="BA461" s="50"/>
      <c r="BB461" s="50"/>
      <c r="BC461" s="50"/>
      <c r="BD461" s="50"/>
      <c r="BE461" s="50"/>
      <c r="BF461" s="46"/>
      <c r="BG461" s="9"/>
      <c r="BH461" s="9"/>
      <c r="BI461" s="53"/>
      <c r="BJ461" s="54"/>
      <c r="BK461" s="54"/>
      <c r="BL461" s="54"/>
      <c r="BM461" s="54"/>
      <c r="BN461" s="54"/>
      <c r="BO461" s="54"/>
      <c r="BP461" s="54"/>
      <c r="BQ461" s="46"/>
      <c r="BR461" s="9"/>
      <c r="BS461" s="9"/>
      <c r="BT461" s="63"/>
      <c r="BU461" s="64"/>
      <c r="BV461" s="64"/>
      <c r="BW461" s="64"/>
      <c r="BX461" s="64"/>
      <c r="BY461" s="64"/>
      <c r="BZ461" s="64"/>
      <c r="CA461" s="64"/>
      <c r="CB461" s="46"/>
      <c r="CC461" s="9"/>
      <c r="CD461" s="9"/>
      <c r="CE461" s="8"/>
      <c r="CF461" s="9"/>
      <c r="CG461" s="9"/>
      <c r="CH461" s="8"/>
      <c r="CI461" s="9"/>
      <c r="CJ461" s="9"/>
    </row>
    <row r="462" spans="1:88" s="10" customFormat="1" ht="144" customHeight="1">
      <c r="A462" s="36" t="s">
        <v>1242</v>
      </c>
      <c r="B462" s="36"/>
      <c r="C462" s="106" t="str">
        <f t="shared" si="665"/>
        <v>MAGGY 8601-Grey</v>
      </c>
      <c r="D462" s="95" t="s">
        <v>52</v>
      </c>
      <c r="E462" s="19" t="s">
        <v>1217</v>
      </c>
      <c r="F462" s="103" t="s">
        <v>1237</v>
      </c>
      <c r="G462" s="19"/>
      <c r="H462" s="78"/>
      <c r="I462" s="89">
        <v>11.9</v>
      </c>
      <c r="J462" s="79">
        <v>29.9</v>
      </c>
      <c r="K462" s="143" t="str">
        <f>_xlfn.XLOOKUP(C462,наличие!A:A,наличие!J:J,"-",0)</f>
        <v>-</v>
      </c>
      <c r="L462" s="160" t="s">
        <v>1245</v>
      </c>
      <c r="M462" s="31" t="s">
        <v>1244</v>
      </c>
      <c r="N462" s="31" t="s">
        <v>1244</v>
      </c>
      <c r="O462" s="31" t="s">
        <v>1244</v>
      </c>
      <c r="P462" s="31" t="s">
        <v>1244</v>
      </c>
      <c r="Q462" s="31" t="s">
        <v>1244</v>
      </c>
      <c r="R462" s="31" t="s">
        <v>1244</v>
      </c>
      <c r="S462" s="31" t="s">
        <v>1244</v>
      </c>
      <c r="T462" s="31" t="s">
        <v>1244</v>
      </c>
      <c r="U462" s="31" t="s">
        <v>1244</v>
      </c>
      <c r="V462" s="31" t="s">
        <v>1244</v>
      </c>
      <c r="W462" s="31" t="s">
        <v>1244</v>
      </c>
      <c r="X462" s="163">
        <f t="shared" si="666"/>
        <v>0</v>
      </c>
      <c r="Y462" s="81">
        <f t="shared" si="667"/>
        <v>0</v>
      </c>
      <c r="Z462" s="38"/>
      <c r="AA462" s="23"/>
      <c r="AB462" s="24"/>
      <c r="AC462" s="55"/>
      <c r="AD462" s="40"/>
      <c r="AE462" s="11"/>
      <c r="AF462" s="6"/>
      <c r="AG462" s="25"/>
      <c r="AH462" s="11"/>
      <c r="AI462" s="7"/>
      <c r="AJ462" s="26"/>
      <c r="AK462" s="11"/>
      <c r="AL462" s="18"/>
      <c r="AM462" s="42"/>
      <c r="AN462" s="67"/>
      <c r="AO462" s="68"/>
      <c r="AP462" s="68"/>
      <c r="AQ462" s="68"/>
      <c r="AR462" s="68"/>
      <c r="AS462" s="68"/>
      <c r="AT462" s="68"/>
      <c r="AU462" s="68"/>
      <c r="AV462" s="74"/>
      <c r="AW462" s="71"/>
      <c r="AX462" s="49"/>
      <c r="AY462" s="50"/>
      <c r="AZ462" s="50"/>
      <c r="BA462" s="50"/>
      <c r="BB462" s="50"/>
      <c r="BC462" s="50"/>
      <c r="BD462" s="50"/>
      <c r="BE462" s="50"/>
      <c r="BF462" s="46"/>
      <c r="BG462" s="9"/>
      <c r="BH462" s="9"/>
      <c r="BI462" s="53"/>
      <c r="BJ462" s="54"/>
      <c r="BK462" s="54"/>
      <c r="BL462" s="54"/>
      <c r="BM462" s="54"/>
      <c r="BN462" s="54"/>
      <c r="BO462" s="54"/>
      <c r="BP462" s="54"/>
      <c r="BQ462" s="46"/>
      <c r="BR462" s="9"/>
      <c r="BS462" s="9"/>
      <c r="BT462" s="63"/>
      <c r="BU462" s="64"/>
      <c r="BV462" s="64"/>
      <c r="BW462" s="64"/>
      <c r="BX462" s="64"/>
      <c r="BY462" s="64"/>
      <c r="BZ462" s="64"/>
      <c r="CA462" s="64"/>
      <c r="CB462" s="46"/>
      <c r="CC462" s="9"/>
      <c r="CD462" s="9"/>
      <c r="CE462" s="8"/>
      <c r="CF462" s="9"/>
      <c r="CG462" s="9"/>
      <c r="CH462" s="8"/>
      <c r="CI462" s="9"/>
      <c r="CJ462" s="9"/>
    </row>
    <row r="463" spans="1:88" s="10" customFormat="1" ht="144" customHeight="1">
      <c r="A463" s="36" t="s">
        <v>1242</v>
      </c>
      <c r="B463" s="36"/>
      <c r="C463" s="106" t="str">
        <f t="shared" si="665"/>
        <v>MAGGY 8601-Taupe</v>
      </c>
      <c r="D463" s="95" t="s">
        <v>52</v>
      </c>
      <c r="E463" s="19" t="s">
        <v>1211</v>
      </c>
      <c r="F463" s="103" t="s">
        <v>1237</v>
      </c>
      <c r="G463" s="19"/>
      <c r="H463" s="78"/>
      <c r="I463" s="89">
        <v>11.9</v>
      </c>
      <c r="J463" s="79">
        <v>29.9</v>
      </c>
      <c r="K463" s="143" t="str">
        <f>_xlfn.XLOOKUP(C463,наличие!A:A,наличие!J:J,"-",0)</f>
        <v>-</v>
      </c>
      <c r="L463" s="160" t="s">
        <v>1245</v>
      </c>
      <c r="M463" s="31" t="s">
        <v>1244</v>
      </c>
      <c r="N463" s="31" t="s">
        <v>1244</v>
      </c>
      <c r="O463" s="31" t="s">
        <v>1244</v>
      </c>
      <c r="P463" s="31" t="s">
        <v>1244</v>
      </c>
      <c r="Q463" s="31" t="s">
        <v>1244</v>
      </c>
      <c r="R463" s="31" t="s">
        <v>1244</v>
      </c>
      <c r="S463" s="31" t="s">
        <v>1244</v>
      </c>
      <c r="T463" s="31" t="s">
        <v>1244</v>
      </c>
      <c r="U463" s="31" t="s">
        <v>1244</v>
      </c>
      <c r="V463" s="31" t="s">
        <v>1244</v>
      </c>
      <c r="W463" s="31" t="s">
        <v>1244</v>
      </c>
      <c r="X463" s="163">
        <f t="shared" si="666"/>
        <v>0</v>
      </c>
      <c r="Y463" s="81">
        <f t="shared" si="667"/>
        <v>0</v>
      </c>
      <c r="Z463" s="38"/>
      <c r="AA463" s="23"/>
      <c r="AB463" s="24"/>
      <c r="AC463" s="55"/>
      <c r="AD463" s="40"/>
      <c r="AE463" s="11"/>
      <c r="AF463" s="6"/>
      <c r="AG463" s="25"/>
      <c r="AH463" s="11"/>
      <c r="AI463" s="7"/>
      <c r="AJ463" s="26"/>
      <c r="AK463" s="11"/>
      <c r="AL463" s="18"/>
      <c r="AM463" s="42"/>
      <c r="AN463" s="67"/>
      <c r="AO463" s="68"/>
      <c r="AP463" s="68"/>
      <c r="AQ463" s="68"/>
      <c r="AR463" s="68"/>
      <c r="AS463" s="68"/>
      <c r="AT463" s="68"/>
      <c r="AU463" s="68"/>
      <c r="AV463" s="74"/>
      <c r="AW463" s="71"/>
      <c r="AX463" s="49"/>
      <c r="AY463" s="50"/>
      <c r="AZ463" s="50"/>
      <c r="BA463" s="50"/>
      <c r="BB463" s="50"/>
      <c r="BC463" s="50"/>
      <c r="BD463" s="50"/>
      <c r="BE463" s="50"/>
      <c r="BF463" s="46"/>
      <c r="BG463" s="9"/>
      <c r="BH463" s="9"/>
      <c r="BI463" s="53"/>
      <c r="BJ463" s="54"/>
      <c r="BK463" s="54"/>
      <c r="BL463" s="54"/>
      <c r="BM463" s="54"/>
      <c r="BN463" s="54"/>
      <c r="BO463" s="54"/>
      <c r="BP463" s="54"/>
      <c r="BQ463" s="46"/>
      <c r="BR463" s="9"/>
      <c r="BS463" s="9"/>
      <c r="BT463" s="63"/>
      <c r="BU463" s="64"/>
      <c r="BV463" s="64"/>
      <c r="BW463" s="64"/>
      <c r="BX463" s="64"/>
      <c r="BY463" s="64"/>
      <c r="BZ463" s="64"/>
      <c r="CA463" s="64"/>
      <c r="CB463" s="46"/>
      <c r="CC463" s="9"/>
      <c r="CD463" s="9"/>
      <c r="CE463" s="8"/>
      <c r="CF463" s="9"/>
      <c r="CG463" s="9"/>
      <c r="CH463" s="8"/>
      <c r="CI463" s="9"/>
      <c r="CJ463" s="9"/>
    </row>
    <row r="464" spans="1:88" s="10" customFormat="1" ht="144" customHeight="1">
      <c r="A464" s="36" t="s">
        <v>1242</v>
      </c>
      <c r="B464" s="36"/>
      <c r="C464" s="106" t="str">
        <f t="shared" si="665"/>
        <v>MAGGY 8601-Navy</v>
      </c>
      <c r="D464" s="95" t="s">
        <v>52</v>
      </c>
      <c r="E464" s="19" t="s">
        <v>1208</v>
      </c>
      <c r="F464" s="103" t="s">
        <v>1237</v>
      </c>
      <c r="G464" s="19"/>
      <c r="H464" s="78"/>
      <c r="I464" s="89">
        <v>11.9</v>
      </c>
      <c r="J464" s="79">
        <v>29.9</v>
      </c>
      <c r="K464" s="143" t="str">
        <f>_xlfn.XLOOKUP(C464,наличие!A:A,наличие!J:J,"-",0)</f>
        <v>-</v>
      </c>
      <c r="L464" s="160" t="s">
        <v>1245</v>
      </c>
      <c r="M464" s="31" t="s">
        <v>1244</v>
      </c>
      <c r="N464" s="31" t="s">
        <v>1244</v>
      </c>
      <c r="O464" s="31" t="s">
        <v>1244</v>
      </c>
      <c r="P464" s="31" t="s">
        <v>1244</v>
      </c>
      <c r="Q464" s="31" t="s">
        <v>1244</v>
      </c>
      <c r="R464" s="31" t="s">
        <v>1244</v>
      </c>
      <c r="S464" s="31" t="s">
        <v>1244</v>
      </c>
      <c r="T464" s="31" t="s">
        <v>1244</v>
      </c>
      <c r="U464" s="31" t="s">
        <v>1244</v>
      </c>
      <c r="V464" s="31" t="s">
        <v>1244</v>
      </c>
      <c r="W464" s="31" t="s">
        <v>1244</v>
      </c>
      <c r="X464" s="163">
        <f t="shared" si="666"/>
        <v>0</v>
      </c>
      <c r="Y464" s="81">
        <f t="shared" si="667"/>
        <v>0</v>
      </c>
      <c r="Z464" s="38"/>
      <c r="AA464" s="23"/>
      <c r="AB464" s="24"/>
      <c r="AC464" s="55"/>
      <c r="AD464" s="40"/>
      <c r="AE464" s="11"/>
      <c r="AF464" s="6"/>
      <c r="AG464" s="25"/>
      <c r="AH464" s="11"/>
      <c r="AI464" s="7"/>
      <c r="AJ464" s="26"/>
      <c r="AK464" s="11"/>
      <c r="AL464" s="18"/>
      <c r="AM464" s="42"/>
      <c r="AN464" s="67"/>
      <c r="AO464" s="68"/>
      <c r="AP464" s="68"/>
      <c r="AQ464" s="68"/>
      <c r="AR464" s="68"/>
      <c r="AS464" s="68"/>
      <c r="AT464" s="68"/>
      <c r="AU464" s="68"/>
      <c r="AV464" s="74"/>
      <c r="AW464" s="71"/>
      <c r="AX464" s="49"/>
      <c r="AY464" s="50"/>
      <c r="AZ464" s="50"/>
      <c r="BA464" s="50"/>
      <c r="BB464" s="50"/>
      <c r="BC464" s="50"/>
      <c r="BD464" s="50"/>
      <c r="BE464" s="50"/>
      <c r="BF464" s="46"/>
      <c r="BG464" s="9"/>
      <c r="BH464" s="9"/>
      <c r="BI464" s="53"/>
      <c r="BJ464" s="54"/>
      <c r="BK464" s="54"/>
      <c r="BL464" s="54"/>
      <c r="BM464" s="54"/>
      <c r="BN464" s="54"/>
      <c r="BO464" s="54"/>
      <c r="BP464" s="54"/>
      <c r="BQ464" s="46"/>
      <c r="BR464" s="9"/>
      <c r="BS464" s="9"/>
      <c r="BT464" s="63"/>
      <c r="BU464" s="64"/>
      <c r="BV464" s="64"/>
      <c r="BW464" s="64"/>
      <c r="BX464" s="64"/>
      <c r="BY464" s="64"/>
      <c r="BZ464" s="64"/>
      <c r="CA464" s="64"/>
      <c r="CB464" s="46"/>
      <c r="CC464" s="9"/>
      <c r="CD464" s="9"/>
      <c r="CE464" s="8"/>
      <c r="CF464" s="9"/>
      <c r="CG464" s="9"/>
      <c r="CH464" s="8"/>
      <c r="CI464" s="9"/>
      <c r="CJ464" s="9"/>
    </row>
    <row r="465" spans="1:88" s="10" customFormat="1" ht="144" customHeight="1">
      <c r="A465" s="36" t="s">
        <v>1242</v>
      </c>
      <c r="B465" s="36"/>
      <c r="C465" s="106" t="str">
        <f t="shared" si="665"/>
        <v>MAGGY 8601-Offwhite</v>
      </c>
      <c r="D465" s="95" t="s">
        <v>52</v>
      </c>
      <c r="E465" s="19" t="s">
        <v>1238</v>
      </c>
      <c r="F465" s="103" t="s">
        <v>1237</v>
      </c>
      <c r="G465" s="19"/>
      <c r="H465" s="78"/>
      <c r="I465" s="89">
        <v>11.9</v>
      </c>
      <c r="J465" s="79">
        <v>29.9</v>
      </c>
      <c r="K465" s="143" t="str">
        <f>_xlfn.XLOOKUP(C465,наличие!A:A,наличие!J:J,"-",0)</f>
        <v>-</v>
      </c>
      <c r="L465" s="160" t="s">
        <v>1245</v>
      </c>
      <c r="M465" s="31" t="s">
        <v>1244</v>
      </c>
      <c r="N465" s="31" t="s">
        <v>1244</v>
      </c>
      <c r="O465" s="31" t="s">
        <v>1244</v>
      </c>
      <c r="P465" s="31" t="s">
        <v>1244</v>
      </c>
      <c r="Q465" s="31" t="s">
        <v>1244</v>
      </c>
      <c r="R465" s="31" t="s">
        <v>1244</v>
      </c>
      <c r="S465" s="31" t="s">
        <v>1244</v>
      </c>
      <c r="T465" s="31" t="s">
        <v>1244</v>
      </c>
      <c r="U465" s="31" t="s">
        <v>1244</v>
      </c>
      <c r="V465" s="31" t="s">
        <v>1244</v>
      </c>
      <c r="W465" s="31" t="s">
        <v>1244</v>
      </c>
      <c r="X465" s="163">
        <f t="shared" si="666"/>
        <v>0</v>
      </c>
      <c r="Y465" s="81">
        <f t="shared" si="667"/>
        <v>0</v>
      </c>
      <c r="Z465" s="38"/>
      <c r="AA465" s="23"/>
      <c r="AB465" s="24"/>
      <c r="AC465" s="55"/>
      <c r="AD465" s="40"/>
      <c r="AE465" s="11"/>
      <c r="AF465" s="6"/>
      <c r="AG465" s="25"/>
      <c r="AH465" s="11"/>
      <c r="AI465" s="7"/>
      <c r="AJ465" s="26"/>
      <c r="AK465" s="11"/>
      <c r="AL465" s="18"/>
      <c r="AM465" s="42"/>
      <c r="AN465" s="67"/>
      <c r="AO465" s="68"/>
      <c r="AP465" s="68"/>
      <c r="AQ465" s="68"/>
      <c r="AR465" s="68"/>
      <c r="AS465" s="68"/>
      <c r="AT465" s="68"/>
      <c r="AU465" s="68"/>
      <c r="AV465" s="74"/>
      <c r="AW465" s="71"/>
      <c r="AX465" s="49"/>
      <c r="AY465" s="50"/>
      <c r="AZ465" s="50"/>
      <c r="BA465" s="50"/>
      <c r="BB465" s="50"/>
      <c r="BC465" s="50"/>
      <c r="BD465" s="50"/>
      <c r="BE465" s="50"/>
      <c r="BF465" s="46"/>
      <c r="BG465" s="9"/>
      <c r="BH465" s="9"/>
      <c r="BI465" s="53"/>
      <c r="BJ465" s="54"/>
      <c r="BK465" s="54"/>
      <c r="BL465" s="54"/>
      <c r="BM465" s="54"/>
      <c r="BN465" s="54"/>
      <c r="BO465" s="54"/>
      <c r="BP465" s="54"/>
      <c r="BQ465" s="46"/>
      <c r="BR465" s="9"/>
      <c r="BS465" s="9"/>
      <c r="BT465" s="63"/>
      <c r="BU465" s="64"/>
      <c r="BV465" s="64"/>
      <c r="BW465" s="64"/>
      <c r="BX465" s="64"/>
      <c r="BY465" s="64"/>
      <c r="BZ465" s="64"/>
      <c r="CA465" s="64"/>
      <c r="CB465" s="46"/>
      <c r="CC465" s="9"/>
      <c r="CD465" s="9"/>
      <c r="CE465" s="8"/>
      <c r="CF465" s="9"/>
      <c r="CG465" s="9"/>
      <c r="CH465" s="8"/>
      <c r="CI465" s="9"/>
      <c r="CJ465" s="9"/>
    </row>
    <row r="466" spans="1:88" s="10" customFormat="1" ht="144" customHeight="1">
      <c r="A466" s="36" t="s">
        <v>1242</v>
      </c>
      <c r="B466" s="36"/>
      <c r="C466" s="106" t="str">
        <f t="shared" si="665"/>
        <v>MAGGY 8601-Black</v>
      </c>
      <c r="D466" s="95" t="s">
        <v>52</v>
      </c>
      <c r="E466" s="19" t="s">
        <v>1212</v>
      </c>
      <c r="F466" s="103" t="s">
        <v>1237</v>
      </c>
      <c r="G466" s="19"/>
      <c r="H466" s="78"/>
      <c r="I466" s="89">
        <v>11.9</v>
      </c>
      <c r="J466" s="79">
        <v>29.9</v>
      </c>
      <c r="K466" s="143" t="str">
        <f>_xlfn.XLOOKUP(C466,наличие!A:A,наличие!J:J,"-",0)</f>
        <v>-</v>
      </c>
      <c r="L466" s="160" t="s">
        <v>1245</v>
      </c>
      <c r="M466" s="31" t="s">
        <v>1244</v>
      </c>
      <c r="N466" s="31" t="s">
        <v>1244</v>
      </c>
      <c r="O466" s="31" t="s">
        <v>1244</v>
      </c>
      <c r="P466" s="31" t="s">
        <v>1244</v>
      </c>
      <c r="Q466" s="31" t="s">
        <v>1244</v>
      </c>
      <c r="R466" s="31" t="s">
        <v>1244</v>
      </c>
      <c r="S466" s="31" t="s">
        <v>1244</v>
      </c>
      <c r="T466" s="31" t="s">
        <v>1244</v>
      </c>
      <c r="U466" s="31" t="s">
        <v>1244</v>
      </c>
      <c r="V466" s="31" t="s">
        <v>1244</v>
      </c>
      <c r="W466" s="31" t="s">
        <v>1244</v>
      </c>
      <c r="X466" s="163">
        <f t="shared" si="666"/>
        <v>0</v>
      </c>
      <c r="Y466" s="81">
        <f t="shared" si="667"/>
        <v>0</v>
      </c>
      <c r="Z466" s="38"/>
      <c r="AA466" s="23"/>
      <c r="AB466" s="24"/>
      <c r="AC466" s="55"/>
      <c r="AD466" s="40"/>
      <c r="AE466" s="11"/>
      <c r="AF466" s="6"/>
      <c r="AG466" s="25"/>
      <c r="AH466" s="11"/>
      <c r="AI466" s="7"/>
      <c r="AJ466" s="26"/>
      <c r="AK466" s="11"/>
      <c r="AL466" s="18"/>
      <c r="AM466" s="42"/>
      <c r="AN466" s="67"/>
      <c r="AO466" s="68"/>
      <c r="AP466" s="68"/>
      <c r="AQ466" s="68"/>
      <c r="AR466" s="68"/>
      <c r="AS466" s="68"/>
      <c r="AT466" s="68"/>
      <c r="AU466" s="68"/>
      <c r="AV466" s="74"/>
      <c r="AW466" s="71"/>
      <c r="AX466" s="49"/>
      <c r="AY466" s="50"/>
      <c r="AZ466" s="50"/>
      <c r="BA466" s="50"/>
      <c r="BB466" s="50"/>
      <c r="BC466" s="50"/>
      <c r="BD466" s="50"/>
      <c r="BE466" s="50"/>
      <c r="BF466" s="46"/>
      <c r="BG466" s="9"/>
      <c r="BH466" s="9"/>
      <c r="BI466" s="53"/>
      <c r="BJ466" s="54"/>
      <c r="BK466" s="54"/>
      <c r="BL466" s="54"/>
      <c r="BM466" s="54"/>
      <c r="BN466" s="54"/>
      <c r="BO466" s="54"/>
      <c r="BP466" s="54"/>
      <c r="BQ466" s="46"/>
      <c r="BR466" s="9"/>
      <c r="BS466" s="9"/>
      <c r="BT466" s="63"/>
      <c r="BU466" s="64"/>
      <c r="BV466" s="64"/>
      <c r="BW466" s="64"/>
      <c r="BX466" s="64"/>
      <c r="BY466" s="64"/>
      <c r="BZ466" s="64"/>
      <c r="CA466" s="64"/>
      <c r="CB466" s="46"/>
      <c r="CC466" s="9"/>
      <c r="CD466" s="9"/>
      <c r="CE466" s="8"/>
      <c r="CF466" s="9"/>
      <c r="CG466" s="9"/>
      <c r="CH466" s="8"/>
      <c r="CI466" s="9"/>
      <c r="CJ466" s="9"/>
    </row>
    <row r="467" spans="1:88" s="10" customFormat="1" ht="144" customHeight="1">
      <c r="A467" s="36" t="s">
        <v>1242</v>
      </c>
      <c r="B467" s="36"/>
      <c r="C467" s="106" t="str">
        <f t="shared" si="665"/>
        <v>MAGGY 8601-Pearl</v>
      </c>
      <c r="D467" s="95" t="s">
        <v>52</v>
      </c>
      <c r="E467" s="19" t="s">
        <v>1315</v>
      </c>
      <c r="F467" s="103" t="s">
        <v>1237</v>
      </c>
      <c r="G467" s="19"/>
      <c r="H467" s="78"/>
      <c r="I467" s="89">
        <v>11.9</v>
      </c>
      <c r="J467" s="79">
        <v>29.9</v>
      </c>
      <c r="K467" s="143" t="str">
        <f>_xlfn.XLOOKUP(C467,наличие!A:A,наличие!J:J,"-",0)</f>
        <v>-</v>
      </c>
      <c r="L467" s="160" t="s">
        <v>1245</v>
      </c>
      <c r="M467" s="31" t="s">
        <v>1244</v>
      </c>
      <c r="N467" s="31" t="s">
        <v>1244</v>
      </c>
      <c r="O467" s="31" t="s">
        <v>1244</v>
      </c>
      <c r="P467" s="31" t="s">
        <v>1244</v>
      </c>
      <c r="Q467" s="31" t="s">
        <v>1244</v>
      </c>
      <c r="R467" s="31" t="s">
        <v>1244</v>
      </c>
      <c r="S467" s="31" t="s">
        <v>1244</v>
      </c>
      <c r="T467" s="31" t="s">
        <v>1244</v>
      </c>
      <c r="U467" s="31" t="s">
        <v>1244</v>
      </c>
      <c r="V467" s="31" t="s">
        <v>1244</v>
      </c>
      <c r="W467" s="31" t="s">
        <v>1244</v>
      </c>
      <c r="X467" s="163">
        <f t="shared" si="666"/>
        <v>0</v>
      </c>
      <c r="Y467" s="81">
        <f t="shared" si="667"/>
        <v>0</v>
      </c>
      <c r="Z467" s="38"/>
      <c r="AA467" s="23"/>
      <c r="AB467" s="24"/>
      <c r="AC467" s="55"/>
      <c r="AD467" s="40"/>
      <c r="AE467" s="11"/>
      <c r="AF467" s="6"/>
      <c r="AG467" s="25"/>
      <c r="AH467" s="11"/>
      <c r="AI467" s="7"/>
      <c r="AJ467" s="26"/>
      <c r="AK467" s="11"/>
      <c r="AL467" s="18"/>
      <c r="AM467" s="42"/>
      <c r="AN467" s="67"/>
      <c r="AO467" s="68"/>
      <c r="AP467" s="68"/>
      <c r="AQ467" s="68"/>
      <c r="AR467" s="68"/>
      <c r="AS467" s="68"/>
      <c r="AT467" s="68"/>
      <c r="AU467" s="68"/>
      <c r="AV467" s="74"/>
      <c r="AW467" s="71"/>
      <c r="AX467" s="49"/>
      <c r="AY467" s="50"/>
      <c r="AZ467" s="50"/>
      <c r="BA467" s="50"/>
      <c r="BB467" s="50"/>
      <c r="BC467" s="50"/>
      <c r="BD467" s="50"/>
      <c r="BE467" s="50"/>
      <c r="BF467" s="46"/>
      <c r="BG467" s="9"/>
      <c r="BH467" s="9"/>
      <c r="BI467" s="53"/>
      <c r="BJ467" s="54"/>
      <c r="BK467" s="54"/>
      <c r="BL467" s="54"/>
      <c r="BM467" s="54"/>
      <c r="BN467" s="54"/>
      <c r="BO467" s="54"/>
      <c r="BP467" s="54"/>
      <c r="BQ467" s="46"/>
      <c r="BR467" s="9"/>
      <c r="BS467" s="9"/>
      <c r="BT467" s="63"/>
      <c r="BU467" s="64"/>
      <c r="BV467" s="64"/>
      <c r="BW467" s="64"/>
      <c r="BX467" s="64"/>
      <c r="BY467" s="64"/>
      <c r="BZ467" s="64"/>
      <c r="CA467" s="64"/>
      <c r="CB467" s="46"/>
      <c r="CC467" s="9"/>
      <c r="CD467" s="9"/>
      <c r="CE467" s="8"/>
      <c r="CF467" s="9"/>
      <c r="CG467" s="9"/>
      <c r="CH467" s="8"/>
      <c r="CI467" s="9"/>
      <c r="CJ467" s="9"/>
    </row>
    <row r="468" spans="1:88" s="10" customFormat="1" ht="144" customHeight="1">
      <c r="A468" s="36" t="s">
        <v>1242</v>
      </c>
      <c r="B468" s="36"/>
      <c r="C468" s="106" t="str">
        <f t="shared" si="665"/>
        <v>MAGGY 8601-Pink</v>
      </c>
      <c r="D468" s="95" t="s">
        <v>52</v>
      </c>
      <c r="E468" s="19" t="s">
        <v>1234</v>
      </c>
      <c r="F468" s="103" t="s">
        <v>1237</v>
      </c>
      <c r="G468" s="19"/>
      <c r="H468" s="78"/>
      <c r="I468" s="89">
        <v>11.9</v>
      </c>
      <c r="J468" s="79">
        <v>29.9</v>
      </c>
      <c r="K468" s="143" t="str">
        <f>_xlfn.XLOOKUP(C468,наличие!A:A,наличие!J:J,"-",0)</f>
        <v>-</v>
      </c>
      <c r="L468" s="160"/>
      <c r="M468" s="31" t="s">
        <v>1244</v>
      </c>
      <c r="N468" s="31" t="s">
        <v>1244</v>
      </c>
      <c r="O468" s="31" t="s">
        <v>1244</v>
      </c>
      <c r="P468" s="31" t="s">
        <v>1244</v>
      </c>
      <c r="Q468" s="31" t="s">
        <v>1244</v>
      </c>
      <c r="R468" s="31" t="s">
        <v>1244</v>
      </c>
      <c r="S468" s="31" t="s">
        <v>1244</v>
      </c>
      <c r="T468" s="31" t="s">
        <v>1244</v>
      </c>
      <c r="U468" s="31" t="s">
        <v>1244</v>
      </c>
      <c r="V468" s="31" t="s">
        <v>1244</v>
      </c>
      <c r="W468" s="31" t="s">
        <v>1244</v>
      </c>
      <c r="X468" s="163">
        <f t="shared" si="666"/>
        <v>0</v>
      </c>
      <c r="Y468" s="81">
        <f t="shared" si="667"/>
        <v>0</v>
      </c>
      <c r="Z468" s="38"/>
      <c r="AA468" s="23"/>
      <c r="AB468" s="24"/>
      <c r="AC468" s="55"/>
      <c r="AD468" s="40"/>
      <c r="AE468" s="11"/>
      <c r="AF468" s="6"/>
      <c r="AG468" s="25"/>
      <c r="AH468" s="11"/>
      <c r="AI468" s="7"/>
      <c r="AJ468" s="26"/>
      <c r="AK468" s="11"/>
      <c r="AL468" s="18"/>
      <c r="AM468" s="42"/>
      <c r="AN468" s="67"/>
      <c r="AO468" s="68"/>
      <c r="AP468" s="68"/>
      <c r="AQ468" s="68"/>
      <c r="AR468" s="68"/>
      <c r="AS468" s="68"/>
      <c r="AT468" s="68"/>
      <c r="AU468" s="68"/>
      <c r="AV468" s="74"/>
      <c r="AW468" s="71"/>
      <c r="AX468" s="49"/>
      <c r="AY468" s="50"/>
      <c r="AZ468" s="50"/>
      <c r="BA468" s="50"/>
      <c r="BB468" s="50"/>
      <c r="BC468" s="50"/>
      <c r="BD468" s="50"/>
      <c r="BE468" s="50"/>
      <c r="BF468" s="46"/>
      <c r="BG468" s="9"/>
      <c r="BH468" s="9"/>
      <c r="BI468" s="53"/>
      <c r="BJ468" s="54"/>
      <c r="BK468" s="54"/>
      <c r="BL468" s="54"/>
      <c r="BM468" s="54"/>
      <c r="BN468" s="54"/>
      <c r="BO468" s="54"/>
      <c r="BP468" s="54"/>
      <c r="BQ468" s="46"/>
      <c r="BR468" s="9"/>
      <c r="BS468" s="9"/>
      <c r="BT468" s="63"/>
      <c r="BU468" s="64"/>
      <c r="BV468" s="64"/>
      <c r="BW468" s="64"/>
      <c r="BX468" s="64"/>
      <c r="BY468" s="64"/>
      <c r="BZ468" s="64"/>
      <c r="CA468" s="64"/>
      <c r="CB468" s="46"/>
      <c r="CC468" s="9"/>
      <c r="CD468" s="9"/>
      <c r="CE468" s="8"/>
      <c r="CF468" s="9"/>
      <c r="CG468" s="9"/>
      <c r="CH468" s="8"/>
      <c r="CI468" s="9"/>
      <c r="CJ468" s="9"/>
    </row>
    <row r="470" spans="1:88">
      <c r="B470" s="93"/>
      <c r="C470" s="93"/>
      <c r="D470" s="30"/>
      <c r="G470"/>
      <c r="H470" s="28"/>
      <c r="K470" s="1"/>
      <c r="X470" s="164"/>
      <c r="Y470" s="1"/>
      <c r="AB470" s="33"/>
      <c r="AC470" s="1"/>
      <c r="AL470" s="43"/>
      <c r="AM470" s="1"/>
      <c r="AN470" s="150">
        <f>SUM(AV305:AV305)</f>
        <v>0</v>
      </c>
      <c r="AO470" s="148"/>
      <c r="AP470" s="148"/>
      <c r="AQ470" s="148"/>
      <c r="AR470" s="148"/>
      <c r="AS470" s="148"/>
      <c r="AU470" s="72"/>
      <c r="AV470" s="69"/>
      <c r="AW470" s="22"/>
      <c r="AX470" s="150">
        <f>SUM(BF305:BF305)</f>
        <v>0</v>
      </c>
      <c r="AY470" s="148"/>
      <c r="AZ470" s="148"/>
      <c r="BA470" s="148"/>
      <c r="BB470" s="148"/>
      <c r="BC470" s="148"/>
      <c r="BH470" s="22"/>
      <c r="BI470" s="150">
        <f>SUM(BQ305:BQ305)</f>
        <v>0</v>
      </c>
      <c r="BJ470" s="148"/>
      <c r="BK470" s="148"/>
      <c r="BL470" s="148"/>
      <c r="BM470" s="148"/>
      <c r="BN470" s="148"/>
      <c r="BS470" s="22"/>
      <c r="BT470" s="150">
        <f>SUM(CB305:CB305)</f>
        <v>0</v>
      </c>
      <c r="BU470" s="148"/>
      <c r="BV470" s="148"/>
      <c r="BW470" s="148"/>
      <c r="BX470" s="148"/>
      <c r="BY470" s="148"/>
      <c r="CD470" s="56">
        <f>SUM(CE305:CE305)</f>
        <v>0</v>
      </c>
      <c r="CG470" s="56">
        <f>SUM(CH305:CH305)</f>
        <v>0</v>
      </c>
    </row>
    <row r="471" spans="1:88">
      <c r="B471" s="93"/>
      <c r="C471" s="93"/>
      <c r="D471" s="30"/>
      <c r="G471"/>
      <c r="H471" s="28"/>
      <c r="K471" s="1"/>
      <c r="X471" s="164"/>
      <c r="Y471" s="1"/>
      <c r="AB471" s="33"/>
      <c r="AC471" s="1"/>
      <c r="AL471" s="43"/>
      <c r="AM471" s="1"/>
      <c r="AU471" s="72"/>
      <c r="AV471" s="69"/>
      <c r="AW471" s="21"/>
      <c r="AX471" s="151">
        <f>SUM(BG:BG)</f>
        <v>21000.9375</v>
      </c>
      <c r="AY471" s="148"/>
      <c r="AZ471" s="148"/>
      <c r="BA471" s="148"/>
      <c r="BB471" s="148"/>
      <c r="BC471" s="148"/>
      <c r="BH471" s="21"/>
      <c r="BI471" s="151">
        <f>SUM(BR:BR)</f>
        <v>13368.310200000002</v>
      </c>
      <c r="BJ471" s="148"/>
      <c r="BK471" s="148"/>
      <c r="BL471" s="148"/>
      <c r="BM471" s="148"/>
      <c r="BN471" s="148"/>
      <c r="BS471" s="21"/>
      <c r="BT471" s="151">
        <f>SUM(CC:CC)</f>
        <v>28022.140000000003</v>
      </c>
      <c r="BU471" s="148"/>
      <c r="BV471" s="148"/>
      <c r="BW471" s="148"/>
      <c r="BX471" s="148"/>
      <c r="BY471" s="148"/>
      <c r="CD471" s="57">
        <f>SUM(CF:CF)</f>
        <v>0</v>
      </c>
      <c r="CE471" s="34"/>
      <c r="CF471" s="34"/>
      <c r="CG471" s="57">
        <f>SUM(CI:CI)</f>
        <v>0</v>
      </c>
    </row>
    <row r="472" spans="1:88">
      <c r="A472" s="155" t="str" cm="1">
        <f t="array" ref="A472:A479">_xlfn.UNIQUE(A3:A468)</f>
        <v>Кепки</v>
      </c>
      <c r="B472" s="103">
        <f>SUMIF(A:A,A472,X:X)</f>
        <v>0</v>
      </c>
      <c r="C472" s="103"/>
      <c r="D472" s="156">
        <f>SUMIF(A:A,A472,Y:Y)</f>
        <v>0</v>
      </c>
      <c r="E472" s="156"/>
      <c r="F472" s="156"/>
      <c r="G472" s="157" t="str">
        <f>IF(B472&gt;0,D472/B472,"")</f>
        <v/>
      </c>
      <c r="H472" s="28"/>
      <c r="K472" s="1"/>
      <c r="X472" s="164"/>
      <c r="Y472" s="1"/>
      <c r="AB472" s="33"/>
      <c r="AC472" s="1"/>
      <c r="AL472" s="43"/>
      <c r="AM472" s="1"/>
      <c r="AN472" s="151" t="e">
        <f>SUM(AW:AW)</f>
        <v>#VALUE!</v>
      </c>
      <c r="AO472" s="148"/>
      <c r="AP472" s="148"/>
      <c r="AQ472" s="148"/>
      <c r="AR472" s="148"/>
      <c r="AS472" s="148"/>
      <c r="AU472" s="72"/>
      <c r="AV472" s="69"/>
      <c r="AW472" s="21"/>
      <c r="AX472" s="151">
        <f>SUM(BH:BH)</f>
        <v>12312.53</v>
      </c>
      <c r="AY472" s="148"/>
      <c r="AZ472" s="148"/>
      <c r="BA472" s="148"/>
      <c r="BB472" s="148"/>
      <c r="BC472" s="148"/>
      <c r="BH472" s="21"/>
      <c r="BI472" s="151">
        <f>SUM(BS:BS)</f>
        <v>7281.7199999999957</v>
      </c>
      <c r="BJ472" s="148"/>
      <c r="BK472" s="148"/>
      <c r="BL472" s="148"/>
      <c r="BM472" s="148"/>
      <c r="BN472" s="148"/>
      <c r="BS472" s="21"/>
      <c r="BT472" s="151" t="e">
        <f>SUM(CD:CD)</f>
        <v>#DIV/0!</v>
      </c>
      <c r="BU472" s="148"/>
      <c r="BV472" s="148"/>
      <c r="BW472" s="148"/>
      <c r="BX472" s="148"/>
      <c r="BY472" s="148"/>
      <c r="CD472" s="57" t="e">
        <f>SUM(CG:CG)</f>
        <v>#DIV/0!</v>
      </c>
      <c r="CE472" s="34"/>
      <c r="CF472" s="34"/>
      <c r="CG472" s="57">
        <f>SUM(CJ:CJ)</f>
        <v>0</v>
      </c>
    </row>
    <row r="473" spans="1:88">
      <c r="A473" s="155" t="str">
        <v>Бейсболки</v>
      </c>
      <c r="B473" s="103">
        <f>SUMIF(A:A,A473,X:X)</f>
        <v>0</v>
      </c>
      <c r="C473" s="103"/>
      <c r="D473" s="156">
        <f>SUMIF(A:A,A473,Y:Y)</f>
        <v>0</v>
      </c>
      <c r="E473" s="156"/>
      <c r="F473" s="156"/>
      <c r="G473" s="157" t="str">
        <f t="shared" ref="G473:G479" si="668">IF(B473&gt;0,D473/B473,"")</f>
        <v/>
      </c>
      <c r="H473" s="28"/>
      <c r="K473" s="1"/>
      <c r="X473" s="164"/>
      <c r="Y473" s="1"/>
      <c r="AB473" s="33"/>
      <c r="AC473" s="1"/>
      <c r="AL473" s="43"/>
      <c r="AM473" s="1"/>
      <c r="AS473" s="32"/>
      <c r="AU473" s="72"/>
      <c r="AV473" s="69"/>
      <c r="AW473" s="1"/>
      <c r="BC473" s="32"/>
      <c r="BN473" s="32"/>
      <c r="BY473" s="32"/>
      <c r="CD473" s="58"/>
      <c r="CG473" s="58"/>
    </row>
    <row r="474" spans="1:88">
      <c r="A474" s="155" t="str">
        <v>Шапки</v>
      </c>
      <c r="B474" s="103">
        <f>SUMIF(A:A,A474,X:X)</f>
        <v>0</v>
      </c>
      <c r="C474" s="103"/>
      <c r="D474" s="156">
        <f>SUMIF(A:A,A474,Y:Y)</f>
        <v>0</v>
      </c>
      <c r="E474" s="156"/>
      <c r="F474" s="156"/>
      <c r="G474" s="157" t="str">
        <f t="shared" si="668"/>
        <v/>
      </c>
      <c r="H474" s="28"/>
      <c r="K474" s="1"/>
      <c r="X474" s="164"/>
      <c r="Y474" s="1"/>
      <c r="AB474" s="33"/>
      <c r="AC474" s="1"/>
      <c r="AL474" s="43"/>
      <c r="AM474" s="1"/>
      <c r="AU474" s="72"/>
      <c r="AV474" s="69"/>
      <c r="AW474" s="1"/>
      <c r="AX474" s="149">
        <f>AX471*0.85</f>
        <v>17850.796875</v>
      </c>
      <c r="AY474" s="148"/>
      <c r="AZ474" s="148"/>
      <c r="BA474" s="148"/>
      <c r="BB474" s="148"/>
      <c r="BC474" s="148"/>
      <c r="BI474" s="149">
        <f>BI471*0.85</f>
        <v>11363.063670000001</v>
      </c>
      <c r="BJ474" s="148"/>
      <c r="BK474" s="148"/>
      <c r="BL474" s="148"/>
      <c r="BM474" s="148"/>
      <c r="BN474" s="148"/>
      <c r="BT474" s="149">
        <f>BT471*0.85</f>
        <v>23818.819000000003</v>
      </c>
      <c r="BU474" s="148"/>
      <c r="BV474" s="148"/>
      <c r="BW474" s="148"/>
      <c r="BX474" s="148"/>
      <c r="BY474" s="148"/>
      <c r="CD474" s="59">
        <f>CD471</f>
        <v>0</v>
      </c>
      <c r="CG474" s="59">
        <f>CG471</f>
        <v>0</v>
      </c>
    </row>
    <row r="475" spans="1:88">
      <c r="A475" s="155" t="str">
        <v>Панамы</v>
      </c>
      <c r="B475" s="103">
        <f>SUMIF(A:A,A475,X:X)</f>
        <v>0</v>
      </c>
      <c r="C475" s="103"/>
      <c r="D475" s="156">
        <f>SUMIF(A:A,A475,Y:Y)</f>
        <v>0</v>
      </c>
      <c r="E475" s="156"/>
      <c r="F475" s="156"/>
      <c r="G475" s="157" t="str">
        <f t="shared" si="668"/>
        <v/>
      </c>
      <c r="H475" s="28"/>
      <c r="K475" s="1"/>
      <c r="X475" s="164"/>
      <c r="Y475" s="1"/>
      <c r="AB475" s="33"/>
      <c r="AC475" s="1"/>
      <c r="AL475" s="43"/>
      <c r="AM475" s="1"/>
      <c r="AN475" s="149" t="e">
        <f>AN472*1.2</f>
        <v>#VALUE!</v>
      </c>
      <c r="AO475" s="148"/>
      <c r="AP475" s="148"/>
      <c r="AQ475" s="148"/>
      <c r="AR475" s="148"/>
      <c r="AS475" s="148"/>
      <c r="AU475" s="72"/>
      <c r="AV475" s="69"/>
      <c r="AW475" s="1"/>
      <c r="AX475" s="149">
        <f>AX472*1.3</f>
        <v>16006.289000000001</v>
      </c>
      <c r="AY475" s="148"/>
      <c r="AZ475" s="148"/>
      <c r="BA475" s="148"/>
      <c r="BB475" s="148"/>
      <c r="BC475" s="148"/>
      <c r="BF475" s="20"/>
      <c r="BG475" s="20"/>
      <c r="BI475" s="149">
        <f>BI472*1.3</f>
        <v>9466.2359999999953</v>
      </c>
      <c r="BJ475" s="148"/>
      <c r="BK475" s="148"/>
      <c r="BL475" s="148"/>
      <c r="BM475" s="148"/>
      <c r="BN475" s="148"/>
      <c r="BQ475" s="20"/>
      <c r="BR475" s="20"/>
      <c r="BT475" s="149" t="e">
        <f>BT472*1.3</f>
        <v>#DIV/0!</v>
      </c>
      <c r="BU475" s="148"/>
      <c r="BV475" s="148"/>
      <c r="BW475" s="148"/>
      <c r="BX475" s="148"/>
      <c r="BY475" s="148"/>
      <c r="CB475" s="20"/>
      <c r="CC475" s="20"/>
      <c r="CD475" s="59" t="e">
        <f>CD472*1.2</f>
        <v>#DIV/0!</v>
      </c>
      <c r="CG475" s="59">
        <f>CG472*1.2</f>
        <v>0</v>
      </c>
    </row>
    <row r="476" spans="1:88">
      <c r="A476" s="155" t="str">
        <v>Шляпы</v>
      </c>
      <c r="B476" s="103">
        <f>SUMIF(A:A,A476,X:X)</f>
        <v>0</v>
      </c>
      <c r="C476" s="103"/>
      <c r="D476" s="156">
        <f>SUMIF(A:A,A476,Y:Y)</f>
        <v>0</v>
      </c>
      <c r="E476" s="156"/>
      <c r="F476" s="156"/>
      <c r="G476" s="157" t="str">
        <f t="shared" si="668"/>
        <v/>
      </c>
      <c r="H476" s="28"/>
      <c r="K476" s="1"/>
      <c r="X476" s="164"/>
      <c r="Y476" s="1"/>
      <c r="AB476" s="33"/>
      <c r="AC476" s="1"/>
      <c r="AL476" s="43"/>
      <c r="AM476" s="1"/>
      <c r="AU476" s="72"/>
      <c r="AV476" s="69"/>
      <c r="AW476" s="1"/>
      <c r="AX476" s="147">
        <f>(AX474-AX475)/AX475</f>
        <v>0.11523644706152683</v>
      </c>
      <c r="AY476" s="148"/>
      <c r="AZ476" s="148"/>
      <c r="BA476" s="148"/>
      <c r="BB476" s="148"/>
      <c r="BC476" s="148"/>
      <c r="BF476" s="20"/>
      <c r="BG476" s="20"/>
      <c r="BI476" s="147">
        <f>(BI474-BI475)/BI475</f>
        <v>0.20037823586904097</v>
      </c>
      <c r="BJ476" s="148"/>
      <c r="BK476" s="148"/>
      <c r="BL476" s="148"/>
      <c r="BM476" s="148"/>
      <c r="BN476" s="148"/>
      <c r="BQ476" s="20"/>
      <c r="BR476" s="20"/>
      <c r="BT476" s="147" t="e">
        <f>(BT474-BT475)/BT475</f>
        <v>#DIV/0!</v>
      </c>
      <c r="BU476" s="148"/>
      <c r="BV476" s="148"/>
      <c r="BW476" s="148"/>
      <c r="BX476" s="148"/>
      <c r="BY476" s="148"/>
      <c r="CB476" s="20"/>
      <c r="CC476" s="20"/>
      <c r="CD476" s="60" t="e">
        <f>(CD474-CD475)/CD475</f>
        <v>#DIV/0!</v>
      </c>
      <c r="CG476" s="60" t="e">
        <f>(CG474-CG475)/CG475</f>
        <v>#DIV/0!</v>
      </c>
    </row>
    <row r="477" spans="1:88">
      <c r="A477" s="155" t="str">
        <v>Снуд</v>
      </c>
      <c r="B477" s="103">
        <f>SUMIF(A:A,A477,X:X)</f>
        <v>0</v>
      </c>
      <c r="C477" s="103"/>
      <c r="D477" s="156">
        <f>SUMIF(A:A,A477,Y:Y)</f>
        <v>0</v>
      </c>
      <c r="E477" s="156"/>
      <c r="F477" s="156"/>
      <c r="G477" s="157" t="str">
        <f t="shared" si="668"/>
        <v/>
      </c>
      <c r="H477" s="28"/>
      <c r="K477" s="1"/>
      <c r="X477" s="164"/>
      <c r="Y477" s="1"/>
      <c r="AB477" s="33"/>
      <c r="AC477" s="1"/>
      <c r="AL477" s="43"/>
      <c r="AM477" s="1"/>
      <c r="AU477" s="72"/>
      <c r="AV477" s="69"/>
      <c r="AW477" s="1"/>
      <c r="BE477" s="20"/>
      <c r="BF477" s="20"/>
      <c r="BG477" s="20"/>
      <c r="BP477" s="20"/>
      <c r="BQ477" s="20"/>
      <c r="BR477" s="20"/>
      <c r="CA477" s="20"/>
      <c r="CB477" s="20"/>
      <c r="CC477" s="20"/>
    </row>
    <row r="478" spans="1:88">
      <c r="A478" s="155" t="str">
        <v>Шарфы</v>
      </c>
      <c r="B478" s="103">
        <f>SUMIF(A:A,A478,X:X)</f>
        <v>0</v>
      </c>
      <c r="C478" s="103"/>
      <c r="D478" s="156">
        <f>SUMIF(A:A,A478,Y:Y)</f>
        <v>0</v>
      </c>
      <c r="E478" s="156"/>
      <c r="F478" s="156"/>
      <c r="G478" s="157" t="str">
        <f t="shared" si="668"/>
        <v/>
      </c>
      <c r="H478" s="28"/>
      <c r="K478" s="1"/>
      <c r="X478" s="164"/>
      <c r="Y478" s="1"/>
      <c r="AB478" s="33"/>
      <c r="AC478" s="1"/>
      <c r="AL478" s="43"/>
      <c r="AM478" s="1"/>
      <c r="AU478" s="72"/>
      <c r="AV478" s="69"/>
      <c r="AW478" s="1"/>
      <c r="BE478" s="34"/>
      <c r="BP478" s="34"/>
      <c r="CA478" s="34"/>
    </row>
    <row r="479" spans="1:88">
      <c r="A479" s="155" t="str">
        <v>Повязки</v>
      </c>
      <c r="B479" s="103">
        <f>SUMIF(A:A,A479,X:X)</f>
        <v>0</v>
      </c>
      <c r="C479" s="103"/>
      <c r="D479" s="156">
        <f>SUMIF(A:A,A479,Y:Y)</f>
        <v>0</v>
      </c>
      <c r="E479" s="156"/>
      <c r="F479" s="156"/>
      <c r="G479" s="157" t="str">
        <f t="shared" si="668"/>
        <v/>
      </c>
      <c r="H479" s="28"/>
      <c r="K479" s="1"/>
      <c r="X479" s="164"/>
      <c r="Y479" s="1"/>
      <c r="AB479" s="33"/>
      <c r="AC479" s="1"/>
      <c r="AL479" s="43"/>
      <c r="AM479" s="1"/>
      <c r="AU479" s="72"/>
      <c r="AV479" s="69"/>
      <c r="AW479" s="1"/>
      <c r="BE479" s="34"/>
      <c r="BP479" s="34"/>
      <c r="CA479" s="34"/>
    </row>
    <row r="481" spans="2:7">
      <c r="B481" s="103">
        <f>SUM(B472:B478)</f>
        <v>0</v>
      </c>
      <c r="C481" s="93"/>
      <c r="D481" s="156">
        <f>SUM(D472:D478)</f>
        <v>0</v>
      </c>
      <c r="E481" s="90"/>
      <c r="F481" s="105"/>
      <c r="G481"/>
    </row>
  </sheetData>
  <sortState xmlns:xlrd2="http://schemas.microsoft.com/office/spreadsheetml/2017/richdata2" ref="A3:CO630">
    <sortCondition ref="D3:D630"/>
    <sortCondition ref="E3:E630"/>
  </sortState>
  <mergeCells count="26">
    <mergeCell ref="AS1:AU1"/>
    <mergeCell ref="AN1:AR1"/>
    <mergeCell ref="BT475:BY475"/>
    <mergeCell ref="BT476:BY476"/>
    <mergeCell ref="AN470:AS470"/>
    <mergeCell ref="AN472:AS472"/>
    <mergeCell ref="AN475:AS475"/>
    <mergeCell ref="BT1:CA1"/>
    <mergeCell ref="BT470:BY470"/>
    <mergeCell ref="BT471:BY471"/>
    <mergeCell ref="BT472:BY472"/>
    <mergeCell ref="BT474:BY474"/>
    <mergeCell ref="BI474:BN474"/>
    <mergeCell ref="BI475:BN475"/>
    <mergeCell ref="BI476:BN476"/>
    <mergeCell ref="BI1:BP1"/>
    <mergeCell ref="AX1:BE1"/>
    <mergeCell ref="AX476:BC476"/>
    <mergeCell ref="AX475:BC475"/>
    <mergeCell ref="BI470:BN470"/>
    <mergeCell ref="BI471:BN471"/>
    <mergeCell ref="BI472:BN472"/>
    <mergeCell ref="AX470:BC470"/>
    <mergeCell ref="AX471:BC471"/>
    <mergeCell ref="AX472:BC472"/>
    <mergeCell ref="AX474:BC474"/>
  </mergeCells>
  <conditionalFormatting sqref="L8:W10 L33:W33 L68:W70 L76 M76:W77 L78:W79 L91:W91 BT91:CA91 BI91:BP91 AX91:BE91 AN91:AU91 L72:W74 L178:W178 M59 L67:M67 AN93:AU95 AX93:BE95 BI93:BP95 BT93:CA95 L93:W95 L92:N92 BJ226:BP468 AY226:BE468 BU226:CA468 AO226:AU468 M226:W468">
    <cfRule type="cellIs" dxfId="1430" priority="22564" stopIfTrue="1" operator="equal">
      <formula>"~"</formula>
    </cfRule>
    <cfRule type="cellIs" dxfId="1429" priority="22565" stopIfTrue="1" operator="equal">
      <formula>"sold out"</formula>
    </cfRule>
  </conditionalFormatting>
  <conditionalFormatting sqref="CE8:CE10 CH8:CH10 M8:W10 CH16:CH17 CE16:CE17 CH22:CH23 CE22:CE23 CH27:CH29 CE33 CH33 M33:W33 CH37:CH40 CE37:CE40 CH57:CH59 CH64:CH70 CE64:CE70 CH76 CE76 M76:W79 CE78:CE79 CH78:CH79 CH91:CH95 CE91:CE95 O91 BL91 BW91 Q91:R91 BY91 BN91 BA91 BC91 AQ91 AS91 O68:O70 Q68:R70 CH72:CH74 CE72:CE74 CH179 O178 CH182:CH183 CE179:CE183 CH159:CH170 CH157 CE159:CE170 CE157 CE59 Q72:R74 O72:O74 AS93:AS95 AQ93:AQ95 BC93:BC95 BA93:BA95 BN93:BN95 BY93:BY95 Q93:R95 BW93:BW95 BL93:BL95 O93:O95 CH226:CH468 CE226:CE468 AX226:AX468 AN226:AN468 L226:L468 BI226:BI468 BT226:BT468">
    <cfRule type="cellIs" dxfId="1428" priority="21933" operator="greaterThan">
      <formula>0</formula>
    </cfRule>
  </conditionalFormatting>
  <conditionalFormatting sqref="CH15 CE15">
    <cfRule type="cellIs" dxfId="1427" priority="19062" operator="greaterThan">
      <formula>0</formula>
    </cfRule>
  </conditionalFormatting>
  <conditionalFormatting sqref="CH180">
    <cfRule type="cellIs" dxfId="1426" priority="13491" operator="greaterThan">
      <formula>0</formula>
    </cfRule>
  </conditionalFormatting>
  <conditionalFormatting sqref="CH181">
    <cfRule type="cellIs" dxfId="1425" priority="13375" operator="greaterThan">
      <formula>0</formula>
    </cfRule>
  </conditionalFormatting>
  <conditionalFormatting sqref="CH71">
    <cfRule type="cellIs" dxfId="1424" priority="13024" operator="greaterThan">
      <formula>0</formula>
    </cfRule>
  </conditionalFormatting>
  <conditionalFormatting sqref="L71">
    <cfRule type="cellIs" dxfId="1423" priority="13011" stopIfTrue="1" operator="equal">
      <formula>"~"</formula>
    </cfRule>
    <cfRule type="cellIs" dxfId="1422" priority="13012" stopIfTrue="1" operator="equal">
      <formula>"sold out"</formula>
    </cfRule>
  </conditionalFormatting>
  <conditionalFormatting sqref="L77">
    <cfRule type="cellIs" dxfId="1419" priority="9626" stopIfTrue="1" operator="equal">
      <formula>"~"</formula>
    </cfRule>
    <cfRule type="cellIs" dxfId="1418" priority="9627" stopIfTrue="1" operator="equal">
      <formula>"sold out"</formula>
    </cfRule>
  </conditionalFormatting>
  <conditionalFormatting sqref="CH77 CE77">
    <cfRule type="cellIs" dxfId="1417" priority="9625" operator="greaterThan">
      <formula>0</formula>
    </cfRule>
  </conditionalFormatting>
  <conditionalFormatting sqref="L57:L59">
    <cfRule type="cellIs" dxfId="1416" priority="9546" stopIfTrue="1" operator="equal">
      <formula>"~"</formula>
    </cfRule>
    <cfRule type="cellIs" dxfId="1415" priority="9547" stopIfTrue="1" operator="equal">
      <formula>"sold out"</formula>
    </cfRule>
  </conditionalFormatting>
  <conditionalFormatting sqref="L15:L17">
    <cfRule type="cellIs" dxfId="1411" priority="9389" stopIfTrue="1" operator="equal">
      <formula>"~"</formula>
    </cfRule>
    <cfRule type="cellIs" dxfId="1410" priority="9390" stopIfTrue="1" operator="equal">
      <formula>"sold out"</formula>
    </cfRule>
  </conditionalFormatting>
  <conditionalFormatting sqref="M15:W17">
    <cfRule type="cellIs" dxfId="1409" priority="9387" stopIfTrue="1" operator="equal">
      <formula>"~"</formula>
    </cfRule>
    <cfRule type="cellIs" dxfId="1408" priority="9388" stopIfTrue="1" operator="equal">
      <formula>"sold out"</formula>
    </cfRule>
  </conditionalFormatting>
  <conditionalFormatting sqref="M15:W17">
    <cfRule type="cellIs" dxfId="1407" priority="9386" operator="greaterThan">
      <formula>0</formula>
    </cfRule>
  </conditionalFormatting>
  <conditionalFormatting sqref="L22:L23">
    <cfRule type="cellIs" dxfId="1403" priority="9339" stopIfTrue="1" operator="equal">
      <formula>"~"</formula>
    </cfRule>
    <cfRule type="cellIs" dxfId="1402" priority="9340" stopIfTrue="1" operator="equal">
      <formula>"sold out"</formula>
    </cfRule>
  </conditionalFormatting>
  <conditionalFormatting sqref="M22:W23">
    <cfRule type="cellIs" dxfId="1401" priority="9337" stopIfTrue="1" operator="equal">
      <formula>"~"</formula>
    </cfRule>
    <cfRule type="cellIs" dxfId="1400" priority="9338" stopIfTrue="1" operator="equal">
      <formula>"sold out"</formula>
    </cfRule>
  </conditionalFormatting>
  <conditionalFormatting sqref="M22:W23">
    <cfRule type="cellIs" dxfId="1399" priority="9336" operator="greaterThan">
      <formula>0</formula>
    </cfRule>
  </conditionalFormatting>
  <conditionalFormatting sqref="L3:L4">
    <cfRule type="cellIs" dxfId="1398" priority="9237" stopIfTrue="1" operator="equal">
      <formula>"~"</formula>
    </cfRule>
    <cfRule type="cellIs" dxfId="1397" priority="9238" stopIfTrue="1" operator="equal">
      <formula>"sold out"</formula>
    </cfRule>
  </conditionalFormatting>
  <conditionalFormatting sqref="CH3:CH4">
    <cfRule type="cellIs" dxfId="1396" priority="9236" operator="greaterThan">
      <formula>0</formula>
    </cfRule>
  </conditionalFormatting>
  <conditionalFormatting sqref="L27:L29">
    <cfRule type="cellIs" dxfId="1393" priority="9188" stopIfTrue="1" operator="equal">
      <formula>"~"</formula>
    </cfRule>
    <cfRule type="cellIs" dxfId="1392" priority="9189" stopIfTrue="1" operator="equal">
      <formula>"sold out"</formula>
    </cfRule>
  </conditionalFormatting>
  <conditionalFormatting sqref="CE27:CE29">
    <cfRule type="cellIs" dxfId="1391" priority="9187" operator="greaterThan">
      <formula>0</formula>
    </cfRule>
  </conditionalFormatting>
  <conditionalFormatting sqref="M27:W29">
    <cfRule type="cellIs" dxfId="1390" priority="9150" stopIfTrue="1" operator="equal">
      <formula>"~"</formula>
    </cfRule>
    <cfRule type="cellIs" dxfId="1389" priority="9151" stopIfTrue="1" operator="equal">
      <formula>"sold out"</formula>
    </cfRule>
  </conditionalFormatting>
  <conditionalFormatting sqref="M27:W29">
    <cfRule type="cellIs" dxfId="1388" priority="9149" operator="greaterThan">
      <formula>0</formula>
    </cfRule>
  </conditionalFormatting>
  <conditionalFormatting sqref="L37">
    <cfRule type="cellIs" dxfId="1387" priority="9047" stopIfTrue="1" operator="equal">
      <formula>"~"</formula>
    </cfRule>
    <cfRule type="cellIs" dxfId="1386" priority="9048" stopIfTrue="1" operator="equal">
      <formula>"sold out"</formula>
    </cfRule>
  </conditionalFormatting>
  <conditionalFormatting sqref="N37:V37">
    <cfRule type="cellIs" dxfId="1382" priority="9044" stopIfTrue="1" operator="equal">
      <formula>"~"</formula>
    </cfRule>
    <cfRule type="cellIs" dxfId="1381" priority="9045" stopIfTrue="1" operator="equal">
      <formula>"sold out"</formula>
    </cfRule>
  </conditionalFormatting>
  <conditionalFormatting sqref="Q37:R37 O37">
    <cfRule type="cellIs" dxfId="1380" priority="9043" operator="greaterThan">
      <formula>0</formula>
    </cfRule>
  </conditionalFormatting>
  <conditionalFormatting sqref="M37">
    <cfRule type="cellIs" dxfId="1379" priority="9025" stopIfTrue="1" operator="equal">
      <formula>"~"</formula>
    </cfRule>
    <cfRule type="cellIs" dxfId="1378" priority="9026" stopIfTrue="1" operator="equal">
      <formula>"sold out"</formula>
    </cfRule>
  </conditionalFormatting>
  <conditionalFormatting sqref="W37">
    <cfRule type="cellIs" dxfId="1377" priority="9023" stopIfTrue="1" operator="equal">
      <formula>"~"</formula>
    </cfRule>
    <cfRule type="cellIs" dxfId="1376" priority="9024" stopIfTrue="1" operator="equal">
      <formula>"sold out"</formula>
    </cfRule>
  </conditionalFormatting>
  <conditionalFormatting sqref="L38">
    <cfRule type="cellIs" dxfId="1375" priority="8991" stopIfTrue="1" operator="equal">
      <formula>"~"</formula>
    </cfRule>
    <cfRule type="cellIs" dxfId="1374" priority="8992" stopIfTrue="1" operator="equal">
      <formula>"sold out"</formula>
    </cfRule>
  </conditionalFormatting>
  <conditionalFormatting sqref="N38:V38">
    <cfRule type="cellIs" dxfId="1370" priority="8988" stopIfTrue="1" operator="equal">
      <formula>"~"</formula>
    </cfRule>
    <cfRule type="cellIs" dxfId="1369" priority="8989" stopIfTrue="1" operator="equal">
      <formula>"sold out"</formula>
    </cfRule>
  </conditionalFormatting>
  <conditionalFormatting sqref="Q38:R38 O38">
    <cfRule type="cellIs" dxfId="1368" priority="8987" operator="greaterThan">
      <formula>0</formula>
    </cfRule>
  </conditionalFormatting>
  <conditionalFormatting sqref="M38">
    <cfRule type="cellIs" dxfId="1367" priority="8969" stopIfTrue="1" operator="equal">
      <formula>"~"</formula>
    </cfRule>
    <cfRule type="cellIs" dxfId="1366" priority="8970" stopIfTrue="1" operator="equal">
      <formula>"sold out"</formula>
    </cfRule>
  </conditionalFormatting>
  <conditionalFormatting sqref="W38">
    <cfRule type="cellIs" dxfId="1365" priority="8967" stopIfTrue="1" operator="equal">
      <formula>"~"</formula>
    </cfRule>
    <cfRule type="cellIs" dxfId="1364" priority="8968" stopIfTrue="1" operator="equal">
      <formula>"sold out"</formula>
    </cfRule>
  </conditionalFormatting>
  <conditionalFormatting sqref="L39:L40">
    <cfRule type="cellIs" dxfId="1363" priority="8939" stopIfTrue="1" operator="equal">
      <formula>"~"</formula>
    </cfRule>
    <cfRule type="cellIs" dxfId="1362" priority="8940" stopIfTrue="1" operator="equal">
      <formula>"sold out"</formula>
    </cfRule>
  </conditionalFormatting>
  <conditionalFormatting sqref="N39:V40">
    <cfRule type="cellIs" dxfId="1358" priority="8936" stopIfTrue="1" operator="equal">
      <formula>"~"</formula>
    </cfRule>
    <cfRule type="cellIs" dxfId="1357" priority="8937" stopIfTrue="1" operator="equal">
      <formula>"sold out"</formula>
    </cfRule>
  </conditionalFormatting>
  <conditionalFormatting sqref="Q39:R40 O39:O40">
    <cfRule type="cellIs" dxfId="1356" priority="8935" operator="greaterThan">
      <formula>0</formula>
    </cfRule>
  </conditionalFormatting>
  <conditionalFormatting sqref="M39:M40">
    <cfRule type="cellIs" dxfId="1355" priority="8917" stopIfTrue="1" operator="equal">
      <formula>"~"</formula>
    </cfRule>
    <cfRule type="cellIs" dxfId="1354" priority="8918" stopIfTrue="1" operator="equal">
      <formula>"sold out"</formula>
    </cfRule>
  </conditionalFormatting>
  <conditionalFormatting sqref="W39:W40">
    <cfRule type="cellIs" dxfId="1353" priority="8915" stopIfTrue="1" operator="equal">
      <formula>"~"</formula>
    </cfRule>
    <cfRule type="cellIs" dxfId="1352" priority="8916" stopIfTrue="1" operator="equal">
      <formula>"sold out"</formula>
    </cfRule>
  </conditionalFormatting>
  <conditionalFormatting sqref="L64:L66">
    <cfRule type="cellIs" dxfId="1351" priority="8716" stopIfTrue="1" operator="equal">
      <formula>"~"</formula>
    </cfRule>
    <cfRule type="cellIs" dxfId="1350" priority="8717" stopIfTrue="1" operator="equal">
      <formula>"sold out"</formula>
    </cfRule>
  </conditionalFormatting>
  <conditionalFormatting sqref="M64:W66">
    <cfRule type="cellIs" dxfId="1346" priority="8678" stopIfTrue="1" operator="equal">
      <formula>"~"</formula>
    </cfRule>
    <cfRule type="cellIs" dxfId="1345" priority="8679" stopIfTrue="1" operator="equal">
      <formula>"sold out"</formula>
    </cfRule>
  </conditionalFormatting>
  <conditionalFormatting sqref="M64:W66">
    <cfRule type="cellIs" dxfId="1344" priority="8677" operator="greaterThan">
      <formula>0</formula>
    </cfRule>
  </conditionalFormatting>
  <conditionalFormatting sqref="M11:W11 M13:W14">
    <cfRule type="cellIs" dxfId="1340" priority="8016" stopIfTrue="1" operator="equal">
      <formula>"~"</formula>
    </cfRule>
    <cfRule type="cellIs" dxfId="1339" priority="8017" stopIfTrue="1" operator="equal">
      <formula>"sold out"</formula>
    </cfRule>
  </conditionalFormatting>
  <conditionalFormatting sqref="L5:L7">
    <cfRule type="cellIs" dxfId="1336" priority="8105" stopIfTrue="1" operator="equal">
      <formula>"~"</formula>
    </cfRule>
    <cfRule type="cellIs" dxfId="1335" priority="8106" stopIfTrue="1" operator="equal">
      <formula>"sold out"</formula>
    </cfRule>
  </conditionalFormatting>
  <conditionalFormatting sqref="CH5:CH7 CE5:CE7">
    <cfRule type="cellIs" dxfId="1334" priority="8104" operator="greaterThan">
      <formula>0</formula>
    </cfRule>
  </conditionalFormatting>
  <conditionalFormatting sqref="M5:W7">
    <cfRule type="cellIs" dxfId="1333" priority="8063" stopIfTrue="1" operator="equal">
      <formula>"~"</formula>
    </cfRule>
    <cfRule type="cellIs" dxfId="1332" priority="8064" stopIfTrue="1" operator="equal">
      <formula>"sold out"</formula>
    </cfRule>
  </conditionalFormatting>
  <conditionalFormatting sqref="M5:W7">
    <cfRule type="cellIs" dxfId="1331" priority="8062" operator="greaterThan">
      <formula>0</formula>
    </cfRule>
  </conditionalFormatting>
  <conditionalFormatting sqref="L11 L13:L14">
    <cfRule type="cellIs" dxfId="1328" priority="8058" stopIfTrue="1" operator="equal">
      <formula>"~"</formula>
    </cfRule>
    <cfRule type="cellIs" dxfId="1327" priority="8059" stopIfTrue="1" operator="equal">
      <formula>"sold out"</formula>
    </cfRule>
  </conditionalFormatting>
  <conditionalFormatting sqref="CH11 CE11 CE13:CE14 CH13:CH14">
    <cfRule type="cellIs" dxfId="1326" priority="8057" operator="greaterThan">
      <formula>0</formula>
    </cfRule>
  </conditionalFormatting>
  <conditionalFormatting sqref="M11:W11 M13:W14">
    <cfRule type="cellIs" dxfId="1325" priority="8015" operator="greaterThan">
      <formula>0</formula>
    </cfRule>
  </conditionalFormatting>
  <conditionalFormatting sqref="L18:L20">
    <cfRule type="cellIs" dxfId="1322" priority="8011" stopIfTrue="1" operator="equal">
      <formula>"~"</formula>
    </cfRule>
    <cfRule type="cellIs" dxfId="1321" priority="8012" stopIfTrue="1" operator="equal">
      <formula>"sold out"</formula>
    </cfRule>
  </conditionalFormatting>
  <conditionalFormatting sqref="CH18:CH20 CE18:CE20">
    <cfRule type="cellIs" dxfId="1320" priority="8010" operator="greaterThan">
      <formula>0</formula>
    </cfRule>
  </conditionalFormatting>
  <conditionalFormatting sqref="M18:W20">
    <cfRule type="cellIs" dxfId="1319" priority="7969" stopIfTrue="1" operator="equal">
      <formula>"~"</formula>
    </cfRule>
    <cfRule type="cellIs" dxfId="1318" priority="7970" stopIfTrue="1" operator="equal">
      <formula>"sold out"</formula>
    </cfRule>
  </conditionalFormatting>
  <conditionalFormatting sqref="M18:W20">
    <cfRule type="cellIs" dxfId="1317" priority="7968" operator="greaterThan">
      <formula>0</formula>
    </cfRule>
  </conditionalFormatting>
  <conditionalFormatting sqref="L21">
    <cfRule type="cellIs" dxfId="1314" priority="7964" stopIfTrue="1" operator="equal">
      <formula>"~"</formula>
    </cfRule>
    <cfRule type="cellIs" dxfId="1313" priority="7965" stopIfTrue="1" operator="equal">
      <formula>"sold out"</formula>
    </cfRule>
  </conditionalFormatting>
  <conditionalFormatting sqref="CH21 CE21">
    <cfRule type="cellIs" dxfId="1312" priority="7963" operator="greaterThan">
      <formula>0</formula>
    </cfRule>
  </conditionalFormatting>
  <conditionalFormatting sqref="M21:W21">
    <cfRule type="cellIs" dxfId="1311" priority="7922" stopIfTrue="1" operator="equal">
      <formula>"~"</formula>
    </cfRule>
    <cfRule type="cellIs" dxfId="1310" priority="7923" stopIfTrue="1" operator="equal">
      <formula>"sold out"</formula>
    </cfRule>
  </conditionalFormatting>
  <conditionalFormatting sqref="M21:W21">
    <cfRule type="cellIs" dxfId="1309" priority="7921" operator="greaterThan">
      <formula>0</formula>
    </cfRule>
  </conditionalFormatting>
  <conditionalFormatting sqref="L24:L25">
    <cfRule type="cellIs" dxfId="1306" priority="7917" stopIfTrue="1" operator="equal">
      <formula>"~"</formula>
    </cfRule>
    <cfRule type="cellIs" dxfId="1305" priority="7918" stopIfTrue="1" operator="equal">
      <formula>"sold out"</formula>
    </cfRule>
  </conditionalFormatting>
  <conditionalFormatting sqref="CH24:CH25 CE24:CE25">
    <cfRule type="cellIs" dxfId="1304" priority="7916" operator="greaterThan">
      <formula>0</formula>
    </cfRule>
  </conditionalFormatting>
  <conditionalFormatting sqref="M24:W25">
    <cfRule type="cellIs" dxfId="1303" priority="7875" stopIfTrue="1" operator="equal">
      <formula>"~"</formula>
    </cfRule>
    <cfRule type="cellIs" dxfId="1302" priority="7876" stopIfTrue="1" operator="equal">
      <formula>"sold out"</formula>
    </cfRule>
  </conditionalFormatting>
  <conditionalFormatting sqref="M24:W25">
    <cfRule type="cellIs" dxfId="1301" priority="7874" operator="greaterThan">
      <formula>0</formula>
    </cfRule>
  </conditionalFormatting>
  <conditionalFormatting sqref="L26">
    <cfRule type="cellIs" dxfId="1298" priority="7870" stopIfTrue="1" operator="equal">
      <formula>"~"</formula>
    </cfRule>
    <cfRule type="cellIs" dxfId="1297" priority="7871" stopIfTrue="1" operator="equal">
      <formula>"sold out"</formula>
    </cfRule>
  </conditionalFormatting>
  <conditionalFormatting sqref="CH26 CE26">
    <cfRule type="cellIs" dxfId="1296" priority="7869" operator="greaterThan">
      <formula>0</formula>
    </cfRule>
  </conditionalFormatting>
  <conditionalFormatting sqref="M26:W26">
    <cfRule type="cellIs" dxfId="1295" priority="7828" stopIfTrue="1" operator="equal">
      <formula>"~"</formula>
    </cfRule>
    <cfRule type="cellIs" dxfId="1294" priority="7829" stopIfTrue="1" operator="equal">
      <formula>"sold out"</formula>
    </cfRule>
  </conditionalFormatting>
  <conditionalFormatting sqref="M26:W26">
    <cfRule type="cellIs" dxfId="1293" priority="7827" operator="greaterThan">
      <formula>0</formula>
    </cfRule>
  </conditionalFormatting>
  <conditionalFormatting sqref="L30:L31">
    <cfRule type="cellIs" dxfId="1290" priority="7823" stopIfTrue="1" operator="equal">
      <formula>"~"</formula>
    </cfRule>
    <cfRule type="cellIs" dxfId="1289" priority="7824" stopIfTrue="1" operator="equal">
      <formula>"sold out"</formula>
    </cfRule>
  </conditionalFormatting>
  <conditionalFormatting sqref="CH30:CH31 CE30:CE31">
    <cfRule type="cellIs" dxfId="1288" priority="7822" operator="greaterThan">
      <formula>0</formula>
    </cfRule>
  </conditionalFormatting>
  <conditionalFormatting sqref="L32">
    <cfRule type="cellIs" dxfId="1285" priority="7779" stopIfTrue="1" operator="equal">
      <formula>"~"</formula>
    </cfRule>
    <cfRule type="cellIs" dxfId="1284" priority="7780" stopIfTrue="1" operator="equal">
      <formula>"sold out"</formula>
    </cfRule>
  </conditionalFormatting>
  <conditionalFormatting sqref="CH32 CE32">
    <cfRule type="cellIs" dxfId="1283" priority="7778" operator="greaterThan">
      <formula>0</formula>
    </cfRule>
  </conditionalFormatting>
  <conditionalFormatting sqref="M30:W32">
    <cfRule type="cellIs" dxfId="1282" priority="7741" stopIfTrue="1" operator="equal">
      <formula>"~"</formula>
    </cfRule>
    <cfRule type="cellIs" dxfId="1281" priority="7742" stopIfTrue="1" operator="equal">
      <formula>"sold out"</formula>
    </cfRule>
  </conditionalFormatting>
  <conditionalFormatting sqref="M30:W32">
    <cfRule type="cellIs" dxfId="1280" priority="7740" operator="greaterThan">
      <formula>0</formula>
    </cfRule>
  </conditionalFormatting>
  <conditionalFormatting sqref="L34">
    <cfRule type="cellIs" dxfId="1277" priority="7736" stopIfTrue="1" operator="equal">
      <formula>"~"</formula>
    </cfRule>
    <cfRule type="cellIs" dxfId="1276" priority="7737" stopIfTrue="1" operator="equal">
      <formula>"sold out"</formula>
    </cfRule>
  </conditionalFormatting>
  <conditionalFormatting sqref="CH34 CE34">
    <cfRule type="cellIs" dxfId="1275" priority="7735" operator="greaterThan">
      <formula>0</formula>
    </cfRule>
  </conditionalFormatting>
  <conditionalFormatting sqref="M34:W34">
    <cfRule type="cellIs" dxfId="1274" priority="7694" stopIfTrue="1" operator="equal">
      <formula>"~"</formula>
    </cfRule>
    <cfRule type="cellIs" dxfId="1273" priority="7695" stopIfTrue="1" operator="equal">
      <formula>"sold out"</formula>
    </cfRule>
  </conditionalFormatting>
  <conditionalFormatting sqref="M34:W34">
    <cfRule type="cellIs" dxfId="1272" priority="7693" operator="greaterThan">
      <formula>0</formula>
    </cfRule>
  </conditionalFormatting>
  <conditionalFormatting sqref="L35">
    <cfRule type="cellIs" dxfId="1269" priority="7689" stopIfTrue="1" operator="equal">
      <formula>"~"</formula>
    </cfRule>
    <cfRule type="cellIs" dxfId="1268" priority="7690" stopIfTrue="1" operator="equal">
      <formula>"sold out"</formula>
    </cfRule>
  </conditionalFormatting>
  <conditionalFormatting sqref="CH35 CE35">
    <cfRule type="cellIs" dxfId="1267" priority="7688" operator="greaterThan">
      <formula>0</formula>
    </cfRule>
  </conditionalFormatting>
  <conditionalFormatting sqref="M35:W35">
    <cfRule type="cellIs" dxfId="1266" priority="7647" stopIfTrue="1" operator="equal">
      <formula>"~"</formula>
    </cfRule>
    <cfRule type="cellIs" dxfId="1265" priority="7648" stopIfTrue="1" operator="equal">
      <formula>"sold out"</formula>
    </cfRule>
  </conditionalFormatting>
  <conditionalFormatting sqref="M35:W35">
    <cfRule type="cellIs" dxfId="1264" priority="7646" operator="greaterThan">
      <formula>0</formula>
    </cfRule>
  </conditionalFormatting>
  <conditionalFormatting sqref="L36">
    <cfRule type="cellIs" dxfId="1261" priority="7642" stopIfTrue="1" operator="equal">
      <formula>"~"</formula>
    </cfRule>
    <cfRule type="cellIs" dxfId="1260" priority="7643" stopIfTrue="1" operator="equal">
      <formula>"sold out"</formula>
    </cfRule>
  </conditionalFormatting>
  <conditionalFormatting sqref="CH36 CE36">
    <cfRule type="cellIs" dxfId="1259" priority="7641" operator="greaterThan">
      <formula>0</formula>
    </cfRule>
  </conditionalFormatting>
  <conditionalFormatting sqref="M36:W36">
    <cfRule type="cellIs" dxfId="1258" priority="7600" stopIfTrue="1" operator="equal">
      <formula>"~"</formula>
    </cfRule>
    <cfRule type="cellIs" dxfId="1257" priority="7601" stopIfTrue="1" operator="equal">
      <formula>"sold out"</formula>
    </cfRule>
  </conditionalFormatting>
  <conditionalFormatting sqref="M36:W36">
    <cfRule type="cellIs" dxfId="1256" priority="7599" operator="greaterThan">
      <formula>0</formula>
    </cfRule>
  </conditionalFormatting>
  <conditionalFormatting sqref="L41:L42">
    <cfRule type="cellIs" dxfId="1253" priority="7595" stopIfTrue="1" operator="equal">
      <formula>"~"</formula>
    </cfRule>
    <cfRule type="cellIs" dxfId="1252" priority="7596" stopIfTrue="1" operator="equal">
      <formula>"sold out"</formula>
    </cfRule>
  </conditionalFormatting>
  <conditionalFormatting sqref="CH41:CH42 CE41:CE42">
    <cfRule type="cellIs" dxfId="1251" priority="7594" operator="greaterThan">
      <formula>0</formula>
    </cfRule>
  </conditionalFormatting>
  <conditionalFormatting sqref="L43:L45">
    <cfRule type="cellIs" dxfId="1248" priority="7551" stopIfTrue="1" operator="equal">
      <formula>"~"</formula>
    </cfRule>
    <cfRule type="cellIs" dxfId="1247" priority="7552" stopIfTrue="1" operator="equal">
      <formula>"sold out"</formula>
    </cfRule>
  </conditionalFormatting>
  <conditionalFormatting sqref="CH43:CH45 CE43:CE45">
    <cfRule type="cellIs" dxfId="1246" priority="7550" operator="greaterThan">
      <formula>0</formula>
    </cfRule>
  </conditionalFormatting>
  <conditionalFormatting sqref="M41:W45">
    <cfRule type="cellIs" dxfId="1245" priority="7513" stopIfTrue="1" operator="equal">
      <formula>"~"</formula>
    </cfRule>
    <cfRule type="cellIs" dxfId="1244" priority="7514" stopIfTrue="1" operator="equal">
      <formula>"sold out"</formula>
    </cfRule>
  </conditionalFormatting>
  <conditionalFormatting sqref="M41:W45">
    <cfRule type="cellIs" dxfId="1243" priority="7512" operator="greaterThan">
      <formula>0</formula>
    </cfRule>
  </conditionalFormatting>
  <conditionalFormatting sqref="L46:L47">
    <cfRule type="cellIs" dxfId="1240" priority="7508" stopIfTrue="1" operator="equal">
      <formula>"~"</formula>
    </cfRule>
    <cfRule type="cellIs" dxfId="1239" priority="7509" stopIfTrue="1" operator="equal">
      <formula>"sold out"</formula>
    </cfRule>
  </conditionalFormatting>
  <conditionalFormatting sqref="CH46:CH47 CE46:CE47">
    <cfRule type="cellIs" dxfId="1238" priority="7507" operator="greaterThan">
      <formula>0</formula>
    </cfRule>
  </conditionalFormatting>
  <conditionalFormatting sqref="L48">
    <cfRule type="cellIs" dxfId="1235" priority="7464" stopIfTrue="1" operator="equal">
      <formula>"~"</formula>
    </cfRule>
    <cfRule type="cellIs" dxfId="1234" priority="7465" stopIfTrue="1" operator="equal">
      <formula>"sold out"</formula>
    </cfRule>
  </conditionalFormatting>
  <conditionalFormatting sqref="CH48 CE48">
    <cfRule type="cellIs" dxfId="1233" priority="7463" operator="greaterThan">
      <formula>0</formula>
    </cfRule>
  </conditionalFormatting>
  <conditionalFormatting sqref="M46:W48">
    <cfRule type="cellIs" dxfId="1232" priority="7426" stopIfTrue="1" operator="equal">
      <formula>"~"</formula>
    </cfRule>
    <cfRule type="cellIs" dxfId="1231" priority="7427" stopIfTrue="1" operator="equal">
      <formula>"sold out"</formula>
    </cfRule>
  </conditionalFormatting>
  <conditionalFormatting sqref="M46:W48">
    <cfRule type="cellIs" dxfId="1230" priority="7425" operator="greaterThan">
      <formula>0</formula>
    </cfRule>
  </conditionalFormatting>
  <conditionalFormatting sqref="L49:L50">
    <cfRule type="cellIs" dxfId="1227" priority="7421" stopIfTrue="1" operator="equal">
      <formula>"~"</formula>
    </cfRule>
    <cfRule type="cellIs" dxfId="1226" priority="7422" stopIfTrue="1" operator="equal">
      <formula>"sold out"</formula>
    </cfRule>
  </conditionalFormatting>
  <conditionalFormatting sqref="CH49:CH50 CE49:CE50">
    <cfRule type="cellIs" dxfId="1225" priority="7420" operator="greaterThan">
      <formula>0</formula>
    </cfRule>
  </conditionalFormatting>
  <conditionalFormatting sqref="L51:L53">
    <cfRule type="cellIs" dxfId="1222" priority="7377" stopIfTrue="1" operator="equal">
      <formula>"~"</formula>
    </cfRule>
    <cfRule type="cellIs" dxfId="1221" priority="7378" stopIfTrue="1" operator="equal">
      <formula>"sold out"</formula>
    </cfRule>
  </conditionalFormatting>
  <conditionalFormatting sqref="CH51:CH53 CE51:CE53">
    <cfRule type="cellIs" dxfId="1220" priority="7376" operator="greaterThan">
      <formula>0</formula>
    </cfRule>
  </conditionalFormatting>
  <conditionalFormatting sqref="M49:W53">
    <cfRule type="cellIs" dxfId="1219" priority="7339" stopIfTrue="1" operator="equal">
      <formula>"~"</formula>
    </cfRule>
    <cfRule type="cellIs" dxfId="1218" priority="7340" stopIfTrue="1" operator="equal">
      <formula>"sold out"</formula>
    </cfRule>
  </conditionalFormatting>
  <conditionalFormatting sqref="M49:W53">
    <cfRule type="cellIs" dxfId="1217" priority="7338" operator="greaterThan">
      <formula>0</formula>
    </cfRule>
  </conditionalFormatting>
  <conditionalFormatting sqref="L54:L55">
    <cfRule type="cellIs" dxfId="1214" priority="7247" stopIfTrue="1" operator="equal">
      <formula>"~"</formula>
    </cfRule>
    <cfRule type="cellIs" dxfId="1213" priority="7248" stopIfTrue="1" operator="equal">
      <formula>"sold out"</formula>
    </cfRule>
  </conditionalFormatting>
  <conditionalFormatting sqref="CH54:CH55 CE54">
    <cfRule type="cellIs" dxfId="1212" priority="7246" operator="greaterThan">
      <formula>0</formula>
    </cfRule>
  </conditionalFormatting>
  <conditionalFormatting sqref="L56">
    <cfRule type="cellIs" dxfId="1211" priority="7203" stopIfTrue="1" operator="equal">
      <formula>"~"</formula>
    </cfRule>
    <cfRule type="cellIs" dxfId="1210" priority="7204" stopIfTrue="1" operator="equal">
      <formula>"sold out"</formula>
    </cfRule>
  </conditionalFormatting>
  <conditionalFormatting sqref="CH56">
    <cfRule type="cellIs" dxfId="1209" priority="7202" operator="greaterThan">
      <formula>0</formula>
    </cfRule>
  </conditionalFormatting>
  <conditionalFormatting sqref="M54:W54">
    <cfRule type="cellIs" dxfId="1208" priority="7165" stopIfTrue="1" operator="equal">
      <formula>"~"</formula>
    </cfRule>
    <cfRule type="cellIs" dxfId="1207" priority="7166" stopIfTrue="1" operator="equal">
      <formula>"sold out"</formula>
    </cfRule>
  </conditionalFormatting>
  <conditionalFormatting sqref="M54:W54">
    <cfRule type="cellIs" dxfId="1206" priority="7164" operator="greaterThan">
      <formula>0</formula>
    </cfRule>
  </conditionalFormatting>
  <conditionalFormatting sqref="CH60:CH61">
    <cfRule type="cellIs" dxfId="1205" priority="7159" operator="greaterThan">
      <formula>0</formula>
    </cfRule>
  </conditionalFormatting>
  <conditionalFormatting sqref="L75">
    <cfRule type="cellIs" dxfId="1202" priority="7113" stopIfTrue="1" operator="equal">
      <formula>"~"</formula>
    </cfRule>
    <cfRule type="cellIs" dxfId="1201" priority="7114" stopIfTrue="1" operator="equal">
      <formula>"sold out"</formula>
    </cfRule>
  </conditionalFormatting>
  <conditionalFormatting sqref="CH75 CE75">
    <cfRule type="cellIs" dxfId="1200" priority="7112" operator="greaterThan">
      <formula>0</formula>
    </cfRule>
  </conditionalFormatting>
  <conditionalFormatting sqref="M75:W75">
    <cfRule type="cellIs" dxfId="1199" priority="7071" stopIfTrue="1" operator="equal">
      <formula>"~"</formula>
    </cfRule>
    <cfRule type="cellIs" dxfId="1198" priority="7072" stopIfTrue="1" operator="equal">
      <formula>"sold out"</formula>
    </cfRule>
  </conditionalFormatting>
  <conditionalFormatting sqref="M75:W75">
    <cfRule type="cellIs" dxfId="1197" priority="7070" operator="greaterThan">
      <formula>0</formula>
    </cfRule>
  </conditionalFormatting>
  <conditionalFormatting sqref="L80:W80">
    <cfRule type="cellIs" dxfId="1194" priority="7066" stopIfTrue="1" operator="equal">
      <formula>"~"</formula>
    </cfRule>
    <cfRule type="cellIs" dxfId="1193" priority="7067" stopIfTrue="1" operator="equal">
      <formula>"sold out"</formula>
    </cfRule>
  </conditionalFormatting>
  <conditionalFormatting sqref="CH80 CE80 M80:W80">
    <cfRule type="cellIs" dxfId="1192" priority="7065" operator="greaterThan">
      <formula>0</formula>
    </cfRule>
  </conditionalFormatting>
  <conditionalFormatting sqref="L81:W81">
    <cfRule type="cellIs" dxfId="1189" priority="7060" stopIfTrue="1" operator="equal">
      <formula>"~"</formula>
    </cfRule>
    <cfRule type="cellIs" dxfId="1188" priority="7061" stopIfTrue="1" operator="equal">
      <formula>"sold out"</formula>
    </cfRule>
  </conditionalFormatting>
  <conditionalFormatting sqref="CH81 CE81 M81:W81">
    <cfRule type="cellIs" dxfId="1187" priority="7059" operator="greaterThan">
      <formula>0</formula>
    </cfRule>
  </conditionalFormatting>
  <conditionalFormatting sqref="L82:W83">
    <cfRule type="cellIs" dxfId="1184" priority="7054" stopIfTrue="1" operator="equal">
      <formula>"~"</formula>
    </cfRule>
    <cfRule type="cellIs" dxfId="1183" priority="7055" stopIfTrue="1" operator="equal">
      <formula>"sold out"</formula>
    </cfRule>
  </conditionalFormatting>
  <conditionalFormatting sqref="CH82:CH83 CE82:CE83 M82:W83">
    <cfRule type="cellIs" dxfId="1182" priority="7053" operator="greaterThan">
      <formula>0</formula>
    </cfRule>
  </conditionalFormatting>
  <conditionalFormatting sqref="L85:W85 L86 S86:W86">
    <cfRule type="cellIs" dxfId="1179" priority="7042" stopIfTrue="1" operator="equal">
      <formula>"~"</formula>
    </cfRule>
    <cfRule type="cellIs" dxfId="1178" priority="7043" stopIfTrue="1" operator="equal">
      <formula>"sold out"</formula>
    </cfRule>
  </conditionalFormatting>
  <conditionalFormatting sqref="CH85:CH86 CE85:CE86 M85:W85 S86:W86">
    <cfRule type="cellIs" dxfId="1177" priority="7041" operator="greaterThan">
      <formula>0</formula>
    </cfRule>
  </conditionalFormatting>
  <conditionalFormatting sqref="L87 S87:W87">
    <cfRule type="cellIs" dxfId="1174" priority="7030" stopIfTrue="1" operator="equal">
      <formula>"~"</formula>
    </cfRule>
    <cfRule type="cellIs" dxfId="1173" priority="7031" stopIfTrue="1" operator="equal">
      <formula>"sold out"</formula>
    </cfRule>
  </conditionalFormatting>
  <conditionalFormatting sqref="CH87 CE87 S87:W87">
    <cfRule type="cellIs" dxfId="1172" priority="7029" operator="greaterThan">
      <formula>0</formula>
    </cfRule>
  </conditionalFormatting>
  <conditionalFormatting sqref="CH62:CH63 CE62:CE63">
    <cfRule type="cellIs" dxfId="1171" priority="6836" operator="greaterThan">
      <formula>0</formula>
    </cfRule>
  </conditionalFormatting>
  <conditionalFormatting sqref="L62:L63">
    <cfRule type="cellIs" dxfId="1170" priority="6826" stopIfTrue="1" operator="equal">
      <formula>"~"</formula>
    </cfRule>
    <cfRule type="cellIs" dxfId="1169" priority="6827" stopIfTrue="1" operator="equal">
      <formula>"sold out"</formula>
    </cfRule>
  </conditionalFormatting>
  <conditionalFormatting sqref="M62:M63">
    <cfRule type="cellIs" dxfId="1168" priority="6788" stopIfTrue="1" operator="equal">
      <formula>"~"</formula>
    </cfRule>
    <cfRule type="cellIs" dxfId="1167" priority="6789" stopIfTrue="1" operator="equal">
      <formula>"sold out"</formula>
    </cfRule>
  </conditionalFormatting>
  <conditionalFormatting sqref="M62:M63">
    <cfRule type="cellIs" dxfId="1166" priority="6787" operator="greaterThan">
      <formula>0</formula>
    </cfRule>
  </conditionalFormatting>
  <conditionalFormatting sqref="W171">
    <cfRule type="cellIs" dxfId="1165" priority="5788" stopIfTrue="1" operator="equal">
      <formula>"~"</formula>
    </cfRule>
    <cfRule type="cellIs" dxfId="1164" priority="5789" stopIfTrue="1" operator="equal">
      <formula>"sold out"</formula>
    </cfRule>
  </conditionalFormatting>
  <conditionalFormatting sqref="AN171:AO171 AX171:AY171 BI171:BJ171 BT171:BU171 BY171 BW171 BA171 BC171 BL171 BN171 AS171 AQ171">
    <cfRule type="cellIs" dxfId="1161" priority="5902" stopIfTrue="1" operator="equal">
      <formula>"~"</formula>
    </cfRule>
    <cfRule type="cellIs" dxfId="1160" priority="5903" stopIfTrue="1" operator="equal">
      <formula>"sold out"</formula>
    </cfRule>
  </conditionalFormatting>
  <conditionalFormatting sqref="BW171 CH171 CE171 BY171">
    <cfRule type="cellIs" dxfId="1159" priority="5901" operator="greaterThan">
      <formula>0</formula>
    </cfRule>
  </conditionalFormatting>
  <conditionalFormatting sqref="BI88:BI90">
    <cfRule type="cellIs" dxfId="1158" priority="1488" operator="greaterThan">
      <formula>0</formula>
    </cfRule>
  </conditionalFormatting>
  <conditionalFormatting sqref="L12">
    <cfRule type="cellIs" dxfId="1155" priority="1540" stopIfTrue="1" operator="equal">
      <formula>"~"</formula>
    </cfRule>
    <cfRule type="cellIs" dxfId="1154" priority="1541" stopIfTrue="1" operator="equal">
      <formula>"sold out"</formula>
    </cfRule>
  </conditionalFormatting>
  <conditionalFormatting sqref="CE12 CH12">
    <cfRule type="cellIs" dxfId="1153" priority="1539" operator="greaterThan">
      <formula>0</formula>
    </cfRule>
  </conditionalFormatting>
  <conditionalFormatting sqref="M12:N12 W12">
    <cfRule type="cellIs" dxfId="1152" priority="1498" stopIfTrue="1" operator="equal">
      <formula>"~"</formula>
    </cfRule>
    <cfRule type="cellIs" dxfId="1151" priority="1499" stopIfTrue="1" operator="equal">
      <formula>"sold out"</formula>
    </cfRule>
  </conditionalFormatting>
  <conditionalFormatting sqref="M12:N12 W12">
    <cfRule type="cellIs" dxfId="1150" priority="1497" operator="greaterThan">
      <formula>0</formula>
    </cfRule>
  </conditionalFormatting>
  <conditionalFormatting sqref="CH88:CH90">
    <cfRule type="cellIs" dxfId="1149" priority="1496" operator="greaterThan">
      <formula>0</formula>
    </cfRule>
  </conditionalFormatting>
  <conditionalFormatting sqref="CE88:CE90">
    <cfRule type="cellIs" dxfId="1148" priority="1495" operator="greaterThan">
      <formula>0</formula>
    </cfRule>
  </conditionalFormatting>
  <conditionalFormatting sqref="BJ88:BP90 AY88:BE90 BU88:CA90 AO88:AU90 M88:W90">
    <cfRule type="cellIs" dxfId="1147" priority="1493" stopIfTrue="1" operator="equal">
      <formula>"~"</formula>
    </cfRule>
    <cfRule type="cellIs" dxfId="1146" priority="1494" stopIfTrue="1" operator="equal">
      <formula>"sold out"</formula>
    </cfRule>
  </conditionalFormatting>
  <conditionalFormatting sqref="AX88:AX90">
    <cfRule type="cellIs" dxfId="1145" priority="1486" operator="greaterThan">
      <formula>0</formula>
    </cfRule>
  </conditionalFormatting>
  <conditionalFormatting sqref="AN88:AN90">
    <cfRule type="cellIs" dxfId="1144" priority="1492" operator="greaterThan">
      <formula>0</formula>
    </cfRule>
  </conditionalFormatting>
  <conditionalFormatting sqref="L88:L90">
    <cfRule type="cellIs" dxfId="1141" priority="1489" operator="greaterThan">
      <formula>0</formula>
    </cfRule>
  </conditionalFormatting>
  <conditionalFormatting sqref="BT88:BT90">
    <cfRule type="cellIs" dxfId="1140" priority="1487" operator="greaterThan">
      <formula>0</formula>
    </cfRule>
  </conditionalFormatting>
  <conditionalFormatting sqref="CH96:CH104">
    <cfRule type="cellIs" dxfId="1139" priority="1485" operator="greaterThan">
      <formula>0</formula>
    </cfRule>
  </conditionalFormatting>
  <conditionalFormatting sqref="CE96:CE104">
    <cfRule type="cellIs" dxfId="1138" priority="1484" operator="greaterThan">
      <formula>0</formula>
    </cfRule>
  </conditionalFormatting>
  <conditionalFormatting sqref="BJ96:BP104 AY96:BE104 BU96:CA104 AO96:AU104 M96:W104 AY105 BJ105 BU105">
    <cfRule type="cellIs" dxfId="1137" priority="1482" stopIfTrue="1" operator="equal">
      <formula>"~"</formula>
    </cfRule>
    <cfRule type="cellIs" dxfId="1136" priority="1483" stopIfTrue="1" operator="equal">
      <formula>"sold out"</formula>
    </cfRule>
  </conditionalFormatting>
  <conditionalFormatting sqref="AX96:AX104">
    <cfRule type="cellIs" dxfId="1135" priority="1475" operator="greaterThan">
      <formula>0</formula>
    </cfRule>
  </conditionalFormatting>
  <conditionalFormatting sqref="AN96:AN104">
    <cfRule type="cellIs" dxfId="1134" priority="1481" operator="greaterThan">
      <formula>0</formula>
    </cfRule>
  </conditionalFormatting>
  <conditionalFormatting sqref="L96:L104">
    <cfRule type="cellIs" dxfId="1131" priority="1478" operator="greaterThan">
      <formula>0</formula>
    </cfRule>
  </conditionalFormatting>
  <conditionalFormatting sqref="BI96:BI104">
    <cfRule type="cellIs" dxfId="1130" priority="1477" operator="greaterThan">
      <formula>0</formula>
    </cfRule>
  </conditionalFormatting>
  <conditionalFormatting sqref="BT96:BT104">
    <cfRule type="cellIs" dxfId="1129" priority="1476" operator="greaterThan">
      <formula>0</formula>
    </cfRule>
  </conditionalFormatting>
  <conditionalFormatting sqref="BO184:BP190 BO192:BP195">
    <cfRule type="cellIs" dxfId="1128" priority="1067" stopIfTrue="1" operator="equal">
      <formula>"~"</formula>
    </cfRule>
    <cfRule type="cellIs" dxfId="1127" priority="1068" stopIfTrue="1" operator="equal">
      <formula>"sold out"</formula>
    </cfRule>
  </conditionalFormatting>
  <conditionalFormatting sqref="BN184:BN190 BN192:BN195">
    <cfRule type="cellIs" dxfId="1126" priority="1063" stopIfTrue="1" operator="equal">
      <formula>"~"</formula>
    </cfRule>
    <cfRule type="cellIs" dxfId="1125" priority="1064" stopIfTrue="1" operator="equal">
      <formula>"sold out"</formula>
    </cfRule>
  </conditionalFormatting>
  <conditionalFormatting sqref="BA184:BA190 BA192:BA195">
    <cfRule type="cellIs" dxfId="1124" priority="1057" stopIfTrue="1" operator="equal">
      <formula>"~"</formula>
    </cfRule>
    <cfRule type="cellIs" dxfId="1123" priority="1058" stopIfTrue="1" operator="equal">
      <formula>"sold out"</formula>
    </cfRule>
  </conditionalFormatting>
  <conditionalFormatting sqref="CH113:CH123">
    <cfRule type="cellIs" dxfId="1122" priority="1458" operator="greaterThan">
      <formula>0</formula>
    </cfRule>
  </conditionalFormatting>
  <conditionalFormatting sqref="CE113:CE123">
    <cfRule type="cellIs" dxfId="1121" priority="1456" operator="greaterThan">
      <formula>0</formula>
    </cfRule>
  </conditionalFormatting>
  <conditionalFormatting sqref="CH106:CH109">
    <cfRule type="cellIs" dxfId="1112" priority="1421" operator="greaterThan">
      <formula>0</formula>
    </cfRule>
  </conditionalFormatting>
  <conditionalFormatting sqref="CE106:CE109">
    <cfRule type="cellIs" dxfId="1111" priority="1419" operator="greaterThan">
      <formula>0</formula>
    </cfRule>
  </conditionalFormatting>
  <conditionalFormatting sqref="L107:L109">
    <cfRule type="cellIs" dxfId="1105" priority="1417" stopIfTrue="1" operator="equal">
      <formula>"~"</formula>
    </cfRule>
    <cfRule type="cellIs" dxfId="1104" priority="1418" stopIfTrue="1" operator="equal">
      <formula>"sold out"</formula>
    </cfRule>
  </conditionalFormatting>
  <conditionalFormatting sqref="AR105:AU105">
    <cfRule type="cellIs" dxfId="1100" priority="1348" stopIfTrue="1" operator="equal">
      <formula>"~"</formula>
    </cfRule>
    <cfRule type="cellIs" dxfId="1099" priority="1349" stopIfTrue="1" operator="equal">
      <formula>"sold out"</formula>
    </cfRule>
  </conditionalFormatting>
  <conditionalFormatting sqref="CH105">
    <cfRule type="cellIs" dxfId="1098" priority="1384" operator="greaterThan">
      <formula>0</formula>
    </cfRule>
  </conditionalFormatting>
  <conditionalFormatting sqref="O105">
    <cfRule type="cellIs" dxfId="1097" priority="1369" operator="greaterThan">
      <formula>0</formula>
    </cfRule>
  </conditionalFormatting>
  <conditionalFormatting sqref="N105:W105">
    <cfRule type="cellIs" dxfId="1096" priority="1370" stopIfTrue="1" operator="equal">
      <formula>"~"</formula>
    </cfRule>
    <cfRule type="cellIs" dxfId="1095" priority="1371" stopIfTrue="1" operator="equal">
      <formula>"sold out"</formula>
    </cfRule>
  </conditionalFormatting>
  <conditionalFormatting sqref="BI105">
    <cfRule type="cellIs" dxfId="1094" priority="1367" stopIfTrue="1" operator="equal">
      <formula>"~"</formula>
    </cfRule>
    <cfRule type="cellIs" dxfId="1093" priority="1368" stopIfTrue="1" operator="equal">
      <formula>"sold out"</formula>
    </cfRule>
  </conditionalFormatting>
  <conditionalFormatting sqref="AZ105:BE105">
    <cfRule type="cellIs" dxfId="1092" priority="1360" stopIfTrue="1" operator="equal">
      <formula>"~"</formula>
    </cfRule>
    <cfRule type="cellIs" dxfId="1091" priority="1361" stopIfTrue="1" operator="equal">
      <formula>"sold out"</formula>
    </cfRule>
  </conditionalFormatting>
  <conditionalFormatting sqref="BA105">
    <cfRule type="cellIs" dxfId="1090" priority="1359" operator="greaterThan">
      <formula>0</formula>
    </cfRule>
  </conditionalFormatting>
  <conditionalFormatting sqref="BV105:CA105">
    <cfRule type="cellIs" dxfId="1089" priority="1355" stopIfTrue="1" operator="equal">
      <formula>"~"</formula>
    </cfRule>
    <cfRule type="cellIs" dxfId="1088" priority="1356" stopIfTrue="1" operator="equal">
      <formula>"sold out"</formula>
    </cfRule>
  </conditionalFormatting>
  <conditionalFormatting sqref="AN105">
    <cfRule type="cellIs" dxfId="1087" priority="1350" stopIfTrue="1" operator="equal">
      <formula>"~"</formula>
    </cfRule>
    <cfRule type="cellIs" dxfId="1086" priority="1351" stopIfTrue="1" operator="equal">
      <formula>"sold out"</formula>
    </cfRule>
  </conditionalFormatting>
  <conditionalFormatting sqref="BK105:BP105">
    <cfRule type="cellIs" dxfId="1085" priority="1365" stopIfTrue="1" operator="equal">
      <formula>"~"</formula>
    </cfRule>
    <cfRule type="cellIs" dxfId="1084" priority="1366" stopIfTrue="1" operator="equal">
      <formula>"sold out"</formula>
    </cfRule>
  </conditionalFormatting>
  <conditionalFormatting sqref="BL105">
    <cfRule type="cellIs" dxfId="1083" priority="1364" operator="greaterThan">
      <formula>0</formula>
    </cfRule>
  </conditionalFormatting>
  <conditionalFormatting sqref="AX105">
    <cfRule type="cellIs" dxfId="1082" priority="1362" stopIfTrue="1" operator="equal">
      <formula>"~"</formula>
    </cfRule>
    <cfRule type="cellIs" dxfId="1081" priority="1363" stopIfTrue="1" operator="equal">
      <formula>"sold out"</formula>
    </cfRule>
  </conditionalFormatting>
  <conditionalFormatting sqref="AQ105 AO105">
    <cfRule type="cellIs" dxfId="1080" priority="1383" operator="greaterThan">
      <formula>0</formula>
    </cfRule>
  </conditionalFormatting>
  <conditionalFormatting sqref="CE105">
    <cfRule type="cellIs" dxfId="1079" priority="1382" operator="greaterThan">
      <formula>0</formula>
    </cfRule>
  </conditionalFormatting>
  <conditionalFormatting sqref="L105">
    <cfRule type="cellIs" dxfId="1073" priority="1380" stopIfTrue="1" operator="equal">
      <formula>"~"</formula>
    </cfRule>
    <cfRule type="cellIs" dxfId="1072" priority="1381" stopIfTrue="1" operator="equal">
      <formula>"sold out"</formula>
    </cfRule>
  </conditionalFormatting>
  <conditionalFormatting sqref="BT105">
    <cfRule type="cellIs" dxfId="1068" priority="1357" stopIfTrue="1" operator="equal">
      <formula>"~"</formula>
    </cfRule>
    <cfRule type="cellIs" dxfId="1067" priority="1358" stopIfTrue="1" operator="equal">
      <formula>"sold out"</formula>
    </cfRule>
  </conditionalFormatting>
  <conditionalFormatting sqref="BW105">
    <cfRule type="cellIs" dxfId="1066" priority="1354" operator="greaterThan">
      <formula>0</formula>
    </cfRule>
  </conditionalFormatting>
  <conditionalFormatting sqref="AO105:AQ105">
    <cfRule type="cellIs" dxfId="1065" priority="1352" stopIfTrue="1" operator="equal">
      <formula>"~"</formula>
    </cfRule>
    <cfRule type="cellIs" dxfId="1064" priority="1353" stopIfTrue="1" operator="equal">
      <formula>"sold out"</formula>
    </cfRule>
  </conditionalFormatting>
  <conditionalFormatting sqref="M105">
    <cfRule type="cellIs" dxfId="1063" priority="1346" stopIfTrue="1" operator="equal">
      <formula>"~"</formula>
    </cfRule>
    <cfRule type="cellIs" dxfId="1062" priority="1347" stopIfTrue="1" operator="equal">
      <formula>"sold out"</formula>
    </cfRule>
  </conditionalFormatting>
  <conditionalFormatting sqref="L110:W112 BT110:CA112 BI110:BP112 AX110:BE112 AN110:AU112">
    <cfRule type="cellIs" dxfId="1059" priority="1342" stopIfTrue="1" operator="equal">
      <formula>"~"</formula>
    </cfRule>
    <cfRule type="cellIs" dxfId="1058" priority="1343" stopIfTrue="1" operator="equal">
      <formula>"sold out"</formula>
    </cfRule>
  </conditionalFormatting>
  <conditionalFormatting sqref="CH110:CH112 CE110:CE112 O110:O112 BL110:BL112 BW110:BW112 Q110:R112 BY110:BY112 BN110:BN112 BA110:BA112 BC110:BC112 AQ110:AQ112 AS110:AS112">
    <cfRule type="cellIs" dxfId="1057" priority="1341" operator="greaterThan">
      <formula>0</formula>
    </cfRule>
  </conditionalFormatting>
  <conditionalFormatting sqref="AR84 AT84">
    <cfRule type="cellIs" dxfId="1056" priority="1304" stopIfTrue="1" operator="equal">
      <formula>"~"</formula>
    </cfRule>
    <cfRule type="cellIs" dxfId="1055" priority="1305" stopIfTrue="1" operator="equal">
      <formula>"sold out"</formula>
    </cfRule>
  </conditionalFormatting>
  <conditionalFormatting sqref="CH84">
    <cfRule type="cellIs" dxfId="1054" priority="1340" operator="greaterThan">
      <formula>0</formula>
    </cfRule>
  </conditionalFormatting>
  <conditionalFormatting sqref="M84 O84">
    <cfRule type="cellIs" dxfId="1053" priority="1325" operator="greaterThan">
      <formula>0</formula>
    </cfRule>
  </conditionalFormatting>
  <conditionalFormatting sqref="M84:W84">
    <cfRule type="cellIs" dxfId="1052" priority="1326" stopIfTrue="1" operator="equal">
      <formula>"~"</formula>
    </cfRule>
    <cfRule type="cellIs" dxfId="1051" priority="1327" stopIfTrue="1" operator="equal">
      <formula>"sold out"</formula>
    </cfRule>
  </conditionalFormatting>
  <conditionalFormatting sqref="BI84">
    <cfRule type="cellIs" dxfId="1050" priority="1323" stopIfTrue="1" operator="equal">
      <formula>"~"</formula>
    </cfRule>
    <cfRule type="cellIs" dxfId="1049" priority="1324" stopIfTrue="1" operator="equal">
      <formula>"sold out"</formula>
    </cfRule>
  </conditionalFormatting>
  <conditionalFormatting sqref="AY84:BE84">
    <cfRule type="cellIs" dxfId="1048" priority="1316" stopIfTrue="1" operator="equal">
      <formula>"~"</formula>
    </cfRule>
    <cfRule type="cellIs" dxfId="1047" priority="1317" stopIfTrue="1" operator="equal">
      <formula>"sold out"</formula>
    </cfRule>
  </conditionalFormatting>
  <conditionalFormatting sqref="AY84 BA84">
    <cfRule type="cellIs" dxfId="1046" priority="1315" operator="greaterThan">
      <formula>0</formula>
    </cfRule>
  </conditionalFormatting>
  <conditionalFormatting sqref="BU84:CA84">
    <cfRule type="cellIs" dxfId="1045" priority="1311" stopIfTrue="1" operator="equal">
      <formula>"~"</formula>
    </cfRule>
    <cfRule type="cellIs" dxfId="1044" priority="1312" stopIfTrue="1" operator="equal">
      <formula>"sold out"</formula>
    </cfRule>
  </conditionalFormatting>
  <conditionalFormatting sqref="AN84">
    <cfRule type="cellIs" dxfId="1043" priority="1306" stopIfTrue="1" operator="equal">
      <formula>"~"</formula>
    </cfRule>
    <cfRule type="cellIs" dxfId="1042" priority="1307" stopIfTrue="1" operator="equal">
      <formula>"sold out"</formula>
    </cfRule>
  </conditionalFormatting>
  <conditionalFormatting sqref="BJ84:BP84">
    <cfRule type="cellIs" dxfId="1041" priority="1321" stopIfTrue="1" operator="equal">
      <formula>"~"</formula>
    </cfRule>
    <cfRule type="cellIs" dxfId="1040" priority="1322" stopIfTrue="1" operator="equal">
      <formula>"sold out"</formula>
    </cfRule>
  </conditionalFormatting>
  <conditionalFormatting sqref="BJ84 BL84">
    <cfRule type="cellIs" dxfId="1039" priority="1320" operator="greaterThan">
      <formula>0</formula>
    </cfRule>
  </conditionalFormatting>
  <conditionalFormatting sqref="AX84">
    <cfRule type="cellIs" dxfId="1038" priority="1318" stopIfTrue="1" operator="equal">
      <formula>"~"</formula>
    </cfRule>
    <cfRule type="cellIs" dxfId="1037" priority="1319" stopIfTrue="1" operator="equal">
      <formula>"sold out"</formula>
    </cfRule>
  </conditionalFormatting>
  <conditionalFormatting sqref="AQ84 AO84">
    <cfRule type="cellIs" dxfId="1036" priority="1339" operator="greaterThan">
      <formula>0</formula>
    </cfRule>
  </conditionalFormatting>
  <conditionalFormatting sqref="CE84">
    <cfRule type="cellIs" dxfId="1035" priority="1338" operator="greaterThan">
      <formula>0</formula>
    </cfRule>
  </conditionalFormatting>
  <conditionalFormatting sqref="L84">
    <cfRule type="cellIs" dxfId="1029" priority="1336" stopIfTrue="1" operator="equal">
      <formula>"~"</formula>
    </cfRule>
    <cfRule type="cellIs" dxfId="1028" priority="1337" stopIfTrue="1" operator="equal">
      <formula>"sold out"</formula>
    </cfRule>
  </conditionalFormatting>
  <conditionalFormatting sqref="BT84">
    <cfRule type="cellIs" dxfId="1024" priority="1313" stopIfTrue="1" operator="equal">
      <formula>"~"</formula>
    </cfRule>
    <cfRule type="cellIs" dxfId="1023" priority="1314" stopIfTrue="1" operator="equal">
      <formula>"sold out"</formula>
    </cfRule>
  </conditionalFormatting>
  <conditionalFormatting sqref="BU84 BW84">
    <cfRule type="cellIs" dxfId="1022" priority="1310" operator="greaterThan">
      <formula>0</formula>
    </cfRule>
  </conditionalFormatting>
  <conditionalFormatting sqref="AO84:AQ84">
    <cfRule type="cellIs" dxfId="1021" priority="1308" stopIfTrue="1" operator="equal">
      <formula>"~"</formula>
    </cfRule>
    <cfRule type="cellIs" dxfId="1020" priority="1309" stopIfTrue="1" operator="equal">
      <formula>"sold out"</formula>
    </cfRule>
  </conditionalFormatting>
  <conditionalFormatting sqref="CH124:CH156 CH158">
    <cfRule type="cellIs" dxfId="1019" priority="1303" operator="greaterThan">
      <formula>0</formula>
    </cfRule>
  </conditionalFormatting>
  <conditionalFormatting sqref="CE124:CE156 CE158">
    <cfRule type="cellIs" dxfId="1018" priority="1301" operator="greaterThan">
      <formula>0</formula>
    </cfRule>
  </conditionalFormatting>
  <conditionalFormatting sqref="AT171 AR171">
    <cfRule type="cellIs" dxfId="1009" priority="1230" stopIfTrue="1" operator="equal">
      <formula>"~"</formula>
    </cfRule>
    <cfRule type="cellIs" dxfId="1008" priority="1231" stopIfTrue="1" operator="equal">
      <formula>"sold out"</formula>
    </cfRule>
  </conditionalFormatting>
  <conditionalFormatting sqref="AZ171 BB171 BD171">
    <cfRule type="cellIs" dxfId="1007" priority="1242" stopIfTrue="1" operator="equal">
      <formula>"~"</formula>
    </cfRule>
    <cfRule type="cellIs" dxfId="1006" priority="1243" stopIfTrue="1" operator="equal">
      <formula>"sold out"</formula>
    </cfRule>
  </conditionalFormatting>
  <conditionalFormatting sqref="BX171 BV171">
    <cfRule type="cellIs" dxfId="1005" priority="1237" stopIfTrue="1" operator="equal">
      <formula>"~"</formula>
    </cfRule>
    <cfRule type="cellIs" dxfId="1004" priority="1238" stopIfTrue="1" operator="equal">
      <formula>"sold out"</formula>
    </cfRule>
  </conditionalFormatting>
  <conditionalFormatting sqref="BK171 BM171 BO171">
    <cfRule type="cellIs" dxfId="1003" priority="1247" stopIfTrue="1" operator="equal">
      <formula>"~"</formula>
    </cfRule>
    <cfRule type="cellIs" dxfId="1002" priority="1248" stopIfTrue="1" operator="equal">
      <formula>"sold out"</formula>
    </cfRule>
  </conditionalFormatting>
  <conditionalFormatting sqref="AP171">
    <cfRule type="cellIs" dxfId="1001" priority="1234" stopIfTrue="1" operator="equal">
      <formula>"~"</formula>
    </cfRule>
    <cfRule type="cellIs" dxfId="1000" priority="1235" stopIfTrue="1" operator="equal">
      <formula>"sold out"</formula>
    </cfRule>
  </conditionalFormatting>
  <conditionalFormatting sqref="CH176:CH177">
    <cfRule type="cellIs" dxfId="999" priority="1229" operator="greaterThan">
      <formula>0</formula>
    </cfRule>
  </conditionalFormatting>
  <conditionalFormatting sqref="CE176:CE177">
    <cfRule type="cellIs" dxfId="998" priority="1227" operator="greaterThan">
      <formula>0</formula>
    </cfRule>
  </conditionalFormatting>
  <conditionalFormatting sqref="AQ198:AR200">
    <cfRule type="cellIs" dxfId="989" priority="946" stopIfTrue="1" operator="equal">
      <formula>"~"</formula>
    </cfRule>
    <cfRule type="cellIs" dxfId="988" priority="947" stopIfTrue="1" operator="equal">
      <formula>"sold out"</formula>
    </cfRule>
  </conditionalFormatting>
  <conditionalFormatting sqref="BI178">
    <cfRule type="cellIs" dxfId="987" priority="1178" stopIfTrue="1" operator="equal">
      <formula>"~"</formula>
    </cfRule>
    <cfRule type="cellIs" dxfId="986" priority="1179" stopIfTrue="1" operator="equal">
      <formula>"sold out"</formula>
    </cfRule>
  </conditionalFormatting>
  <conditionalFormatting sqref="BN178">
    <cfRule type="cellIs" dxfId="985" priority="1153" operator="greaterThan">
      <formula>0</formula>
    </cfRule>
  </conditionalFormatting>
  <conditionalFormatting sqref="BA178">
    <cfRule type="cellIs" dxfId="984" priority="1148" stopIfTrue="1" operator="equal">
      <formula>"~"</formula>
    </cfRule>
    <cfRule type="cellIs" dxfId="983" priority="1149" stopIfTrue="1" operator="equal">
      <formula>"sold out"</formula>
    </cfRule>
  </conditionalFormatting>
  <conditionalFormatting sqref="BA178">
    <cfRule type="cellIs" dxfId="982" priority="1147" operator="greaterThan">
      <formula>0</formula>
    </cfRule>
  </conditionalFormatting>
  <conditionalFormatting sqref="CH178 CE178">
    <cfRule type="cellIs" dxfId="981" priority="1184" operator="greaterThan">
      <formula>0</formula>
    </cfRule>
  </conditionalFormatting>
  <conditionalFormatting sqref="BU178 BJ178">
    <cfRule type="cellIs" dxfId="980" priority="1182" stopIfTrue="1" operator="equal">
      <formula>"~"</formula>
    </cfRule>
    <cfRule type="cellIs" dxfId="979" priority="1183" stopIfTrue="1" operator="equal">
      <formula>"sold out"</formula>
    </cfRule>
  </conditionalFormatting>
  <conditionalFormatting sqref="AP178">
    <cfRule type="cellIs" dxfId="978" priority="1180" stopIfTrue="1" operator="equal">
      <formula>"~"</formula>
    </cfRule>
    <cfRule type="cellIs" dxfId="977" priority="1181" stopIfTrue="1" operator="equal">
      <formula>"sold out"</formula>
    </cfRule>
  </conditionalFormatting>
  <conditionalFormatting sqref="BK178:BM178">
    <cfRule type="cellIs" dxfId="976" priority="1176" stopIfTrue="1" operator="equal">
      <formula>"~"</formula>
    </cfRule>
    <cfRule type="cellIs" dxfId="975" priority="1177" stopIfTrue="1" operator="equal">
      <formula>"sold out"</formula>
    </cfRule>
  </conditionalFormatting>
  <conditionalFormatting sqref="BL178">
    <cfRule type="cellIs" dxfId="974" priority="1175" operator="greaterThan">
      <formula>0</formula>
    </cfRule>
  </conditionalFormatting>
  <conditionalFormatting sqref="AX178:AY178">
    <cfRule type="cellIs" dxfId="973" priority="1173" stopIfTrue="1" operator="equal">
      <formula>"~"</formula>
    </cfRule>
    <cfRule type="cellIs" dxfId="972" priority="1174" stopIfTrue="1" operator="equal">
      <formula>"sold out"</formula>
    </cfRule>
  </conditionalFormatting>
  <conditionalFormatting sqref="AZ178 BB178">
    <cfRule type="cellIs" dxfId="971" priority="1171" stopIfTrue="1" operator="equal">
      <formula>"~"</formula>
    </cfRule>
    <cfRule type="cellIs" dxfId="970" priority="1172" stopIfTrue="1" operator="equal">
      <formula>"sold out"</formula>
    </cfRule>
  </conditionalFormatting>
  <conditionalFormatting sqref="BT178">
    <cfRule type="cellIs" dxfId="969" priority="1169" stopIfTrue="1" operator="equal">
      <formula>"~"</formula>
    </cfRule>
    <cfRule type="cellIs" dxfId="968" priority="1170" stopIfTrue="1" operator="equal">
      <formula>"sold out"</formula>
    </cfRule>
  </conditionalFormatting>
  <conditionalFormatting sqref="BV178:BX178">
    <cfRule type="cellIs" dxfId="967" priority="1167" stopIfTrue="1" operator="equal">
      <formula>"~"</formula>
    </cfRule>
    <cfRule type="cellIs" dxfId="966" priority="1168" stopIfTrue="1" operator="equal">
      <formula>"sold out"</formula>
    </cfRule>
  </conditionalFormatting>
  <conditionalFormatting sqref="BW178">
    <cfRule type="cellIs" dxfId="965" priority="1166" operator="greaterThan">
      <formula>0</formula>
    </cfRule>
  </conditionalFormatting>
  <conditionalFormatting sqref="AN178:AO178">
    <cfRule type="cellIs" dxfId="964" priority="1164" stopIfTrue="1" operator="equal">
      <formula>"~"</formula>
    </cfRule>
    <cfRule type="cellIs" dxfId="963" priority="1165" stopIfTrue="1" operator="equal">
      <formula>"sold out"</formula>
    </cfRule>
  </conditionalFormatting>
  <conditionalFormatting sqref="AT178:AU178">
    <cfRule type="cellIs" dxfId="962" priority="1162" stopIfTrue="1" operator="equal">
      <formula>"~"</formula>
    </cfRule>
    <cfRule type="cellIs" dxfId="961" priority="1163" stopIfTrue="1" operator="equal">
      <formula>"sold out"</formula>
    </cfRule>
  </conditionalFormatting>
  <conditionalFormatting sqref="BD178:BE178">
    <cfRule type="cellIs" dxfId="960" priority="1160" stopIfTrue="1" operator="equal">
      <formula>"~"</formula>
    </cfRule>
    <cfRule type="cellIs" dxfId="959" priority="1161" stopIfTrue="1" operator="equal">
      <formula>"sold out"</formula>
    </cfRule>
  </conditionalFormatting>
  <conditionalFormatting sqref="BO178:BP178">
    <cfRule type="cellIs" dxfId="958" priority="1158" stopIfTrue="1" operator="equal">
      <formula>"~"</formula>
    </cfRule>
    <cfRule type="cellIs" dxfId="957" priority="1159" stopIfTrue="1" operator="equal">
      <formula>"sold out"</formula>
    </cfRule>
  </conditionalFormatting>
  <conditionalFormatting sqref="BZ178:CA178">
    <cfRule type="cellIs" dxfId="956" priority="1156" stopIfTrue="1" operator="equal">
      <formula>"~"</formula>
    </cfRule>
    <cfRule type="cellIs" dxfId="955" priority="1157" stopIfTrue="1" operator="equal">
      <formula>"sold out"</formula>
    </cfRule>
  </conditionalFormatting>
  <conditionalFormatting sqref="AS178">
    <cfRule type="cellIs" dxfId="954" priority="1138" operator="greaterThan">
      <formula>0</formula>
    </cfRule>
  </conditionalFormatting>
  <conditionalFormatting sqref="BC178">
    <cfRule type="cellIs" dxfId="953" priority="1145" stopIfTrue="1" operator="equal">
      <formula>"~"</formula>
    </cfRule>
    <cfRule type="cellIs" dxfId="952" priority="1146" stopIfTrue="1" operator="equal">
      <formula>"sold out"</formula>
    </cfRule>
  </conditionalFormatting>
  <conditionalFormatting sqref="BC178">
    <cfRule type="cellIs" dxfId="951" priority="1144" operator="greaterThan">
      <formula>0</formula>
    </cfRule>
  </conditionalFormatting>
  <conditionalFormatting sqref="BN178">
    <cfRule type="cellIs" dxfId="950" priority="1154" stopIfTrue="1" operator="equal">
      <formula>"~"</formula>
    </cfRule>
    <cfRule type="cellIs" dxfId="949" priority="1155" stopIfTrue="1" operator="equal">
      <formula>"sold out"</formula>
    </cfRule>
  </conditionalFormatting>
  <conditionalFormatting sqref="BY178">
    <cfRule type="cellIs" dxfId="948" priority="1151" stopIfTrue="1" operator="equal">
      <formula>"~"</formula>
    </cfRule>
    <cfRule type="cellIs" dxfId="947" priority="1152" stopIfTrue="1" operator="equal">
      <formula>"sold out"</formula>
    </cfRule>
  </conditionalFormatting>
  <conditionalFormatting sqref="BY178">
    <cfRule type="cellIs" dxfId="946" priority="1150" operator="greaterThan">
      <formula>0</formula>
    </cfRule>
  </conditionalFormatting>
  <conditionalFormatting sqref="AQ178:AR178">
    <cfRule type="cellIs" dxfId="945" priority="1142" stopIfTrue="1" operator="equal">
      <formula>"~"</formula>
    </cfRule>
    <cfRule type="cellIs" dxfId="944" priority="1143" stopIfTrue="1" operator="equal">
      <formula>"sold out"</formula>
    </cfRule>
  </conditionalFormatting>
  <conditionalFormatting sqref="AQ178">
    <cfRule type="cellIs" dxfId="943" priority="1141" operator="greaterThan">
      <formula>0</formula>
    </cfRule>
  </conditionalFormatting>
  <conditionalFormatting sqref="AS178">
    <cfRule type="cellIs" dxfId="942" priority="1139" stopIfTrue="1" operator="equal">
      <formula>"~"</formula>
    </cfRule>
    <cfRule type="cellIs" dxfId="941" priority="1140" stopIfTrue="1" operator="equal">
      <formula>"sold out"</formula>
    </cfRule>
  </conditionalFormatting>
  <conditionalFormatting sqref="AU171">
    <cfRule type="cellIs" dxfId="940" priority="1136" stopIfTrue="1" operator="equal">
      <formula>"~"</formula>
    </cfRule>
    <cfRule type="cellIs" dxfId="939" priority="1137" stopIfTrue="1" operator="equal">
      <formula>"sold out"</formula>
    </cfRule>
  </conditionalFormatting>
  <conditionalFormatting sqref="BE171">
    <cfRule type="cellIs" dxfId="938" priority="1134" stopIfTrue="1" operator="equal">
      <formula>"~"</formula>
    </cfRule>
    <cfRule type="cellIs" dxfId="937" priority="1135" stopIfTrue="1" operator="equal">
      <formula>"sold out"</formula>
    </cfRule>
  </conditionalFormatting>
  <conditionalFormatting sqref="BP171">
    <cfRule type="cellIs" dxfId="936" priority="1132" stopIfTrue="1" operator="equal">
      <formula>"~"</formula>
    </cfRule>
    <cfRule type="cellIs" dxfId="935" priority="1133" stopIfTrue="1" operator="equal">
      <formula>"sold out"</formula>
    </cfRule>
  </conditionalFormatting>
  <conditionalFormatting sqref="BZ171:CA171">
    <cfRule type="cellIs" dxfId="934" priority="1130" stopIfTrue="1" operator="equal">
      <formula>"~"</formula>
    </cfRule>
    <cfRule type="cellIs" dxfId="933" priority="1131" stopIfTrue="1" operator="equal">
      <formula>"sold out"</formula>
    </cfRule>
  </conditionalFormatting>
  <conditionalFormatting sqref="AN172:AO175 AX172:AY175 BI172:BJ175 BT172:BU175 BY172:BY175 BW172:BW175 BA172:BA175 BC172:BC175 BL172:BL175 BN172:BN175 AS172:AS175 AQ172:AQ175">
    <cfRule type="cellIs" dxfId="930" priority="1126" stopIfTrue="1" operator="equal">
      <formula>"~"</formula>
    </cfRule>
    <cfRule type="cellIs" dxfId="929" priority="1127" stopIfTrue="1" operator="equal">
      <formula>"sold out"</formula>
    </cfRule>
  </conditionalFormatting>
  <conditionalFormatting sqref="BW172:BW175 CH172:CH175 CE172:CE175 BY172:BY175">
    <cfRule type="cellIs" dxfId="928" priority="1125" operator="greaterThan">
      <formula>0</formula>
    </cfRule>
  </conditionalFormatting>
  <conditionalFormatting sqref="W172:W175">
    <cfRule type="cellIs" dxfId="927" priority="1117" stopIfTrue="1" operator="equal">
      <formula>"~"</formula>
    </cfRule>
    <cfRule type="cellIs" dxfId="926" priority="1118" stopIfTrue="1" operator="equal">
      <formula>"sold out"</formula>
    </cfRule>
  </conditionalFormatting>
  <conditionalFormatting sqref="AT172:AT175 AR172:AR175">
    <cfRule type="cellIs" dxfId="925" priority="1107" stopIfTrue="1" operator="equal">
      <formula>"~"</formula>
    </cfRule>
    <cfRule type="cellIs" dxfId="924" priority="1108" stopIfTrue="1" operator="equal">
      <formula>"sold out"</formula>
    </cfRule>
  </conditionalFormatting>
  <conditionalFormatting sqref="AZ172:AZ175 BB172:BB175 BD172:BD175">
    <cfRule type="cellIs" dxfId="923" priority="1113" stopIfTrue="1" operator="equal">
      <formula>"~"</formula>
    </cfRule>
    <cfRule type="cellIs" dxfId="922" priority="1114" stopIfTrue="1" operator="equal">
      <formula>"sold out"</formula>
    </cfRule>
  </conditionalFormatting>
  <conditionalFormatting sqref="BX172:BX175 BV172:BV175">
    <cfRule type="cellIs" dxfId="921" priority="1111" stopIfTrue="1" operator="equal">
      <formula>"~"</formula>
    </cfRule>
    <cfRule type="cellIs" dxfId="920" priority="1112" stopIfTrue="1" operator="equal">
      <formula>"sold out"</formula>
    </cfRule>
  </conditionalFormatting>
  <conditionalFormatting sqref="BK172:BK175 BM172:BM175 BO172:BO175">
    <cfRule type="cellIs" dxfId="919" priority="1115" stopIfTrue="1" operator="equal">
      <formula>"~"</formula>
    </cfRule>
    <cfRule type="cellIs" dxfId="918" priority="1116" stopIfTrue="1" operator="equal">
      <formula>"sold out"</formula>
    </cfRule>
  </conditionalFormatting>
  <conditionalFormatting sqref="AP172:AP175">
    <cfRule type="cellIs" dxfId="917" priority="1109" stopIfTrue="1" operator="equal">
      <formula>"~"</formula>
    </cfRule>
    <cfRule type="cellIs" dxfId="916" priority="1110" stopIfTrue="1" operator="equal">
      <formula>"sold out"</formula>
    </cfRule>
  </conditionalFormatting>
  <conditionalFormatting sqref="AU172:AU175">
    <cfRule type="cellIs" dxfId="915" priority="1105" stopIfTrue="1" operator="equal">
      <formula>"~"</formula>
    </cfRule>
    <cfRule type="cellIs" dxfId="914" priority="1106" stopIfTrue="1" operator="equal">
      <formula>"sold out"</formula>
    </cfRule>
  </conditionalFormatting>
  <conditionalFormatting sqref="BE172:BE175">
    <cfRule type="cellIs" dxfId="913" priority="1103" stopIfTrue="1" operator="equal">
      <formula>"~"</formula>
    </cfRule>
    <cfRule type="cellIs" dxfId="912" priority="1104" stopIfTrue="1" operator="equal">
      <formula>"sold out"</formula>
    </cfRule>
  </conditionalFormatting>
  <conditionalFormatting sqref="BP172:BP175">
    <cfRule type="cellIs" dxfId="911" priority="1101" stopIfTrue="1" operator="equal">
      <formula>"~"</formula>
    </cfRule>
    <cfRule type="cellIs" dxfId="910" priority="1102" stopIfTrue="1" operator="equal">
      <formula>"sold out"</formula>
    </cfRule>
  </conditionalFormatting>
  <conditionalFormatting sqref="BZ172:CA175">
    <cfRule type="cellIs" dxfId="909" priority="1099" stopIfTrue="1" operator="equal">
      <formula>"~"</formula>
    </cfRule>
    <cfRule type="cellIs" dxfId="908" priority="1100" stopIfTrue="1" operator="equal">
      <formula>"sold out"</formula>
    </cfRule>
  </conditionalFormatting>
  <conditionalFormatting sqref="L184:W190 L192:W195">
    <cfRule type="cellIs" dxfId="905" priority="1095" stopIfTrue="1" operator="equal">
      <formula>"~"</formula>
    </cfRule>
    <cfRule type="cellIs" dxfId="904" priority="1096" stopIfTrue="1" operator="equal">
      <formula>"sold out"</formula>
    </cfRule>
  </conditionalFormatting>
  <conditionalFormatting sqref="O184:O190 O192:O195">
    <cfRule type="cellIs" dxfId="903" priority="1094" operator="greaterThan">
      <formula>0</formula>
    </cfRule>
  </conditionalFormatting>
  <conditionalFormatting sqref="BI184:BI190 BI192:BI195">
    <cfRule type="cellIs" dxfId="902" priority="1087" stopIfTrue="1" operator="equal">
      <formula>"~"</formula>
    </cfRule>
    <cfRule type="cellIs" dxfId="901" priority="1088" stopIfTrue="1" operator="equal">
      <formula>"sold out"</formula>
    </cfRule>
  </conditionalFormatting>
  <conditionalFormatting sqref="BN184:BN190 BN192:BN195">
    <cfRule type="cellIs" dxfId="900" priority="1062" operator="greaterThan">
      <formula>0</formula>
    </cfRule>
  </conditionalFormatting>
  <conditionalFormatting sqref="BA184:BA190 BA192:BA195">
    <cfRule type="cellIs" dxfId="899" priority="1056" operator="greaterThan">
      <formula>0</formula>
    </cfRule>
  </conditionalFormatting>
  <conditionalFormatting sqref="CH184:CH195 CE184:CE190 CE192:CE195">
    <cfRule type="cellIs" dxfId="898" priority="1093" operator="greaterThan">
      <formula>0</formula>
    </cfRule>
  </conditionalFormatting>
  <conditionalFormatting sqref="BU184:BU190 BJ184:BJ190 BJ192:BJ195 BU192:BU195">
    <cfRule type="cellIs" dxfId="897" priority="1091" stopIfTrue="1" operator="equal">
      <formula>"~"</formula>
    </cfRule>
    <cfRule type="cellIs" dxfId="896" priority="1092" stopIfTrue="1" operator="equal">
      <formula>"sold out"</formula>
    </cfRule>
  </conditionalFormatting>
  <conditionalFormatting sqref="AP184:AP190 AP192:AP195">
    <cfRule type="cellIs" dxfId="895" priority="1089" stopIfTrue="1" operator="equal">
      <formula>"~"</formula>
    </cfRule>
    <cfRule type="cellIs" dxfId="894" priority="1090" stopIfTrue="1" operator="equal">
      <formula>"sold out"</formula>
    </cfRule>
  </conditionalFormatting>
  <conditionalFormatting sqref="BK184:BM190 BK192:BM195">
    <cfRule type="cellIs" dxfId="893" priority="1085" stopIfTrue="1" operator="equal">
      <formula>"~"</formula>
    </cfRule>
    <cfRule type="cellIs" dxfId="892" priority="1086" stopIfTrue="1" operator="equal">
      <formula>"sold out"</formula>
    </cfRule>
  </conditionalFormatting>
  <conditionalFormatting sqref="BL184:BL190 BL192:BL195">
    <cfRule type="cellIs" dxfId="891" priority="1084" operator="greaterThan">
      <formula>0</formula>
    </cfRule>
  </conditionalFormatting>
  <conditionalFormatting sqref="AX184:AY190 AX192:AY195">
    <cfRule type="cellIs" dxfId="890" priority="1082" stopIfTrue="1" operator="equal">
      <formula>"~"</formula>
    </cfRule>
    <cfRule type="cellIs" dxfId="889" priority="1083" stopIfTrue="1" operator="equal">
      <formula>"sold out"</formula>
    </cfRule>
  </conditionalFormatting>
  <conditionalFormatting sqref="AZ184:AZ190 BB184:BB190 BB192:BB195 AZ192:AZ195">
    <cfRule type="cellIs" dxfId="888" priority="1080" stopIfTrue="1" operator="equal">
      <formula>"~"</formula>
    </cfRule>
    <cfRule type="cellIs" dxfId="887" priority="1081" stopIfTrue="1" operator="equal">
      <formula>"sold out"</formula>
    </cfRule>
  </conditionalFormatting>
  <conditionalFormatting sqref="BT184:BT190 BT192:BT195">
    <cfRule type="cellIs" dxfId="886" priority="1078" stopIfTrue="1" operator="equal">
      <formula>"~"</formula>
    </cfRule>
    <cfRule type="cellIs" dxfId="885" priority="1079" stopIfTrue="1" operator="equal">
      <formula>"sold out"</formula>
    </cfRule>
  </conditionalFormatting>
  <conditionalFormatting sqref="BV184:BX190 BV192:BX195">
    <cfRule type="cellIs" dxfId="884" priority="1076" stopIfTrue="1" operator="equal">
      <formula>"~"</formula>
    </cfRule>
    <cfRule type="cellIs" dxfId="883" priority="1077" stopIfTrue="1" operator="equal">
      <formula>"sold out"</formula>
    </cfRule>
  </conditionalFormatting>
  <conditionalFormatting sqref="BW184:BW190 BW192:BW195">
    <cfRule type="cellIs" dxfId="882" priority="1075" operator="greaterThan">
      <formula>0</formula>
    </cfRule>
  </conditionalFormatting>
  <conditionalFormatting sqref="AN184:AO190 AN192:AO195">
    <cfRule type="cellIs" dxfId="881" priority="1073" stopIfTrue="1" operator="equal">
      <formula>"~"</formula>
    </cfRule>
    <cfRule type="cellIs" dxfId="880" priority="1074" stopIfTrue="1" operator="equal">
      <formula>"sold out"</formula>
    </cfRule>
  </conditionalFormatting>
  <conditionalFormatting sqref="AT184:AU190 AT192:AU195">
    <cfRule type="cellIs" dxfId="879" priority="1071" stopIfTrue="1" operator="equal">
      <formula>"~"</formula>
    </cfRule>
    <cfRule type="cellIs" dxfId="878" priority="1072" stopIfTrue="1" operator="equal">
      <formula>"sold out"</formula>
    </cfRule>
  </conditionalFormatting>
  <conditionalFormatting sqref="BD184:BE190 BD192:BE195">
    <cfRule type="cellIs" dxfId="877" priority="1069" stopIfTrue="1" operator="equal">
      <formula>"~"</formula>
    </cfRule>
    <cfRule type="cellIs" dxfId="876" priority="1070" stopIfTrue="1" operator="equal">
      <formula>"sold out"</formula>
    </cfRule>
  </conditionalFormatting>
  <conditionalFormatting sqref="BZ184:CA190 BZ192:CA195">
    <cfRule type="cellIs" dxfId="875" priority="1065" stopIfTrue="1" operator="equal">
      <formula>"~"</formula>
    </cfRule>
    <cfRule type="cellIs" dxfId="874" priority="1066" stopIfTrue="1" operator="equal">
      <formula>"sold out"</formula>
    </cfRule>
  </conditionalFormatting>
  <conditionalFormatting sqref="AS184:AS190 AS192:AS195">
    <cfRule type="cellIs" dxfId="873" priority="1047" operator="greaterThan">
      <formula>0</formula>
    </cfRule>
  </conditionalFormatting>
  <conditionalFormatting sqref="BC184:BC190 BC192:BC195">
    <cfRule type="cellIs" dxfId="872" priority="1054" stopIfTrue="1" operator="equal">
      <formula>"~"</formula>
    </cfRule>
    <cfRule type="cellIs" dxfId="871" priority="1055" stopIfTrue="1" operator="equal">
      <formula>"sold out"</formula>
    </cfRule>
  </conditionalFormatting>
  <conditionalFormatting sqref="BC184:BC190 BC192:BC195">
    <cfRule type="cellIs" dxfId="870" priority="1053" operator="greaterThan">
      <formula>0</formula>
    </cfRule>
  </conditionalFormatting>
  <conditionalFormatting sqref="BY184:BY190 BY192:BY195">
    <cfRule type="cellIs" dxfId="869" priority="1060" stopIfTrue="1" operator="equal">
      <formula>"~"</formula>
    </cfRule>
    <cfRule type="cellIs" dxfId="868" priority="1061" stopIfTrue="1" operator="equal">
      <formula>"sold out"</formula>
    </cfRule>
  </conditionalFormatting>
  <conditionalFormatting sqref="BY184:BY190 BY192:BY195">
    <cfRule type="cellIs" dxfId="867" priority="1059" operator="greaterThan">
      <formula>0</formula>
    </cfRule>
  </conditionalFormatting>
  <conditionalFormatting sqref="AQ184:AR190 AQ192:AR195">
    <cfRule type="cellIs" dxfId="866" priority="1051" stopIfTrue="1" operator="equal">
      <formula>"~"</formula>
    </cfRule>
    <cfRule type="cellIs" dxfId="865" priority="1052" stopIfTrue="1" operator="equal">
      <formula>"sold out"</formula>
    </cfRule>
  </conditionalFormatting>
  <conditionalFormatting sqref="AQ184:AQ190 AQ192:AQ195">
    <cfRule type="cellIs" dxfId="864" priority="1050" operator="greaterThan">
      <formula>0</formula>
    </cfRule>
  </conditionalFormatting>
  <conditionalFormatting sqref="AS184:AS190 AS192:AS195">
    <cfRule type="cellIs" dxfId="863" priority="1048" stopIfTrue="1" operator="equal">
      <formula>"~"</formula>
    </cfRule>
    <cfRule type="cellIs" dxfId="862" priority="1049" stopIfTrue="1" operator="equal">
      <formula>"sold out"</formula>
    </cfRule>
  </conditionalFormatting>
  <conditionalFormatting sqref="CH196:CH197 CE196:CE197">
    <cfRule type="cellIs" dxfId="861" priority="1046" operator="greaterThan">
      <formula>0</formula>
    </cfRule>
  </conditionalFormatting>
  <conditionalFormatting sqref="L196:L197 AP196:AP197 AT196:AT197">
    <cfRule type="cellIs" dxfId="860" priority="1042" stopIfTrue="1" operator="equal">
      <formula>"~"</formula>
    </cfRule>
    <cfRule type="cellIs" dxfId="859" priority="1043" stopIfTrue="1" operator="equal">
      <formula>"sold out"</formula>
    </cfRule>
  </conditionalFormatting>
  <conditionalFormatting sqref="N196:V197">
    <cfRule type="cellIs" dxfId="855" priority="1039" stopIfTrue="1" operator="equal">
      <formula>"~"</formula>
    </cfRule>
    <cfRule type="cellIs" dxfId="854" priority="1040" stopIfTrue="1" operator="equal">
      <formula>"sold out"</formula>
    </cfRule>
  </conditionalFormatting>
  <conditionalFormatting sqref="Q196:R197 O196:O197">
    <cfRule type="cellIs" dxfId="853" priority="1038" operator="greaterThan">
      <formula>0</formula>
    </cfRule>
  </conditionalFormatting>
  <conditionalFormatting sqref="BC196:BC197 BA196:BA197">
    <cfRule type="cellIs" dxfId="852" priority="1028" operator="greaterThan">
      <formula>0</formula>
    </cfRule>
  </conditionalFormatting>
  <conditionalFormatting sqref="BK196:BO197">
    <cfRule type="cellIs" dxfId="851" priority="1034" stopIfTrue="1" operator="equal">
      <formula>"~"</formula>
    </cfRule>
    <cfRule type="cellIs" dxfId="850" priority="1035" stopIfTrue="1" operator="equal">
      <formula>"sold out"</formula>
    </cfRule>
  </conditionalFormatting>
  <conditionalFormatting sqref="BN196:BN197 BL196:BL197">
    <cfRule type="cellIs" dxfId="849" priority="1033" operator="greaterThan">
      <formula>0</formula>
    </cfRule>
  </conditionalFormatting>
  <conditionalFormatting sqref="BI196:BI197">
    <cfRule type="cellIs" dxfId="848" priority="1036" stopIfTrue="1" operator="equal">
      <formula>"~"</formula>
    </cfRule>
    <cfRule type="cellIs" dxfId="847" priority="1037" stopIfTrue="1" operator="equal">
      <formula>"sold out"</formula>
    </cfRule>
  </conditionalFormatting>
  <conditionalFormatting sqref="AZ196:BD197">
    <cfRule type="cellIs" dxfId="846" priority="1029" stopIfTrue="1" operator="equal">
      <formula>"~"</formula>
    </cfRule>
    <cfRule type="cellIs" dxfId="845" priority="1030" stopIfTrue="1" operator="equal">
      <formula>"sold out"</formula>
    </cfRule>
  </conditionalFormatting>
  <conditionalFormatting sqref="AX196:AX197">
    <cfRule type="cellIs" dxfId="844" priority="1031" stopIfTrue="1" operator="equal">
      <formula>"~"</formula>
    </cfRule>
    <cfRule type="cellIs" dxfId="843" priority="1032" stopIfTrue="1" operator="equal">
      <formula>"sold out"</formula>
    </cfRule>
  </conditionalFormatting>
  <conditionalFormatting sqref="BV196:BV197 BZ196:BZ197">
    <cfRule type="cellIs" dxfId="842" priority="1024" stopIfTrue="1" operator="equal">
      <formula>"~"</formula>
    </cfRule>
    <cfRule type="cellIs" dxfId="841" priority="1025" stopIfTrue="1" operator="equal">
      <formula>"sold out"</formula>
    </cfRule>
  </conditionalFormatting>
  <conditionalFormatting sqref="BT196:BT197">
    <cfRule type="cellIs" dxfId="840" priority="1026" stopIfTrue="1" operator="equal">
      <formula>"~"</formula>
    </cfRule>
    <cfRule type="cellIs" dxfId="839" priority="1027" stopIfTrue="1" operator="equal">
      <formula>"sold out"</formula>
    </cfRule>
  </conditionalFormatting>
  <conditionalFormatting sqref="AN196:AN197">
    <cfRule type="cellIs" dxfId="838" priority="1022" stopIfTrue="1" operator="equal">
      <formula>"~"</formula>
    </cfRule>
    <cfRule type="cellIs" dxfId="837" priority="1023" stopIfTrue="1" operator="equal">
      <formula>"sold out"</formula>
    </cfRule>
  </conditionalFormatting>
  <conditionalFormatting sqref="M196:M197">
    <cfRule type="cellIs" dxfId="836" priority="1020" stopIfTrue="1" operator="equal">
      <formula>"~"</formula>
    </cfRule>
    <cfRule type="cellIs" dxfId="835" priority="1021" stopIfTrue="1" operator="equal">
      <formula>"sold out"</formula>
    </cfRule>
  </conditionalFormatting>
  <conditionalFormatting sqref="W196:W197">
    <cfRule type="cellIs" dxfId="834" priority="1018" stopIfTrue="1" operator="equal">
      <formula>"~"</formula>
    </cfRule>
    <cfRule type="cellIs" dxfId="833" priority="1019" stopIfTrue="1" operator="equal">
      <formula>"sold out"</formula>
    </cfRule>
  </conditionalFormatting>
  <conditionalFormatting sqref="AQ196:AS197">
    <cfRule type="cellIs" dxfId="832" priority="1016" stopIfTrue="1" operator="equal">
      <formula>"~"</formula>
    </cfRule>
    <cfRule type="cellIs" dxfId="831" priority="1017" stopIfTrue="1" operator="equal">
      <formula>"sold out"</formula>
    </cfRule>
  </conditionalFormatting>
  <conditionalFormatting sqref="AS196:AS197 AQ196:AQ197">
    <cfRule type="cellIs" dxfId="830" priority="1015" operator="greaterThan">
      <formula>0</formula>
    </cfRule>
  </conditionalFormatting>
  <conditionalFormatting sqref="AO196:AO197">
    <cfRule type="cellIs" dxfId="829" priority="1013" stopIfTrue="1" operator="equal">
      <formula>"~"</formula>
    </cfRule>
    <cfRule type="cellIs" dxfId="828" priority="1014" stopIfTrue="1" operator="equal">
      <formula>"sold out"</formula>
    </cfRule>
  </conditionalFormatting>
  <conditionalFormatting sqref="AU196:AU197">
    <cfRule type="cellIs" dxfId="827" priority="1011" stopIfTrue="1" operator="equal">
      <formula>"~"</formula>
    </cfRule>
    <cfRule type="cellIs" dxfId="826" priority="1012" stopIfTrue="1" operator="equal">
      <formula>"sold out"</formula>
    </cfRule>
  </conditionalFormatting>
  <conditionalFormatting sqref="AY196:AY197">
    <cfRule type="cellIs" dxfId="825" priority="1009" stopIfTrue="1" operator="equal">
      <formula>"~"</formula>
    </cfRule>
    <cfRule type="cellIs" dxfId="824" priority="1010" stopIfTrue="1" operator="equal">
      <formula>"sold out"</formula>
    </cfRule>
  </conditionalFormatting>
  <conditionalFormatting sqref="BE196:BE197">
    <cfRule type="cellIs" dxfId="823" priority="1007" stopIfTrue="1" operator="equal">
      <formula>"~"</formula>
    </cfRule>
    <cfRule type="cellIs" dxfId="822" priority="1008" stopIfTrue="1" operator="equal">
      <formula>"sold out"</formula>
    </cfRule>
  </conditionalFormatting>
  <conditionalFormatting sqref="BJ196:BJ197">
    <cfRule type="cellIs" dxfId="821" priority="1005" stopIfTrue="1" operator="equal">
      <formula>"~"</formula>
    </cfRule>
    <cfRule type="cellIs" dxfId="820" priority="1006" stopIfTrue="1" operator="equal">
      <formula>"sold out"</formula>
    </cfRule>
  </conditionalFormatting>
  <conditionalFormatting sqref="BP196:BP197">
    <cfRule type="cellIs" dxfId="819" priority="1003" stopIfTrue="1" operator="equal">
      <formula>"~"</formula>
    </cfRule>
    <cfRule type="cellIs" dxfId="818" priority="1004" stopIfTrue="1" operator="equal">
      <formula>"sold out"</formula>
    </cfRule>
  </conditionalFormatting>
  <conditionalFormatting sqref="BW196:BY197">
    <cfRule type="cellIs" dxfId="817" priority="1001" stopIfTrue="1" operator="equal">
      <formula>"~"</formula>
    </cfRule>
    <cfRule type="cellIs" dxfId="816" priority="1002" stopIfTrue="1" operator="equal">
      <formula>"sold out"</formula>
    </cfRule>
  </conditionalFormatting>
  <conditionalFormatting sqref="BY196:BY197 BW196:BW197">
    <cfRule type="cellIs" dxfId="815" priority="1000" operator="greaterThan">
      <formula>0</formula>
    </cfRule>
  </conditionalFormatting>
  <conditionalFormatting sqref="BU196:BU197">
    <cfRule type="cellIs" dxfId="814" priority="998" stopIfTrue="1" operator="equal">
      <formula>"~"</formula>
    </cfRule>
    <cfRule type="cellIs" dxfId="813" priority="999" stopIfTrue="1" operator="equal">
      <formula>"sold out"</formula>
    </cfRule>
  </conditionalFormatting>
  <conditionalFormatting sqref="BU196:BU197">
    <cfRule type="cellIs" dxfId="812" priority="997" operator="greaterThan">
      <formula>0</formula>
    </cfRule>
  </conditionalFormatting>
  <conditionalFormatting sqref="CA196:CA197">
    <cfRule type="cellIs" dxfId="811" priority="995" stopIfTrue="1" operator="equal">
      <formula>"~"</formula>
    </cfRule>
    <cfRule type="cellIs" dxfId="810" priority="996" stopIfTrue="1" operator="equal">
      <formula>"sold out"</formula>
    </cfRule>
  </conditionalFormatting>
  <conditionalFormatting sqref="CA196:CA197">
    <cfRule type="cellIs" dxfId="809" priority="994" operator="greaterThan">
      <formula>0</formula>
    </cfRule>
  </conditionalFormatting>
  <conditionalFormatting sqref="L198:W200">
    <cfRule type="cellIs" dxfId="806" priority="990" stopIfTrue="1" operator="equal">
      <formula>"~"</formula>
    </cfRule>
    <cfRule type="cellIs" dxfId="805" priority="991" stopIfTrue="1" operator="equal">
      <formula>"sold out"</formula>
    </cfRule>
  </conditionalFormatting>
  <conditionalFormatting sqref="O198:O200">
    <cfRule type="cellIs" dxfId="804" priority="989" operator="greaterThan">
      <formula>0</formula>
    </cfRule>
  </conditionalFormatting>
  <conditionalFormatting sqref="BI198:BI200">
    <cfRule type="cellIs" dxfId="803" priority="982" stopIfTrue="1" operator="equal">
      <formula>"~"</formula>
    </cfRule>
    <cfRule type="cellIs" dxfId="802" priority="983" stopIfTrue="1" operator="equal">
      <formula>"sold out"</formula>
    </cfRule>
  </conditionalFormatting>
  <conditionalFormatting sqref="BN198:BN200">
    <cfRule type="cellIs" dxfId="801" priority="957" operator="greaterThan">
      <formula>0</formula>
    </cfRule>
  </conditionalFormatting>
  <conditionalFormatting sqref="BA198:BA200">
    <cfRule type="cellIs" dxfId="800" priority="952" stopIfTrue="1" operator="equal">
      <formula>"~"</formula>
    </cfRule>
    <cfRule type="cellIs" dxfId="799" priority="953" stopIfTrue="1" operator="equal">
      <formula>"sold out"</formula>
    </cfRule>
  </conditionalFormatting>
  <conditionalFormatting sqref="BA198:BA200">
    <cfRule type="cellIs" dxfId="798" priority="951" operator="greaterThan">
      <formula>0</formula>
    </cfRule>
  </conditionalFormatting>
  <conditionalFormatting sqref="CH198:CH200 CE198:CE200">
    <cfRule type="cellIs" dxfId="797" priority="988" operator="greaterThan">
      <formula>0</formula>
    </cfRule>
  </conditionalFormatting>
  <conditionalFormatting sqref="BU198:BU200 BJ198:BJ200">
    <cfRule type="cellIs" dxfId="796" priority="986" stopIfTrue="1" operator="equal">
      <formula>"~"</formula>
    </cfRule>
    <cfRule type="cellIs" dxfId="795" priority="987" stopIfTrue="1" operator="equal">
      <formula>"sold out"</formula>
    </cfRule>
  </conditionalFormatting>
  <conditionalFormatting sqref="AP198:AP200">
    <cfRule type="cellIs" dxfId="794" priority="984" stopIfTrue="1" operator="equal">
      <formula>"~"</formula>
    </cfRule>
    <cfRule type="cellIs" dxfId="793" priority="985" stopIfTrue="1" operator="equal">
      <formula>"sold out"</formula>
    </cfRule>
  </conditionalFormatting>
  <conditionalFormatting sqref="BK198:BM200">
    <cfRule type="cellIs" dxfId="792" priority="980" stopIfTrue="1" operator="equal">
      <formula>"~"</formula>
    </cfRule>
    <cfRule type="cellIs" dxfId="791" priority="981" stopIfTrue="1" operator="equal">
      <formula>"sold out"</formula>
    </cfRule>
  </conditionalFormatting>
  <conditionalFormatting sqref="BL198:BL200">
    <cfRule type="cellIs" dxfId="790" priority="979" operator="greaterThan">
      <formula>0</formula>
    </cfRule>
  </conditionalFormatting>
  <conditionalFormatting sqref="AX198:AY200">
    <cfRule type="cellIs" dxfId="789" priority="977" stopIfTrue="1" operator="equal">
      <formula>"~"</formula>
    </cfRule>
    <cfRule type="cellIs" dxfId="788" priority="978" stopIfTrue="1" operator="equal">
      <formula>"sold out"</formula>
    </cfRule>
  </conditionalFormatting>
  <conditionalFormatting sqref="AZ198:AZ200 BB198:BB200">
    <cfRule type="cellIs" dxfId="787" priority="975" stopIfTrue="1" operator="equal">
      <formula>"~"</formula>
    </cfRule>
    <cfRule type="cellIs" dxfId="786" priority="976" stopIfTrue="1" operator="equal">
      <formula>"sold out"</formula>
    </cfRule>
  </conditionalFormatting>
  <conditionalFormatting sqref="BT198:BT200">
    <cfRule type="cellIs" dxfId="785" priority="973" stopIfTrue="1" operator="equal">
      <formula>"~"</formula>
    </cfRule>
    <cfRule type="cellIs" dxfId="784" priority="974" stopIfTrue="1" operator="equal">
      <formula>"sold out"</formula>
    </cfRule>
  </conditionalFormatting>
  <conditionalFormatting sqref="BV198:BX200">
    <cfRule type="cellIs" dxfId="783" priority="971" stopIfTrue="1" operator="equal">
      <formula>"~"</formula>
    </cfRule>
    <cfRule type="cellIs" dxfId="782" priority="972" stopIfTrue="1" operator="equal">
      <formula>"sold out"</formula>
    </cfRule>
  </conditionalFormatting>
  <conditionalFormatting sqref="BW198:BW200">
    <cfRule type="cellIs" dxfId="781" priority="970" operator="greaterThan">
      <formula>0</formula>
    </cfRule>
  </conditionalFormatting>
  <conditionalFormatting sqref="AN198:AO200">
    <cfRule type="cellIs" dxfId="780" priority="968" stopIfTrue="1" operator="equal">
      <formula>"~"</formula>
    </cfRule>
    <cfRule type="cellIs" dxfId="779" priority="969" stopIfTrue="1" operator="equal">
      <formula>"sold out"</formula>
    </cfRule>
  </conditionalFormatting>
  <conditionalFormatting sqref="AT198:AU200">
    <cfRule type="cellIs" dxfId="778" priority="966" stopIfTrue="1" operator="equal">
      <formula>"~"</formula>
    </cfRule>
    <cfRule type="cellIs" dxfId="777" priority="967" stopIfTrue="1" operator="equal">
      <formula>"sold out"</formula>
    </cfRule>
  </conditionalFormatting>
  <conditionalFormatting sqref="BD198:BE200">
    <cfRule type="cellIs" dxfId="776" priority="964" stopIfTrue="1" operator="equal">
      <formula>"~"</formula>
    </cfRule>
    <cfRule type="cellIs" dxfId="775" priority="965" stopIfTrue="1" operator="equal">
      <formula>"sold out"</formula>
    </cfRule>
  </conditionalFormatting>
  <conditionalFormatting sqref="BO198:BP200">
    <cfRule type="cellIs" dxfId="774" priority="962" stopIfTrue="1" operator="equal">
      <formula>"~"</formula>
    </cfRule>
    <cfRule type="cellIs" dxfId="773" priority="963" stopIfTrue="1" operator="equal">
      <formula>"sold out"</formula>
    </cfRule>
  </conditionalFormatting>
  <conditionalFormatting sqref="BZ198:CA200">
    <cfRule type="cellIs" dxfId="772" priority="960" stopIfTrue="1" operator="equal">
      <formula>"~"</formula>
    </cfRule>
    <cfRule type="cellIs" dxfId="771" priority="961" stopIfTrue="1" operator="equal">
      <formula>"sold out"</formula>
    </cfRule>
  </conditionalFormatting>
  <conditionalFormatting sqref="AS198:AS200">
    <cfRule type="cellIs" dxfId="770" priority="942" operator="greaterThan">
      <formula>0</formula>
    </cfRule>
  </conditionalFormatting>
  <conditionalFormatting sqref="BC198:BC200">
    <cfRule type="cellIs" dxfId="769" priority="949" stopIfTrue="1" operator="equal">
      <formula>"~"</formula>
    </cfRule>
    <cfRule type="cellIs" dxfId="768" priority="950" stopIfTrue="1" operator="equal">
      <formula>"sold out"</formula>
    </cfRule>
  </conditionalFormatting>
  <conditionalFormatting sqref="BC198:BC200">
    <cfRule type="cellIs" dxfId="767" priority="948" operator="greaterThan">
      <formula>0</formula>
    </cfRule>
  </conditionalFormatting>
  <conditionalFormatting sqref="BN198:BN200">
    <cfRule type="cellIs" dxfId="766" priority="958" stopIfTrue="1" operator="equal">
      <formula>"~"</formula>
    </cfRule>
    <cfRule type="cellIs" dxfId="765" priority="959" stopIfTrue="1" operator="equal">
      <formula>"sold out"</formula>
    </cfRule>
  </conditionalFormatting>
  <conditionalFormatting sqref="BY198:BY200">
    <cfRule type="cellIs" dxfId="764" priority="955" stopIfTrue="1" operator="equal">
      <formula>"~"</formula>
    </cfRule>
    <cfRule type="cellIs" dxfId="763" priority="956" stopIfTrue="1" operator="equal">
      <formula>"sold out"</formula>
    </cfRule>
  </conditionalFormatting>
  <conditionalFormatting sqref="BY198:BY200">
    <cfRule type="cellIs" dxfId="762" priority="954" operator="greaterThan">
      <formula>0</formula>
    </cfRule>
  </conditionalFormatting>
  <conditionalFormatting sqref="AQ198:AQ200">
    <cfRule type="cellIs" dxfId="761" priority="945" operator="greaterThan">
      <formula>0</formula>
    </cfRule>
  </conditionalFormatting>
  <conditionalFormatting sqref="AS198:AS200">
    <cfRule type="cellIs" dxfId="760" priority="943" stopIfTrue="1" operator="equal">
      <formula>"~"</formula>
    </cfRule>
    <cfRule type="cellIs" dxfId="759" priority="944" stopIfTrue="1" operator="equal">
      <formula>"sold out"</formula>
    </cfRule>
  </conditionalFormatting>
  <conditionalFormatting sqref="CH203:CH207 CE203:CE207">
    <cfRule type="cellIs" dxfId="758" priority="941" operator="greaterThan">
      <formula>0</formula>
    </cfRule>
  </conditionalFormatting>
  <conditionalFormatting sqref="CH201:CH202">
    <cfRule type="cellIs" dxfId="757" priority="888" operator="greaterThan">
      <formula>0</formula>
    </cfRule>
  </conditionalFormatting>
  <conditionalFormatting sqref="CE201:CE202">
    <cfRule type="cellIs" dxfId="756" priority="887" operator="greaterThan">
      <formula>0</formula>
    </cfRule>
  </conditionalFormatting>
  <conditionalFormatting sqref="BJ201:BP202 AY201:BE202 BU201:CA202 AO201:AU202 M201:W202">
    <cfRule type="cellIs" dxfId="755" priority="885" stopIfTrue="1" operator="equal">
      <formula>"~"</formula>
    </cfRule>
    <cfRule type="cellIs" dxfId="754" priority="886" stopIfTrue="1" operator="equal">
      <formula>"sold out"</formula>
    </cfRule>
  </conditionalFormatting>
  <conditionalFormatting sqref="AX201:AX202">
    <cfRule type="cellIs" dxfId="753" priority="878" operator="greaterThan">
      <formula>0</formula>
    </cfRule>
  </conditionalFormatting>
  <conditionalFormatting sqref="AN201:AN202">
    <cfRule type="cellIs" dxfId="752" priority="884" operator="greaterThan">
      <formula>0</formula>
    </cfRule>
  </conditionalFormatting>
  <conditionalFormatting sqref="L201:L202">
    <cfRule type="cellIs" dxfId="749" priority="881" operator="greaterThan">
      <formula>0</formula>
    </cfRule>
  </conditionalFormatting>
  <conditionalFormatting sqref="BI201:BI202">
    <cfRule type="cellIs" dxfId="748" priority="880" operator="greaterThan">
      <formula>0</formula>
    </cfRule>
  </conditionalFormatting>
  <conditionalFormatting sqref="BT201:BT202">
    <cfRule type="cellIs" dxfId="747" priority="879" operator="greaterThan">
      <formula>0</formula>
    </cfRule>
  </conditionalFormatting>
  <conditionalFormatting sqref="CH208:CH225">
    <cfRule type="cellIs" dxfId="746" priority="877" operator="greaterThan">
      <formula>0</formula>
    </cfRule>
  </conditionalFormatting>
  <conditionalFormatting sqref="CE208:CE225">
    <cfRule type="cellIs" dxfId="745" priority="876" operator="greaterThan">
      <formula>0</formula>
    </cfRule>
  </conditionalFormatting>
  <conditionalFormatting sqref="BJ208:BP225 AY208:BE225 BU208:CA225 AO208:AU225 M208:W225">
    <cfRule type="cellIs" dxfId="744" priority="874" stopIfTrue="1" operator="equal">
      <formula>"~"</formula>
    </cfRule>
    <cfRule type="cellIs" dxfId="743" priority="875" stopIfTrue="1" operator="equal">
      <formula>"sold out"</formula>
    </cfRule>
  </conditionalFormatting>
  <conditionalFormatting sqref="AX208:AX225">
    <cfRule type="cellIs" dxfId="742" priority="867" operator="greaterThan">
      <formula>0</formula>
    </cfRule>
  </conditionalFormatting>
  <conditionalFormatting sqref="AN208:AN225">
    <cfRule type="cellIs" dxfId="741" priority="873" operator="greaterThan">
      <formula>0</formula>
    </cfRule>
  </conditionalFormatting>
  <conditionalFormatting sqref="L208:L225">
    <cfRule type="cellIs" dxfId="738" priority="870" operator="greaterThan">
      <formula>0</formula>
    </cfRule>
  </conditionalFormatting>
  <conditionalFormatting sqref="BI208:BI225">
    <cfRule type="cellIs" dxfId="737" priority="869" operator="greaterThan">
      <formula>0</formula>
    </cfRule>
  </conditionalFormatting>
  <conditionalFormatting sqref="BT208:BT225">
    <cfRule type="cellIs" dxfId="736" priority="868" operator="greaterThan">
      <formula>0</formula>
    </cfRule>
  </conditionalFormatting>
  <conditionalFormatting sqref="O12:V12">
    <cfRule type="cellIs" dxfId="735" priority="854" stopIfTrue="1" operator="equal">
      <formula>"~"</formula>
    </cfRule>
    <cfRule type="cellIs" dxfId="734" priority="855" stopIfTrue="1" operator="equal">
      <formula>"sold out"</formula>
    </cfRule>
  </conditionalFormatting>
  <conditionalFormatting sqref="O12:V12">
    <cfRule type="cellIs" dxfId="733" priority="853" operator="greaterThan">
      <formula>0</formula>
    </cfRule>
  </conditionalFormatting>
  <conditionalFormatting sqref="AO85:AO87">
    <cfRule type="cellIs" dxfId="732" priority="848" stopIfTrue="1" operator="equal">
      <formula>"~"</formula>
    </cfRule>
    <cfRule type="cellIs" dxfId="731" priority="849" stopIfTrue="1" operator="equal">
      <formula>"sold out"</formula>
    </cfRule>
  </conditionalFormatting>
  <conditionalFormatting sqref="AO85:AU87">
    <cfRule type="cellIs" dxfId="730" priority="851" stopIfTrue="1" operator="equal">
      <formula>"~"</formula>
    </cfRule>
    <cfRule type="cellIs" dxfId="729" priority="852" stopIfTrue="1" operator="equal">
      <formula>"sold out"</formula>
    </cfRule>
  </conditionalFormatting>
  <conditionalFormatting sqref="AO85:AU87">
    <cfRule type="cellIs" dxfId="728" priority="850" operator="greaterThan">
      <formula>0</formula>
    </cfRule>
  </conditionalFormatting>
  <conditionalFormatting sqref="AQ85:AQ87">
    <cfRule type="cellIs" dxfId="727" priority="846" stopIfTrue="1" operator="equal">
      <formula>"~"</formula>
    </cfRule>
    <cfRule type="cellIs" dxfId="726" priority="847" stopIfTrue="1" operator="equal">
      <formula>"sold out"</formula>
    </cfRule>
  </conditionalFormatting>
  <conditionalFormatting sqref="AS85:AS87">
    <cfRule type="cellIs" dxfId="725" priority="844" stopIfTrue="1" operator="equal">
      <formula>"~"</formula>
    </cfRule>
    <cfRule type="cellIs" dxfId="724" priority="845" stopIfTrue="1" operator="equal">
      <formula>"sold out"</formula>
    </cfRule>
  </conditionalFormatting>
  <conditionalFormatting sqref="AU85:AU87">
    <cfRule type="cellIs" dxfId="723" priority="842" stopIfTrue="1" operator="equal">
      <formula>"~"</formula>
    </cfRule>
    <cfRule type="cellIs" dxfId="722" priority="843" stopIfTrue="1" operator="equal">
      <formula>"sold out"</formula>
    </cfRule>
  </conditionalFormatting>
  <conditionalFormatting sqref="AN85:AU87 AX85:AX87 BI85:BP85 BT85:CA85 BT87:BU87 BI87:BJ87 BI86 BZ87:CA87 BN87:BP87">
    <cfRule type="cellIs" dxfId="721" priority="840" stopIfTrue="1" operator="equal">
      <formula>"~"</formula>
    </cfRule>
    <cfRule type="cellIs" dxfId="720" priority="841" stopIfTrue="1" operator="equal">
      <formula>"sold out"</formula>
    </cfRule>
  </conditionalFormatting>
  <conditionalFormatting sqref="BJ85:BP85 AT85:AT87 AP85:AP87 AR85:AR87 BU85:CA85 BU87 BJ87 BZ87:CA87 BN87:BP87">
    <cfRule type="cellIs" dxfId="719" priority="839" operator="greaterThan">
      <formula>0</formula>
    </cfRule>
  </conditionalFormatting>
  <conditionalFormatting sqref="AO5:AO54 AO64:AO66 AO59 AO68:AO70 AO72:AO83">
    <cfRule type="cellIs" dxfId="718" priority="834" stopIfTrue="1" operator="equal">
      <formula>"~"</formula>
    </cfRule>
    <cfRule type="cellIs" dxfId="717" priority="835" stopIfTrue="1" operator="equal">
      <formula>"sold out"</formula>
    </cfRule>
  </conditionalFormatting>
  <conditionalFormatting sqref="AO5:AU54 AO64:AU66 AO59:AU59 AO68:AU70 AO72:AU83">
    <cfRule type="cellIs" dxfId="716" priority="837" stopIfTrue="1" operator="equal">
      <formula>"~"</formula>
    </cfRule>
    <cfRule type="cellIs" dxfId="715" priority="838" stopIfTrue="1" operator="equal">
      <formula>"sold out"</formula>
    </cfRule>
  </conditionalFormatting>
  <conditionalFormatting sqref="AO5:AU54 AO64:AU66 AO59:AU59 AO68:AU70 AO72:AU83">
    <cfRule type="cellIs" dxfId="714" priority="836" operator="greaterThan">
      <formula>0</formula>
    </cfRule>
  </conditionalFormatting>
  <conditionalFormatting sqref="AQ5:AQ54 AQ64:AQ66 AQ59 AQ68:AQ70 AQ72:AQ83">
    <cfRule type="cellIs" dxfId="713" priority="832" stopIfTrue="1" operator="equal">
      <formula>"~"</formula>
    </cfRule>
    <cfRule type="cellIs" dxfId="712" priority="833" stopIfTrue="1" operator="equal">
      <formula>"sold out"</formula>
    </cfRule>
  </conditionalFormatting>
  <conditionalFormatting sqref="AS5:AS54 AS64:AS66 AS59 AS68:AS70 AS72:AS83">
    <cfRule type="cellIs" dxfId="711" priority="830" stopIfTrue="1" operator="equal">
      <formula>"~"</formula>
    </cfRule>
    <cfRule type="cellIs" dxfId="710" priority="831" stopIfTrue="1" operator="equal">
      <formula>"sold out"</formula>
    </cfRule>
  </conditionalFormatting>
  <conditionalFormatting sqref="AU5:AU54 AU64:AU66 AU59 AU68:AU70 AU72:AU83">
    <cfRule type="cellIs" dxfId="709" priority="828" stopIfTrue="1" operator="equal">
      <formula>"~"</formula>
    </cfRule>
    <cfRule type="cellIs" dxfId="708" priority="829" stopIfTrue="1" operator="equal">
      <formula>"sold out"</formula>
    </cfRule>
  </conditionalFormatting>
  <conditionalFormatting sqref="BT5:CA30 AX5:BE30 BI5:BP30 BI33:BP54 AX33:BE54 BT33:CA54 AN5:AU54 AX59:AZ59 BT65:CA66 AX65:BE66 BI64:BP66 AN64:AU66 AN59:AU59 AX64:AZ64 BT64:BV64 AN68:AU70 BI68:BP70 AX68:BE70 BT68:CA70 BT72:CA83 AX72:BE83 BI72:BP83 AN72:AU83">
    <cfRule type="cellIs" dxfId="707" priority="826" stopIfTrue="1" operator="equal">
      <formula>"~"</formula>
    </cfRule>
    <cfRule type="cellIs" dxfId="706" priority="827" stopIfTrue="1" operator="equal">
      <formula>"sold out"</formula>
    </cfRule>
  </conditionalFormatting>
  <conditionalFormatting sqref="AR5:AR54 BU5:CA30 AT19:AU19 AY5:BE30 BJ5:BP30 AT5:AT54 AR22:AS22 AP25:AR25 AT25:AU25 AP5:AP54 BJ33:BP54 AY33:BE54 BU33:CA54 AT33:AU33 AY59:AZ59 BU65:CA66 AY65:BE66 BJ64:BP66 AR64:AR66 AT64:AT66 AP64:AP66 AR59 AT59 AP59 AY64:AZ64 BU64:BV64 AP68:AP70 AT68:AT70 AR68:AR70 BJ68:BP70 AY68:BE70 BU68:CA70 BU72:CA83 AY72:BE83 BJ72:BP83 AR72:AR83 AT72:AT83 AP72:AP83">
    <cfRule type="cellIs" dxfId="705" priority="825" operator="greaterThan">
      <formula>0</formula>
    </cfRule>
  </conditionalFormatting>
  <conditionalFormatting sqref="AY85:BE87">
    <cfRule type="cellIs" dxfId="704" priority="823" stopIfTrue="1" operator="equal">
      <formula>"~"</formula>
    </cfRule>
    <cfRule type="cellIs" dxfId="703" priority="824" stopIfTrue="1" operator="equal">
      <formula>"sold out"</formula>
    </cfRule>
  </conditionalFormatting>
  <conditionalFormatting sqref="AY85:BE87">
    <cfRule type="cellIs" dxfId="702" priority="822" operator="greaterThan">
      <formula>0</formula>
    </cfRule>
  </conditionalFormatting>
  <conditionalFormatting sqref="BJ86 BT86:BU86 BZ86:CA86 BN86:BP86">
    <cfRule type="cellIs" dxfId="701" priority="820" stopIfTrue="1" operator="equal">
      <formula>"~"</formula>
    </cfRule>
    <cfRule type="cellIs" dxfId="700" priority="821" stopIfTrue="1" operator="equal">
      <formula>"sold out"</formula>
    </cfRule>
  </conditionalFormatting>
  <conditionalFormatting sqref="BJ86 BU86 BZ86:CA86 BN86:BP86">
    <cfRule type="cellIs" dxfId="699" priority="819" operator="greaterThan">
      <formula>0</formula>
    </cfRule>
  </conditionalFormatting>
  <conditionalFormatting sqref="Y3:Y468">
    <cfRule type="cellIs" dxfId="698" priority="817" stopIfTrue="1" operator="equal">
      <formula>"~"</formula>
    </cfRule>
    <cfRule type="cellIs" dxfId="697" priority="818" stopIfTrue="1" operator="equal">
      <formula>"sold out"</formula>
    </cfRule>
  </conditionalFormatting>
  <conditionalFormatting sqref="CE3:CE4 X3:X468">
    <cfRule type="cellIs" dxfId="696" priority="816" operator="greaterThan">
      <formula>0</formula>
    </cfRule>
  </conditionalFormatting>
  <conditionalFormatting sqref="M3:W4">
    <cfRule type="cellIs" dxfId="695" priority="814" stopIfTrue="1" operator="equal">
      <formula>"~"</formula>
    </cfRule>
    <cfRule type="cellIs" dxfId="694" priority="815" stopIfTrue="1" operator="equal">
      <formula>"sold out"</formula>
    </cfRule>
  </conditionalFormatting>
  <conditionalFormatting sqref="M3:W4">
    <cfRule type="cellIs" dxfId="693" priority="813" operator="greaterThan">
      <formula>0</formula>
    </cfRule>
  </conditionalFormatting>
  <conditionalFormatting sqref="AO3:AO4">
    <cfRule type="cellIs" dxfId="692" priority="808" stopIfTrue="1" operator="equal">
      <formula>"~"</formula>
    </cfRule>
    <cfRule type="cellIs" dxfId="691" priority="809" stopIfTrue="1" operator="equal">
      <formula>"sold out"</formula>
    </cfRule>
  </conditionalFormatting>
  <conditionalFormatting sqref="AO3:AU4">
    <cfRule type="cellIs" dxfId="690" priority="811" stopIfTrue="1" operator="equal">
      <formula>"~"</formula>
    </cfRule>
    <cfRule type="cellIs" dxfId="689" priority="812" stopIfTrue="1" operator="equal">
      <formula>"sold out"</formula>
    </cfRule>
  </conditionalFormatting>
  <conditionalFormatting sqref="AO3:AU4">
    <cfRule type="cellIs" dxfId="688" priority="810" operator="greaterThan">
      <formula>0</formula>
    </cfRule>
  </conditionalFormatting>
  <conditionalFormatting sqref="AQ3:AQ4">
    <cfRule type="cellIs" dxfId="687" priority="806" stopIfTrue="1" operator="equal">
      <formula>"~"</formula>
    </cfRule>
    <cfRule type="cellIs" dxfId="686" priority="807" stopIfTrue="1" operator="equal">
      <formula>"sold out"</formula>
    </cfRule>
  </conditionalFormatting>
  <conditionalFormatting sqref="AS3:AS4">
    <cfRule type="cellIs" dxfId="685" priority="804" stopIfTrue="1" operator="equal">
      <formula>"~"</formula>
    </cfRule>
    <cfRule type="cellIs" dxfId="684" priority="805" stopIfTrue="1" operator="equal">
      <formula>"sold out"</formula>
    </cfRule>
  </conditionalFormatting>
  <conditionalFormatting sqref="AU3:AU4">
    <cfRule type="cellIs" dxfId="683" priority="802" stopIfTrue="1" operator="equal">
      <formula>"~"</formula>
    </cfRule>
    <cfRule type="cellIs" dxfId="682" priority="803" stopIfTrue="1" operator="equal">
      <formula>"sold out"</formula>
    </cfRule>
  </conditionalFormatting>
  <conditionalFormatting sqref="AN3:AU4 AX3:BE4 BI3:BP4 BT3:CA4">
    <cfRule type="cellIs" dxfId="681" priority="800" stopIfTrue="1" operator="equal">
      <formula>"~"</formula>
    </cfRule>
    <cfRule type="cellIs" dxfId="680" priority="801" stopIfTrue="1" operator="equal">
      <formula>"sold out"</formula>
    </cfRule>
  </conditionalFormatting>
  <conditionalFormatting sqref="AT3:AT4 AP3:AP4 AR3:AR4 AY3:BE4 BJ3:BP4 BU3:CA4">
    <cfRule type="cellIs" dxfId="679" priority="799" operator="greaterThan">
      <formula>0</formula>
    </cfRule>
  </conditionalFormatting>
  <conditionalFormatting sqref="AO18">
    <cfRule type="cellIs" dxfId="678" priority="797" stopIfTrue="1" operator="equal">
      <formula>"~"</formula>
    </cfRule>
    <cfRule type="cellIs" dxfId="677" priority="798" stopIfTrue="1" operator="equal">
      <formula>"sold out"</formula>
    </cfRule>
  </conditionalFormatting>
  <conditionalFormatting sqref="AS18">
    <cfRule type="cellIs" dxfId="676" priority="796" operator="greaterThan">
      <formula>0</formula>
    </cfRule>
  </conditionalFormatting>
  <conditionalFormatting sqref="AT18">
    <cfRule type="cellIs" dxfId="675" priority="794" stopIfTrue="1" operator="equal">
      <formula>"~"</formula>
    </cfRule>
    <cfRule type="cellIs" dxfId="674" priority="795" stopIfTrue="1" operator="equal">
      <formula>"sold out"</formula>
    </cfRule>
  </conditionalFormatting>
  <conditionalFormatting sqref="AU18">
    <cfRule type="cellIs" dxfId="673" priority="793" operator="greaterThan">
      <formula>0</formula>
    </cfRule>
  </conditionalFormatting>
  <conditionalFormatting sqref="AQ22">
    <cfRule type="cellIs" dxfId="672" priority="792" operator="greaterThan">
      <formula>0</formula>
    </cfRule>
  </conditionalFormatting>
  <conditionalFormatting sqref="AU22">
    <cfRule type="cellIs" dxfId="671" priority="791" operator="greaterThan">
      <formula>0</formula>
    </cfRule>
  </conditionalFormatting>
  <conditionalFormatting sqref="AP23">
    <cfRule type="cellIs" dxfId="670" priority="789" stopIfTrue="1" operator="equal">
      <formula>"~"</formula>
    </cfRule>
    <cfRule type="cellIs" dxfId="669" priority="790" stopIfTrue="1" operator="equal">
      <formula>"sold out"</formula>
    </cfRule>
  </conditionalFormatting>
  <conditionalFormatting sqref="AP22">
    <cfRule type="cellIs" dxfId="668" priority="787" stopIfTrue="1" operator="equal">
      <formula>"~"</formula>
    </cfRule>
    <cfRule type="cellIs" dxfId="667" priority="788" stopIfTrue="1" operator="equal">
      <formula>"sold out"</formula>
    </cfRule>
  </conditionalFormatting>
  <conditionalFormatting sqref="AR22">
    <cfRule type="cellIs" dxfId="666" priority="785" stopIfTrue="1" operator="equal">
      <formula>"~"</formula>
    </cfRule>
    <cfRule type="cellIs" dxfId="665" priority="786" stopIfTrue="1" operator="equal">
      <formula>"sold out"</formula>
    </cfRule>
  </conditionalFormatting>
  <conditionalFormatting sqref="AS22">
    <cfRule type="cellIs" dxfId="664" priority="783" stopIfTrue="1" operator="equal">
      <formula>"~"</formula>
    </cfRule>
    <cfRule type="cellIs" dxfId="663" priority="784" stopIfTrue="1" operator="equal">
      <formula>"sold out"</formula>
    </cfRule>
  </conditionalFormatting>
  <conditionalFormatting sqref="AQ22">
    <cfRule type="cellIs" dxfId="662" priority="781" stopIfTrue="1" operator="equal">
      <formula>"~"</formula>
    </cfRule>
    <cfRule type="cellIs" dxfId="661" priority="782" stopIfTrue="1" operator="equal">
      <formula>"sold out"</formula>
    </cfRule>
  </conditionalFormatting>
  <conditionalFormatting sqref="AT22:AU22">
    <cfRule type="cellIs" dxfId="660" priority="779" stopIfTrue="1" operator="equal">
      <formula>"~"</formula>
    </cfRule>
    <cfRule type="cellIs" dxfId="659" priority="780" stopIfTrue="1" operator="equal">
      <formula>"sold out"</formula>
    </cfRule>
  </conditionalFormatting>
  <conditionalFormatting sqref="AT22:AU22">
    <cfRule type="cellIs" dxfId="658" priority="778" operator="greaterThan">
      <formula>0</formula>
    </cfRule>
  </conditionalFormatting>
  <conditionalFormatting sqref="AT22:AU22">
    <cfRule type="cellIs" dxfId="657" priority="776" stopIfTrue="1" operator="equal">
      <formula>"~"</formula>
    </cfRule>
    <cfRule type="cellIs" dxfId="656" priority="777" stopIfTrue="1" operator="equal">
      <formula>"sold out"</formula>
    </cfRule>
  </conditionalFormatting>
  <conditionalFormatting sqref="AR23">
    <cfRule type="cellIs" dxfId="655" priority="774" stopIfTrue="1" operator="equal">
      <formula>"~"</formula>
    </cfRule>
    <cfRule type="cellIs" dxfId="654" priority="775" stopIfTrue="1" operator="equal">
      <formula>"sold out"</formula>
    </cfRule>
  </conditionalFormatting>
  <conditionalFormatting sqref="AR23">
    <cfRule type="cellIs" dxfId="653" priority="773" operator="greaterThan">
      <formula>0</formula>
    </cfRule>
  </conditionalFormatting>
  <conditionalFormatting sqref="AR23">
    <cfRule type="cellIs" dxfId="652" priority="771" stopIfTrue="1" operator="equal">
      <formula>"~"</formula>
    </cfRule>
    <cfRule type="cellIs" dxfId="651" priority="772" stopIfTrue="1" operator="equal">
      <formula>"sold out"</formula>
    </cfRule>
  </conditionalFormatting>
  <conditionalFormatting sqref="AO25">
    <cfRule type="cellIs" dxfId="650" priority="770" operator="greaterThan">
      <formula>0</formula>
    </cfRule>
  </conditionalFormatting>
  <conditionalFormatting sqref="AO25">
    <cfRule type="cellIs" dxfId="649" priority="768" stopIfTrue="1" operator="equal">
      <formula>"~"</formula>
    </cfRule>
    <cfRule type="cellIs" dxfId="648" priority="769" stopIfTrue="1" operator="equal">
      <formula>"sold out"</formula>
    </cfRule>
  </conditionalFormatting>
  <conditionalFormatting sqref="AO25">
    <cfRule type="cellIs" dxfId="647" priority="767" operator="greaterThan">
      <formula>0</formula>
    </cfRule>
  </conditionalFormatting>
  <conditionalFormatting sqref="AO25">
    <cfRule type="cellIs" dxfId="646" priority="765" stopIfTrue="1" operator="equal">
      <formula>"~"</formula>
    </cfRule>
    <cfRule type="cellIs" dxfId="645" priority="766" stopIfTrue="1" operator="equal">
      <formula>"sold out"</formula>
    </cfRule>
  </conditionalFormatting>
  <conditionalFormatting sqref="AS25">
    <cfRule type="cellIs" dxfId="644" priority="764" operator="greaterThan">
      <formula>0</formula>
    </cfRule>
  </conditionalFormatting>
  <conditionalFormatting sqref="AT25:AU25">
    <cfRule type="cellIs" dxfId="643" priority="762" stopIfTrue="1" operator="equal">
      <formula>"~"</formula>
    </cfRule>
    <cfRule type="cellIs" dxfId="642" priority="763" stopIfTrue="1" operator="equal">
      <formula>"sold out"</formula>
    </cfRule>
  </conditionalFormatting>
  <conditionalFormatting sqref="AT25:AU25">
    <cfRule type="cellIs" dxfId="641" priority="761" operator="greaterThan">
      <formula>0</formula>
    </cfRule>
  </conditionalFormatting>
  <conditionalFormatting sqref="AT25:AU25">
    <cfRule type="cellIs" dxfId="640" priority="759" stopIfTrue="1" operator="equal">
      <formula>"~"</formula>
    </cfRule>
    <cfRule type="cellIs" dxfId="639" priority="760" stopIfTrue="1" operator="equal">
      <formula>"sold out"</formula>
    </cfRule>
  </conditionalFormatting>
  <conditionalFormatting sqref="AO24">
    <cfRule type="cellIs" dxfId="638" priority="758" operator="greaterThan">
      <formula>0</formula>
    </cfRule>
  </conditionalFormatting>
  <conditionalFormatting sqref="AO24">
    <cfRule type="cellIs" dxfId="637" priority="756" stopIfTrue="1" operator="equal">
      <formula>"~"</formula>
    </cfRule>
    <cfRule type="cellIs" dxfId="636" priority="757" stopIfTrue="1" operator="equal">
      <formula>"sold out"</formula>
    </cfRule>
  </conditionalFormatting>
  <conditionalFormatting sqref="AO24">
    <cfRule type="cellIs" dxfId="635" priority="755" operator="greaterThan">
      <formula>0</formula>
    </cfRule>
  </conditionalFormatting>
  <conditionalFormatting sqref="AO24">
    <cfRule type="cellIs" dxfId="634" priority="753" stopIfTrue="1" operator="equal">
      <formula>"~"</formula>
    </cfRule>
    <cfRule type="cellIs" dxfId="633" priority="754" stopIfTrue="1" operator="equal">
      <formula>"sold out"</formula>
    </cfRule>
  </conditionalFormatting>
  <conditionalFormatting sqref="AP24">
    <cfRule type="cellIs" dxfId="632" priority="751" stopIfTrue="1" operator="equal">
      <formula>"~"</formula>
    </cfRule>
    <cfRule type="cellIs" dxfId="631" priority="752" stopIfTrue="1" operator="equal">
      <formula>"sold out"</formula>
    </cfRule>
  </conditionalFormatting>
  <conditionalFormatting sqref="AR24">
    <cfRule type="cellIs" dxfId="630" priority="749" stopIfTrue="1" operator="equal">
      <formula>"~"</formula>
    </cfRule>
    <cfRule type="cellIs" dxfId="629" priority="750" stopIfTrue="1" operator="equal">
      <formula>"sold out"</formula>
    </cfRule>
  </conditionalFormatting>
  <conditionalFormatting sqref="AS24">
    <cfRule type="cellIs" dxfId="628" priority="748" operator="greaterThan">
      <formula>0</formula>
    </cfRule>
  </conditionalFormatting>
  <conditionalFormatting sqref="AT24">
    <cfRule type="cellIs" dxfId="627" priority="746" stopIfTrue="1" operator="equal">
      <formula>"~"</formula>
    </cfRule>
    <cfRule type="cellIs" dxfId="626" priority="747" stopIfTrue="1" operator="equal">
      <formula>"sold out"</formula>
    </cfRule>
  </conditionalFormatting>
  <conditionalFormatting sqref="AT24">
    <cfRule type="cellIs" dxfId="625" priority="745" operator="greaterThan">
      <formula>0</formula>
    </cfRule>
  </conditionalFormatting>
  <conditionalFormatting sqref="AU24">
    <cfRule type="cellIs" dxfId="624" priority="744" operator="greaterThan">
      <formula>0</formula>
    </cfRule>
  </conditionalFormatting>
  <conditionalFormatting sqref="AU24">
    <cfRule type="cellIs" dxfId="623" priority="742" stopIfTrue="1" operator="equal">
      <formula>"~"</formula>
    </cfRule>
    <cfRule type="cellIs" dxfId="622" priority="743" stopIfTrue="1" operator="equal">
      <formula>"sold out"</formula>
    </cfRule>
  </conditionalFormatting>
  <conditionalFormatting sqref="AU24">
    <cfRule type="cellIs" dxfId="621" priority="741" operator="greaterThan">
      <formula>0</formula>
    </cfRule>
  </conditionalFormatting>
  <conditionalFormatting sqref="AU24">
    <cfRule type="cellIs" dxfId="620" priority="739" stopIfTrue="1" operator="equal">
      <formula>"~"</formula>
    </cfRule>
    <cfRule type="cellIs" dxfId="619" priority="740" stopIfTrue="1" operator="equal">
      <formula>"sold out"</formula>
    </cfRule>
  </conditionalFormatting>
  <conditionalFormatting sqref="AQ27">
    <cfRule type="cellIs" dxfId="618" priority="738" operator="greaterThan">
      <formula>0</formula>
    </cfRule>
  </conditionalFormatting>
  <conditionalFormatting sqref="BT31:CA31 AX31:BE31 BI31:BP31">
    <cfRule type="cellIs" dxfId="617" priority="736" stopIfTrue="1" operator="equal">
      <formula>"~"</formula>
    </cfRule>
    <cfRule type="cellIs" dxfId="616" priority="737" stopIfTrue="1" operator="equal">
      <formula>"sold out"</formula>
    </cfRule>
  </conditionalFormatting>
  <conditionalFormatting sqref="BU31:CA31 AY31:BE31 BJ31:BP31">
    <cfRule type="cellIs" dxfId="615" priority="735" operator="greaterThan">
      <formula>0</formula>
    </cfRule>
  </conditionalFormatting>
  <conditionalFormatting sqref="BT32:CA32 BI32:BP32 AX32:BE32">
    <cfRule type="cellIs" dxfId="614" priority="733" stopIfTrue="1" operator="equal">
      <formula>"~"</formula>
    </cfRule>
    <cfRule type="cellIs" dxfId="613" priority="734" stopIfTrue="1" operator="equal">
      <formula>"sold out"</formula>
    </cfRule>
  </conditionalFormatting>
  <conditionalFormatting sqref="BU32:CA32 BJ32:BP32 AY32:BE32">
    <cfRule type="cellIs" dxfId="612" priority="732" operator="greaterThan">
      <formula>0</formula>
    </cfRule>
  </conditionalFormatting>
  <conditionalFormatting sqref="BT59:CA59 BA59:BE59 BI59:BP59">
    <cfRule type="cellIs" dxfId="611" priority="690" stopIfTrue="1" operator="equal">
      <formula>"~"</formula>
    </cfRule>
    <cfRule type="cellIs" dxfId="610" priority="691" stopIfTrue="1" operator="equal">
      <formula>"sold out"</formula>
    </cfRule>
  </conditionalFormatting>
  <conditionalFormatting sqref="BU59:CA59 BA59:BE59 BJ59:BP59">
    <cfRule type="cellIs" dxfId="609" priority="689" operator="greaterThan">
      <formula>0</formula>
    </cfRule>
  </conditionalFormatting>
  <conditionalFormatting sqref="AO62:AO63">
    <cfRule type="cellIs" dxfId="605" priority="679" stopIfTrue="1" operator="equal">
      <formula>"~"</formula>
    </cfRule>
    <cfRule type="cellIs" dxfId="604" priority="680" stopIfTrue="1" operator="equal">
      <formula>"sold out"</formula>
    </cfRule>
  </conditionalFormatting>
  <conditionalFormatting sqref="AO62:AU63">
    <cfRule type="cellIs" dxfId="603" priority="682" stopIfTrue="1" operator="equal">
      <formula>"~"</formula>
    </cfRule>
    <cfRule type="cellIs" dxfId="602" priority="683" stopIfTrue="1" operator="equal">
      <formula>"sold out"</formula>
    </cfRule>
  </conditionalFormatting>
  <conditionalFormatting sqref="AO62:AU63">
    <cfRule type="cellIs" dxfId="601" priority="681" operator="greaterThan">
      <formula>0</formula>
    </cfRule>
  </conditionalFormatting>
  <conditionalFormatting sqref="AQ62:AQ63">
    <cfRule type="cellIs" dxfId="600" priority="677" stopIfTrue="1" operator="equal">
      <formula>"~"</formula>
    </cfRule>
    <cfRule type="cellIs" dxfId="599" priority="678" stopIfTrue="1" operator="equal">
      <formula>"sold out"</formula>
    </cfRule>
  </conditionalFormatting>
  <conditionalFormatting sqref="AS62:AS63">
    <cfRule type="cellIs" dxfId="598" priority="675" stopIfTrue="1" operator="equal">
      <formula>"~"</formula>
    </cfRule>
    <cfRule type="cellIs" dxfId="597" priority="676" stopIfTrue="1" operator="equal">
      <formula>"sold out"</formula>
    </cfRule>
  </conditionalFormatting>
  <conditionalFormatting sqref="AU62:AU63">
    <cfRule type="cellIs" dxfId="596" priority="673" stopIfTrue="1" operator="equal">
      <formula>"~"</formula>
    </cfRule>
    <cfRule type="cellIs" dxfId="595" priority="674" stopIfTrue="1" operator="equal">
      <formula>"sold out"</formula>
    </cfRule>
  </conditionalFormatting>
  <conditionalFormatting sqref="AN62:AU63 AX62:AZ63">
    <cfRule type="cellIs" dxfId="594" priority="671" stopIfTrue="1" operator="equal">
      <formula>"~"</formula>
    </cfRule>
    <cfRule type="cellIs" dxfId="593" priority="672" stopIfTrue="1" operator="equal">
      <formula>"sold out"</formula>
    </cfRule>
  </conditionalFormatting>
  <conditionalFormatting sqref="AP62:AP63 AT62:AT63 AR62:AR63 AY62:AZ63">
    <cfRule type="cellIs" dxfId="592" priority="670" operator="greaterThan">
      <formula>0</formula>
    </cfRule>
  </conditionalFormatting>
  <conditionalFormatting sqref="BT62:CA63 BA62:BE63 BI62:BP63">
    <cfRule type="cellIs" dxfId="591" priority="668" stopIfTrue="1" operator="equal">
      <formula>"~"</formula>
    </cfRule>
    <cfRule type="cellIs" dxfId="590" priority="669" stopIfTrue="1" operator="equal">
      <formula>"sold out"</formula>
    </cfRule>
  </conditionalFormatting>
  <conditionalFormatting sqref="BU62:CA63 BA62:BE63 BJ62:BP63">
    <cfRule type="cellIs" dxfId="589" priority="667" operator="greaterThan">
      <formula>0</formula>
    </cfRule>
  </conditionalFormatting>
  <conditionalFormatting sqref="CE58">
    <cfRule type="cellIs" dxfId="586" priority="664" operator="greaterThan">
      <formula>0</formula>
    </cfRule>
  </conditionalFormatting>
  <conditionalFormatting sqref="M58:W58">
    <cfRule type="cellIs" dxfId="585" priority="662" stopIfTrue="1" operator="equal">
      <formula>"~"</formula>
    </cfRule>
    <cfRule type="cellIs" dxfId="584" priority="663" stopIfTrue="1" operator="equal">
      <formula>"sold out"</formula>
    </cfRule>
  </conditionalFormatting>
  <conditionalFormatting sqref="M58:W58">
    <cfRule type="cellIs" dxfId="583" priority="661" operator="greaterThan">
      <formula>0</formula>
    </cfRule>
  </conditionalFormatting>
  <conditionalFormatting sqref="AO58">
    <cfRule type="cellIs" dxfId="582" priority="656" stopIfTrue="1" operator="equal">
      <formula>"~"</formula>
    </cfRule>
    <cfRule type="cellIs" dxfId="581" priority="657" stopIfTrue="1" operator="equal">
      <formula>"sold out"</formula>
    </cfRule>
  </conditionalFormatting>
  <conditionalFormatting sqref="AO58:AU58">
    <cfRule type="cellIs" dxfId="580" priority="659" stopIfTrue="1" operator="equal">
      <formula>"~"</formula>
    </cfRule>
    <cfRule type="cellIs" dxfId="579" priority="660" stopIfTrue="1" operator="equal">
      <formula>"sold out"</formula>
    </cfRule>
  </conditionalFormatting>
  <conditionalFormatting sqref="AO58:AU58">
    <cfRule type="cellIs" dxfId="578" priority="658" operator="greaterThan">
      <formula>0</formula>
    </cfRule>
  </conditionalFormatting>
  <conditionalFormatting sqref="AQ58">
    <cfRule type="cellIs" dxfId="577" priority="654" stopIfTrue="1" operator="equal">
      <formula>"~"</formula>
    </cfRule>
    <cfRule type="cellIs" dxfId="576" priority="655" stopIfTrue="1" operator="equal">
      <formula>"sold out"</formula>
    </cfRule>
  </conditionalFormatting>
  <conditionalFormatting sqref="AS58">
    <cfRule type="cellIs" dxfId="575" priority="652" stopIfTrue="1" operator="equal">
      <formula>"~"</formula>
    </cfRule>
    <cfRule type="cellIs" dxfId="574" priority="653" stopIfTrue="1" operator="equal">
      <formula>"sold out"</formula>
    </cfRule>
  </conditionalFormatting>
  <conditionalFormatting sqref="AU58">
    <cfRule type="cellIs" dxfId="573" priority="650" stopIfTrue="1" operator="equal">
      <formula>"~"</formula>
    </cfRule>
    <cfRule type="cellIs" dxfId="572" priority="651" stopIfTrue="1" operator="equal">
      <formula>"sold out"</formula>
    </cfRule>
  </conditionalFormatting>
  <conditionalFormatting sqref="BI58:BP58 AX58:BE58 BT58:CA58 AN58:AU58">
    <cfRule type="cellIs" dxfId="571" priority="648" stopIfTrue="1" operator="equal">
      <formula>"~"</formula>
    </cfRule>
    <cfRule type="cellIs" dxfId="570" priority="649" stopIfTrue="1" operator="equal">
      <formula>"sold out"</formula>
    </cfRule>
  </conditionalFormatting>
  <conditionalFormatting sqref="BJ58:BP58 AY58:BE58 BU58:CA58 AR58 AT58 AP58">
    <cfRule type="cellIs" dxfId="569" priority="647" operator="greaterThan">
      <formula>0</formula>
    </cfRule>
  </conditionalFormatting>
  <conditionalFormatting sqref="CE57">
    <cfRule type="cellIs" dxfId="566" priority="644" operator="greaterThan">
      <formula>0</formula>
    </cfRule>
  </conditionalFormatting>
  <conditionalFormatting sqref="M57:W57">
    <cfRule type="cellIs" dxfId="565" priority="642" stopIfTrue="1" operator="equal">
      <formula>"~"</formula>
    </cfRule>
    <cfRule type="cellIs" dxfId="564" priority="643" stopIfTrue="1" operator="equal">
      <formula>"sold out"</formula>
    </cfRule>
  </conditionalFormatting>
  <conditionalFormatting sqref="M57:W57">
    <cfRule type="cellIs" dxfId="563" priority="641" operator="greaterThan">
      <formula>0</formula>
    </cfRule>
  </conditionalFormatting>
  <conditionalFormatting sqref="AO57">
    <cfRule type="cellIs" dxfId="562" priority="636" stopIfTrue="1" operator="equal">
      <formula>"~"</formula>
    </cfRule>
    <cfRule type="cellIs" dxfId="561" priority="637" stopIfTrue="1" operator="equal">
      <formula>"sold out"</formula>
    </cfRule>
  </conditionalFormatting>
  <conditionalFormatting sqref="AO57:AU57">
    <cfRule type="cellIs" dxfId="560" priority="639" stopIfTrue="1" operator="equal">
      <formula>"~"</formula>
    </cfRule>
    <cfRule type="cellIs" dxfId="559" priority="640" stopIfTrue="1" operator="equal">
      <formula>"sold out"</formula>
    </cfRule>
  </conditionalFormatting>
  <conditionalFormatting sqref="AO57:AU57">
    <cfRule type="cellIs" dxfId="558" priority="638" operator="greaterThan">
      <formula>0</formula>
    </cfRule>
  </conditionalFormatting>
  <conditionalFormatting sqref="AQ57">
    <cfRule type="cellIs" dxfId="557" priority="634" stopIfTrue="1" operator="equal">
      <formula>"~"</formula>
    </cfRule>
    <cfRule type="cellIs" dxfId="556" priority="635" stopIfTrue="1" operator="equal">
      <formula>"sold out"</formula>
    </cfRule>
  </conditionalFormatting>
  <conditionalFormatting sqref="AS57">
    <cfRule type="cellIs" dxfId="555" priority="632" stopIfTrue="1" operator="equal">
      <formula>"~"</formula>
    </cfRule>
    <cfRule type="cellIs" dxfId="554" priority="633" stopIfTrue="1" operator="equal">
      <formula>"sold out"</formula>
    </cfRule>
  </conditionalFormatting>
  <conditionalFormatting sqref="AU57">
    <cfRule type="cellIs" dxfId="553" priority="630" stopIfTrue="1" operator="equal">
      <formula>"~"</formula>
    </cfRule>
    <cfRule type="cellIs" dxfId="552" priority="631" stopIfTrue="1" operator="equal">
      <formula>"sold out"</formula>
    </cfRule>
  </conditionalFormatting>
  <conditionalFormatting sqref="BI57:BP57 AX57:BE57 BT57:CA57 AN57:AU57">
    <cfRule type="cellIs" dxfId="551" priority="628" stopIfTrue="1" operator="equal">
      <formula>"~"</formula>
    </cfRule>
    <cfRule type="cellIs" dxfId="550" priority="629" stopIfTrue="1" operator="equal">
      <formula>"sold out"</formula>
    </cfRule>
  </conditionalFormatting>
  <conditionalFormatting sqref="BJ57:BP57 AY57:BE57 BU57:CA57 AR57 AT57 AP57">
    <cfRule type="cellIs" dxfId="549" priority="627" operator="greaterThan">
      <formula>0</formula>
    </cfRule>
  </conditionalFormatting>
  <conditionalFormatting sqref="CE56">
    <cfRule type="cellIs" dxfId="546" priority="597" operator="greaterThan">
      <formula>0</formula>
    </cfRule>
  </conditionalFormatting>
  <conditionalFormatting sqref="M56:W56">
    <cfRule type="cellIs" dxfId="545" priority="595" stopIfTrue="1" operator="equal">
      <formula>"~"</formula>
    </cfRule>
    <cfRule type="cellIs" dxfId="544" priority="596" stopIfTrue="1" operator="equal">
      <formula>"sold out"</formula>
    </cfRule>
  </conditionalFormatting>
  <conditionalFormatting sqref="M56:W56">
    <cfRule type="cellIs" dxfId="543" priority="594" operator="greaterThan">
      <formula>0</formula>
    </cfRule>
  </conditionalFormatting>
  <conditionalFormatting sqref="AO56">
    <cfRule type="cellIs" dxfId="542" priority="589" stopIfTrue="1" operator="equal">
      <formula>"~"</formula>
    </cfRule>
    <cfRule type="cellIs" dxfId="541" priority="590" stopIfTrue="1" operator="equal">
      <formula>"sold out"</formula>
    </cfRule>
  </conditionalFormatting>
  <conditionalFormatting sqref="AO56:AU56">
    <cfRule type="cellIs" dxfId="540" priority="592" stopIfTrue="1" operator="equal">
      <formula>"~"</formula>
    </cfRule>
    <cfRule type="cellIs" dxfId="539" priority="593" stopIfTrue="1" operator="equal">
      <formula>"sold out"</formula>
    </cfRule>
  </conditionalFormatting>
  <conditionalFormatting sqref="AO56:AU56">
    <cfRule type="cellIs" dxfId="538" priority="591" operator="greaterThan">
      <formula>0</formula>
    </cfRule>
  </conditionalFormatting>
  <conditionalFormatting sqref="AQ56">
    <cfRule type="cellIs" dxfId="537" priority="587" stopIfTrue="1" operator="equal">
      <formula>"~"</formula>
    </cfRule>
    <cfRule type="cellIs" dxfId="536" priority="588" stopIfTrue="1" operator="equal">
      <formula>"sold out"</formula>
    </cfRule>
  </conditionalFormatting>
  <conditionalFormatting sqref="AS56">
    <cfRule type="cellIs" dxfId="535" priority="585" stopIfTrue="1" operator="equal">
      <formula>"~"</formula>
    </cfRule>
    <cfRule type="cellIs" dxfId="534" priority="586" stopIfTrue="1" operator="equal">
      <formula>"sold out"</formula>
    </cfRule>
  </conditionalFormatting>
  <conditionalFormatting sqref="AU56">
    <cfRule type="cellIs" dxfId="533" priority="583" stopIfTrue="1" operator="equal">
      <formula>"~"</formula>
    </cfRule>
    <cfRule type="cellIs" dxfId="532" priority="584" stopIfTrue="1" operator="equal">
      <formula>"sold out"</formula>
    </cfRule>
  </conditionalFormatting>
  <conditionalFormatting sqref="BI56:BP56 AX56:BE56 BT56:CA56 AN56:AU56">
    <cfRule type="cellIs" dxfId="531" priority="581" stopIfTrue="1" operator="equal">
      <formula>"~"</formula>
    </cfRule>
    <cfRule type="cellIs" dxfId="530" priority="582" stopIfTrue="1" operator="equal">
      <formula>"sold out"</formula>
    </cfRule>
  </conditionalFormatting>
  <conditionalFormatting sqref="AR56 AT56 AP56 BJ56:BP56 AY56:BE56 BU56:CA56">
    <cfRule type="cellIs" dxfId="529" priority="580" operator="greaterThan">
      <formula>0</formula>
    </cfRule>
  </conditionalFormatting>
  <conditionalFormatting sqref="CE55">
    <cfRule type="cellIs" dxfId="528" priority="579" operator="greaterThan">
      <formula>0</formula>
    </cfRule>
  </conditionalFormatting>
  <conditionalFormatting sqref="M55">
    <cfRule type="cellIs" dxfId="527" priority="577" stopIfTrue="1" operator="equal">
      <formula>"~"</formula>
    </cfRule>
    <cfRule type="cellIs" dxfId="526" priority="578" stopIfTrue="1" operator="equal">
      <formula>"sold out"</formula>
    </cfRule>
  </conditionalFormatting>
  <conditionalFormatting sqref="M55">
    <cfRule type="cellIs" dxfId="525" priority="576" operator="greaterThan">
      <formula>0</formula>
    </cfRule>
  </conditionalFormatting>
  <conditionalFormatting sqref="N55:W55">
    <cfRule type="cellIs" dxfId="521" priority="571" stopIfTrue="1" operator="equal">
      <formula>"~"</formula>
    </cfRule>
    <cfRule type="cellIs" dxfId="520" priority="572" stopIfTrue="1" operator="equal">
      <formula>"sold out"</formula>
    </cfRule>
  </conditionalFormatting>
  <conditionalFormatting sqref="N55:W55">
    <cfRule type="cellIs" dxfId="519" priority="570" operator="greaterThan">
      <formula>0</formula>
    </cfRule>
  </conditionalFormatting>
  <conditionalFormatting sqref="AO55">
    <cfRule type="cellIs" dxfId="518" priority="565" stopIfTrue="1" operator="equal">
      <formula>"~"</formula>
    </cfRule>
    <cfRule type="cellIs" dxfId="517" priority="566" stopIfTrue="1" operator="equal">
      <formula>"sold out"</formula>
    </cfRule>
  </conditionalFormatting>
  <conditionalFormatting sqref="AO55:AU55">
    <cfRule type="cellIs" dxfId="516" priority="568" stopIfTrue="1" operator="equal">
      <formula>"~"</formula>
    </cfRule>
    <cfRule type="cellIs" dxfId="515" priority="569" stopIfTrue="1" operator="equal">
      <formula>"sold out"</formula>
    </cfRule>
  </conditionalFormatting>
  <conditionalFormatting sqref="AO55:AU55">
    <cfRule type="cellIs" dxfId="514" priority="567" operator="greaterThan">
      <formula>0</formula>
    </cfRule>
  </conditionalFormatting>
  <conditionalFormatting sqref="AQ55">
    <cfRule type="cellIs" dxfId="513" priority="563" stopIfTrue="1" operator="equal">
      <formula>"~"</formula>
    </cfRule>
    <cfRule type="cellIs" dxfId="512" priority="564" stopIfTrue="1" operator="equal">
      <formula>"sold out"</formula>
    </cfRule>
  </conditionalFormatting>
  <conditionalFormatting sqref="AS55">
    <cfRule type="cellIs" dxfId="511" priority="561" stopIfTrue="1" operator="equal">
      <formula>"~"</formula>
    </cfRule>
    <cfRule type="cellIs" dxfId="510" priority="562" stopIfTrue="1" operator="equal">
      <formula>"sold out"</formula>
    </cfRule>
  </conditionalFormatting>
  <conditionalFormatting sqref="AU55">
    <cfRule type="cellIs" dxfId="509" priority="559" stopIfTrue="1" operator="equal">
      <formula>"~"</formula>
    </cfRule>
    <cfRule type="cellIs" dxfId="508" priority="560" stopIfTrue="1" operator="equal">
      <formula>"sold out"</formula>
    </cfRule>
  </conditionalFormatting>
  <conditionalFormatting sqref="BI55:BP55 AX55:AZ55 BT55:CA55 AN55:AU55">
    <cfRule type="cellIs" dxfId="507" priority="557" stopIfTrue="1" operator="equal">
      <formula>"~"</formula>
    </cfRule>
    <cfRule type="cellIs" dxfId="506" priority="558" stopIfTrue="1" operator="equal">
      <formula>"sold out"</formula>
    </cfRule>
  </conditionalFormatting>
  <conditionalFormatting sqref="AR55 AT55 AP55 BJ55:BP55 AY55:AZ55 BU55:CA55">
    <cfRule type="cellIs" dxfId="505" priority="556" operator="greaterThan">
      <formula>0</formula>
    </cfRule>
  </conditionalFormatting>
  <conditionalFormatting sqref="BA55:BE55">
    <cfRule type="cellIs" dxfId="504" priority="554" stopIfTrue="1" operator="equal">
      <formula>"~"</formula>
    </cfRule>
    <cfRule type="cellIs" dxfId="503" priority="555" stopIfTrue="1" operator="equal">
      <formula>"sold out"</formula>
    </cfRule>
  </conditionalFormatting>
  <conditionalFormatting sqref="BA55:BE55">
    <cfRule type="cellIs" dxfId="502" priority="553" operator="greaterThan">
      <formula>0</formula>
    </cfRule>
  </conditionalFormatting>
  <conditionalFormatting sqref="N59:W59 O62:W63">
    <cfRule type="cellIs" dxfId="501" priority="551" stopIfTrue="1" operator="equal">
      <formula>"~"</formula>
    </cfRule>
    <cfRule type="cellIs" dxfId="500" priority="552" stopIfTrue="1" operator="equal">
      <formula>"sold out"</formula>
    </cfRule>
  </conditionalFormatting>
  <conditionalFormatting sqref="N59:W59 O62:W63">
    <cfRule type="cellIs" dxfId="499" priority="550" operator="greaterThan">
      <formula>0</formula>
    </cfRule>
  </conditionalFormatting>
  <conditionalFormatting sqref="BA64:BE64">
    <cfRule type="cellIs" dxfId="498" priority="548" stopIfTrue="1" operator="equal">
      <formula>"~"</formula>
    </cfRule>
    <cfRule type="cellIs" dxfId="497" priority="549" stopIfTrue="1" operator="equal">
      <formula>"sold out"</formula>
    </cfRule>
  </conditionalFormatting>
  <conditionalFormatting sqref="BA64:BE64">
    <cfRule type="cellIs" dxfId="496" priority="547" operator="greaterThan">
      <formula>0</formula>
    </cfRule>
  </conditionalFormatting>
  <conditionalFormatting sqref="BW64:CA64">
    <cfRule type="cellIs" dxfId="495" priority="545" stopIfTrue="1" operator="equal">
      <formula>"~"</formula>
    </cfRule>
    <cfRule type="cellIs" dxfId="494" priority="546" stopIfTrue="1" operator="equal">
      <formula>"sold out"</formula>
    </cfRule>
  </conditionalFormatting>
  <conditionalFormatting sqref="BW64:CA64">
    <cfRule type="cellIs" dxfId="493" priority="544" operator="greaterThan">
      <formula>0</formula>
    </cfRule>
  </conditionalFormatting>
  <conditionalFormatting sqref="N67:W67">
    <cfRule type="cellIs" dxfId="489" priority="539" stopIfTrue="1" operator="equal">
      <formula>"~"</formula>
    </cfRule>
    <cfRule type="cellIs" dxfId="488" priority="540" stopIfTrue="1" operator="equal">
      <formula>"sold out"</formula>
    </cfRule>
  </conditionalFormatting>
  <conditionalFormatting sqref="N67:W67">
    <cfRule type="cellIs" dxfId="487" priority="538" operator="greaterThan">
      <formula>0</formula>
    </cfRule>
  </conditionalFormatting>
  <conditionalFormatting sqref="AO67">
    <cfRule type="cellIs" dxfId="486" priority="533" stopIfTrue="1" operator="equal">
      <formula>"~"</formula>
    </cfRule>
    <cfRule type="cellIs" dxfId="485" priority="534" stopIfTrue="1" operator="equal">
      <formula>"sold out"</formula>
    </cfRule>
  </conditionalFormatting>
  <conditionalFormatting sqref="AO67:AU67">
    <cfRule type="cellIs" dxfId="484" priority="536" stopIfTrue="1" operator="equal">
      <formula>"~"</formula>
    </cfRule>
    <cfRule type="cellIs" dxfId="483" priority="537" stopIfTrue="1" operator="equal">
      <formula>"sold out"</formula>
    </cfRule>
  </conditionalFormatting>
  <conditionalFormatting sqref="AO67:AU67">
    <cfRule type="cellIs" dxfId="482" priority="535" operator="greaterThan">
      <formula>0</formula>
    </cfRule>
  </conditionalFormatting>
  <conditionalFormatting sqref="AQ67">
    <cfRule type="cellIs" dxfId="481" priority="531" stopIfTrue="1" operator="equal">
      <formula>"~"</formula>
    </cfRule>
    <cfRule type="cellIs" dxfId="480" priority="532" stopIfTrue="1" operator="equal">
      <formula>"sold out"</formula>
    </cfRule>
  </conditionalFormatting>
  <conditionalFormatting sqref="AS67">
    <cfRule type="cellIs" dxfId="479" priority="529" stopIfTrue="1" operator="equal">
      <formula>"~"</formula>
    </cfRule>
    <cfRule type="cellIs" dxfId="478" priority="530" stopIfTrue="1" operator="equal">
      <formula>"sold out"</formula>
    </cfRule>
  </conditionalFormatting>
  <conditionalFormatting sqref="AU67">
    <cfRule type="cellIs" dxfId="477" priority="527" stopIfTrue="1" operator="equal">
      <formula>"~"</formula>
    </cfRule>
    <cfRule type="cellIs" dxfId="476" priority="528" stopIfTrue="1" operator="equal">
      <formula>"sold out"</formula>
    </cfRule>
  </conditionalFormatting>
  <conditionalFormatting sqref="BI67:BP67 AN67:AU67 AX67:AZ67 BT67:BV67">
    <cfRule type="cellIs" dxfId="475" priority="525" stopIfTrue="1" operator="equal">
      <formula>"~"</formula>
    </cfRule>
    <cfRule type="cellIs" dxfId="474" priority="526" stopIfTrue="1" operator="equal">
      <formula>"sold out"</formula>
    </cfRule>
  </conditionalFormatting>
  <conditionalFormatting sqref="BJ67:BP67 AR67 AT67 AP67 AY67:AZ67 BU67:BV67">
    <cfRule type="cellIs" dxfId="473" priority="524" operator="greaterThan">
      <formula>0</formula>
    </cfRule>
  </conditionalFormatting>
  <conditionalFormatting sqref="BA67:BE67">
    <cfRule type="cellIs" dxfId="472" priority="522" stopIfTrue="1" operator="equal">
      <formula>"~"</formula>
    </cfRule>
    <cfRule type="cellIs" dxfId="471" priority="523" stopIfTrue="1" operator="equal">
      <formula>"sold out"</formula>
    </cfRule>
  </conditionalFormatting>
  <conditionalFormatting sqref="BA67:BE67">
    <cfRule type="cellIs" dxfId="470" priority="521" operator="greaterThan">
      <formula>0</formula>
    </cfRule>
  </conditionalFormatting>
  <conditionalFormatting sqref="BW67:CA67">
    <cfRule type="cellIs" dxfId="469" priority="519" stopIfTrue="1" operator="equal">
      <formula>"~"</formula>
    </cfRule>
    <cfRule type="cellIs" dxfId="468" priority="520" stopIfTrue="1" operator="equal">
      <formula>"sold out"</formula>
    </cfRule>
  </conditionalFormatting>
  <conditionalFormatting sqref="BW67:CA67">
    <cfRule type="cellIs" dxfId="467" priority="518" operator="greaterThan">
      <formula>0</formula>
    </cfRule>
  </conditionalFormatting>
  <conditionalFormatting sqref="M71">
    <cfRule type="cellIs" dxfId="466" priority="516" stopIfTrue="1" operator="equal">
      <formula>"~"</formula>
    </cfRule>
    <cfRule type="cellIs" dxfId="465" priority="517" stopIfTrue="1" operator="equal">
      <formula>"sold out"</formula>
    </cfRule>
  </conditionalFormatting>
  <conditionalFormatting sqref="CE71">
    <cfRule type="cellIs" dxfId="464" priority="515" operator="greaterThan">
      <formula>0</formula>
    </cfRule>
  </conditionalFormatting>
  <conditionalFormatting sqref="N71:W71">
    <cfRule type="cellIs" dxfId="460" priority="510" stopIfTrue="1" operator="equal">
      <formula>"~"</formula>
    </cfRule>
    <cfRule type="cellIs" dxfId="459" priority="511" stopIfTrue="1" operator="equal">
      <formula>"sold out"</formula>
    </cfRule>
  </conditionalFormatting>
  <conditionalFormatting sqref="N71:W71">
    <cfRule type="cellIs" dxfId="458" priority="509" operator="greaterThan">
      <formula>0</formula>
    </cfRule>
  </conditionalFormatting>
  <conditionalFormatting sqref="AO71">
    <cfRule type="cellIs" dxfId="457" priority="504" stopIfTrue="1" operator="equal">
      <formula>"~"</formula>
    </cfRule>
    <cfRule type="cellIs" dxfId="456" priority="505" stopIfTrue="1" operator="equal">
      <formula>"sold out"</formula>
    </cfRule>
  </conditionalFormatting>
  <conditionalFormatting sqref="AO71:AU71">
    <cfRule type="cellIs" dxfId="455" priority="507" stopIfTrue="1" operator="equal">
      <formula>"~"</formula>
    </cfRule>
    <cfRule type="cellIs" dxfId="454" priority="508" stopIfTrue="1" operator="equal">
      <formula>"sold out"</formula>
    </cfRule>
  </conditionalFormatting>
  <conditionalFormatting sqref="AO71:AU71">
    <cfRule type="cellIs" dxfId="453" priority="506" operator="greaterThan">
      <formula>0</formula>
    </cfRule>
  </conditionalFormatting>
  <conditionalFormatting sqref="AQ71">
    <cfRule type="cellIs" dxfId="452" priority="502" stopIfTrue="1" operator="equal">
      <formula>"~"</formula>
    </cfRule>
    <cfRule type="cellIs" dxfId="451" priority="503" stopIfTrue="1" operator="equal">
      <formula>"sold out"</formula>
    </cfRule>
  </conditionalFormatting>
  <conditionalFormatting sqref="AS71">
    <cfRule type="cellIs" dxfId="450" priority="500" stopIfTrue="1" operator="equal">
      <formula>"~"</formula>
    </cfRule>
    <cfRule type="cellIs" dxfId="449" priority="501" stopIfTrue="1" operator="equal">
      <formula>"sold out"</formula>
    </cfRule>
  </conditionalFormatting>
  <conditionalFormatting sqref="AU71">
    <cfRule type="cellIs" dxfId="448" priority="498" stopIfTrue="1" operator="equal">
      <formula>"~"</formula>
    </cfRule>
    <cfRule type="cellIs" dxfId="447" priority="499" stopIfTrue="1" operator="equal">
      <formula>"sold out"</formula>
    </cfRule>
  </conditionalFormatting>
  <conditionalFormatting sqref="BI71:BP71 AN71:AU71 AX71:AZ71 BT71:BV71">
    <cfRule type="cellIs" dxfId="446" priority="496" stopIfTrue="1" operator="equal">
      <formula>"~"</formula>
    </cfRule>
    <cfRule type="cellIs" dxfId="445" priority="497" stopIfTrue="1" operator="equal">
      <formula>"sold out"</formula>
    </cfRule>
  </conditionalFormatting>
  <conditionalFormatting sqref="BJ71:BP71 AR71 AT71 AP71 AY71:AZ71 BU71:BV71">
    <cfRule type="cellIs" dxfId="444" priority="495" operator="greaterThan">
      <formula>0</formula>
    </cfRule>
  </conditionalFormatting>
  <conditionalFormatting sqref="BA71:BE71">
    <cfRule type="cellIs" dxfId="443" priority="493" stopIfTrue="1" operator="equal">
      <formula>"~"</formula>
    </cfRule>
    <cfRule type="cellIs" dxfId="442" priority="494" stopIfTrue="1" operator="equal">
      <formula>"sold out"</formula>
    </cfRule>
  </conditionalFormatting>
  <conditionalFormatting sqref="BA71:BE71">
    <cfRule type="cellIs" dxfId="441" priority="492" operator="greaterThan">
      <formula>0</formula>
    </cfRule>
  </conditionalFormatting>
  <conditionalFormatting sqref="BW71:CA71">
    <cfRule type="cellIs" dxfId="440" priority="490" stopIfTrue="1" operator="equal">
      <formula>"~"</formula>
    </cfRule>
    <cfRule type="cellIs" dxfId="439" priority="491" stopIfTrue="1" operator="equal">
      <formula>"sold out"</formula>
    </cfRule>
  </conditionalFormatting>
  <conditionalFormatting sqref="BW71:CA71">
    <cfRule type="cellIs" dxfId="438" priority="489" operator="greaterThan">
      <formula>0</formula>
    </cfRule>
  </conditionalFormatting>
  <conditionalFormatting sqref="BY84">
    <cfRule type="cellIs" dxfId="437" priority="488" operator="greaterThan">
      <formula>0</formula>
    </cfRule>
  </conditionalFormatting>
  <conditionalFormatting sqref="CA84">
    <cfRule type="cellIs" dxfId="436" priority="487" operator="greaterThan">
      <formula>0</formula>
    </cfRule>
  </conditionalFormatting>
  <conditionalFormatting sqref="Q84:R84">
    <cfRule type="cellIs" dxfId="435" priority="486" operator="greaterThan">
      <formula>0</formula>
    </cfRule>
  </conditionalFormatting>
  <conditionalFormatting sqref="W84">
    <cfRule type="cellIs" dxfId="434" priority="485" operator="greaterThan">
      <formula>0</formula>
    </cfRule>
  </conditionalFormatting>
  <conditionalFormatting sqref="AS84">
    <cfRule type="cellIs" dxfId="433" priority="484" operator="greaterThan">
      <formula>0</formula>
    </cfRule>
  </conditionalFormatting>
  <conditionalFormatting sqref="AS84">
    <cfRule type="cellIs" dxfId="432" priority="482" stopIfTrue="1" operator="equal">
      <formula>"~"</formula>
    </cfRule>
    <cfRule type="cellIs" dxfId="431" priority="483" stopIfTrue="1" operator="equal">
      <formula>"sold out"</formula>
    </cfRule>
  </conditionalFormatting>
  <conditionalFormatting sqref="AU84">
    <cfRule type="cellIs" dxfId="430" priority="481" operator="greaterThan">
      <formula>0</formula>
    </cfRule>
  </conditionalFormatting>
  <conditionalFormatting sqref="AU84">
    <cfRule type="cellIs" dxfId="429" priority="479" stopIfTrue="1" operator="equal">
      <formula>"~"</formula>
    </cfRule>
    <cfRule type="cellIs" dxfId="428" priority="480" stopIfTrue="1" operator="equal">
      <formula>"sold out"</formula>
    </cfRule>
  </conditionalFormatting>
  <conditionalFormatting sqref="BV86:BY87">
    <cfRule type="cellIs" dxfId="427" priority="477" stopIfTrue="1" operator="equal">
      <formula>"~"</formula>
    </cfRule>
    <cfRule type="cellIs" dxfId="426" priority="478" stopIfTrue="1" operator="equal">
      <formula>"sold out"</formula>
    </cfRule>
  </conditionalFormatting>
  <conditionalFormatting sqref="BV86:BY87">
    <cfRule type="cellIs" dxfId="425" priority="476" operator="greaterThan">
      <formula>0</formula>
    </cfRule>
  </conditionalFormatting>
  <conditionalFormatting sqref="BK86:BM87">
    <cfRule type="cellIs" dxfId="424" priority="474" stopIfTrue="1" operator="equal">
      <formula>"~"</formula>
    </cfRule>
    <cfRule type="cellIs" dxfId="423" priority="475" stopIfTrue="1" operator="equal">
      <formula>"sold out"</formula>
    </cfRule>
  </conditionalFormatting>
  <conditionalFormatting sqref="BK86:BM87">
    <cfRule type="cellIs" dxfId="422" priority="473" operator="greaterThan">
      <formula>0</formula>
    </cfRule>
  </conditionalFormatting>
  <conditionalFormatting sqref="M86:R87">
    <cfRule type="cellIs" dxfId="421" priority="471" stopIfTrue="1" operator="equal">
      <formula>"~"</formula>
    </cfRule>
    <cfRule type="cellIs" dxfId="420" priority="472" stopIfTrue="1" operator="equal">
      <formula>"sold out"</formula>
    </cfRule>
  </conditionalFormatting>
  <conditionalFormatting sqref="M86:R87">
    <cfRule type="cellIs" dxfId="419" priority="470" operator="greaterThan">
      <formula>0</formula>
    </cfRule>
  </conditionalFormatting>
  <conditionalFormatting sqref="O92:W92 BT92:CA92 BI92:BP92 AX92:BE92 AN92:AU92">
    <cfRule type="cellIs" dxfId="416" priority="466" stopIfTrue="1" operator="equal">
      <formula>"~"</formula>
    </cfRule>
    <cfRule type="cellIs" dxfId="415" priority="467" stopIfTrue="1" operator="equal">
      <formula>"sold out"</formula>
    </cfRule>
  </conditionalFormatting>
  <conditionalFormatting sqref="O92 BL92 BW92 Q92:R92 BY92 BN92 BA92 BC92 AQ92 AS92">
    <cfRule type="cellIs" dxfId="414" priority="465" operator="greaterThan">
      <formula>0</formula>
    </cfRule>
  </conditionalFormatting>
  <conditionalFormatting sqref="BC84">
    <cfRule type="cellIs" dxfId="413" priority="464" operator="greaterThan">
      <formula>0</formula>
    </cfRule>
  </conditionalFormatting>
  <conditionalFormatting sqref="BE84">
    <cfRule type="cellIs" dxfId="412" priority="463" operator="greaterThan">
      <formula>0</formula>
    </cfRule>
  </conditionalFormatting>
  <conditionalFormatting sqref="BN84">
    <cfRule type="cellIs" dxfId="411" priority="462" operator="greaterThan">
      <formula>0</formula>
    </cfRule>
  </conditionalFormatting>
  <conditionalFormatting sqref="BP84">
    <cfRule type="cellIs" dxfId="410" priority="461" operator="greaterThan">
      <formula>0</formula>
    </cfRule>
  </conditionalFormatting>
  <conditionalFormatting sqref="AR106 AT106">
    <cfRule type="cellIs" dxfId="409" priority="426" stopIfTrue="1" operator="equal">
      <formula>"~"</formula>
    </cfRule>
    <cfRule type="cellIs" dxfId="408" priority="427" stopIfTrue="1" operator="equal">
      <formula>"sold out"</formula>
    </cfRule>
  </conditionalFormatting>
  <conditionalFormatting sqref="M106 O106">
    <cfRule type="cellIs" dxfId="407" priority="447" operator="greaterThan">
      <formula>0</formula>
    </cfRule>
  </conditionalFormatting>
  <conditionalFormatting sqref="M106:W106">
    <cfRule type="cellIs" dxfId="406" priority="448" stopIfTrue="1" operator="equal">
      <formula>"~"</formula>
    </cfRule>
    <cfRule type="cellIs" dxfId="405" priority="449" stopIfTrue="1" operator="equal">
      <formula>"sold out"</formula>
    </cfRule>
  </conditionalFormatting>
  <conditionalFormatting sqref="BI106">
    <cfRule type="cellIs" dxfId="404" priority="445" stopIfTrue="1" operator="equal">
      <formula>"~"</formula>
    </cfRule>
    <cfRule type="cellIs" dxfId="403" priority="446" stopIfTrue="1" operator="equal">
      <formula>"sold out"</formula>
    </cfRule>
  </conditionalFormatting>
  <conditionalFormatting sqref="AY106:BE106">
    <cfRule type="cellIs" dxfId="402" priority="438" stopIfTrue="1" operator="equal">
      <formula>"~"</formula>
    </cfRule>
    <cfRule type="cellIs" dxfId="401" priority="439" stopIfTrue="1" operator="equal">
      <formula>"sold out"</formula>
    </cfRule>
  </conditionalFormatting>
  <conditionalFormatting sqref="AY106 BA106">
    <cfRule type="cellIs" dxfId="400" priority="437" operator="greaterThan">
      <formula>0</formula>
    </cfRule>
  </conditionalFormatting>
  <conditionalFormatting sqref="BU106:CA106">
    <cfRule type="cellIs" dxfId="399" priority="433" stopIfTrue="1" operator="equal">
      <formula>"~"</formula>
    </cfRule>
    <cfRule type="cellIs" dxfId="398" priority="434" stopIfTrue="1" operator="equal">
      <formula>"sold out"</formula>
    </cfRule>
  </conditionalFormatting>
  <conditionalFormatting sqref="AN106">
    <cfRule type="cellIs" dxfId="397" priority="428" stopIfTrue="1" operator="equal">
      <formula>"~"</formula>
    </cfRule>
    <cfRule type="cellIs" dxfId="396" priority="429" stopIfTrue="1" operator="equal">
      <formula>"sold out"</formula>
    </cfRule>
  </conditionalFormatting>
  <conditionalFormatting sqref="BJ106:BP106">
    <cfRule type="cellIs" dxfId="395" priority="443" stopIfTrue="1" operator="equal">
      <formula>"~"</formula>
    </cfRule>
    <cfRule type="cellIs" dxfId="394" priority="444" stopIfTrue="1" operator="equal">
      <formula>"sold out"</formula>
    </cfRule>
  </conditionalFormatting>
  <conditionalFormatting sqref="BJ106 BL106">
    <cfRule type="cellIs" dxfId="393" priority="442" operator="greaterThan">
      <formula>0</formula>
    </cfRule>
  </conditionalFormatting>
  <conditionalFormatting sqref="AX106">
    <cfRule type="cellIs" dxfId="392" priority="440" stopIfTrue="1" operator="equal">
      <formula>"~"</formula>
    </cfRule>
    <cfRule type="cellIs" dxfId="391" priority="441" stopIfTrue="1" operator="equal">
      <formula>"sold out"</formula>
    </cfRule>
  </conditionalFormatting>
  <conditionalFormatting sqref="AQ106 AO106">
    <cfRule type="cellIs" dxfId="390" priority="460" operator="greaterThan">
      <formula>0</formula>
    </cfRule>
  </conditionalFormatting>
  <conditionalFormatting sqref="L106">
    <cfRule type="cellIs" dxfId="384" priority="458" stopIfTrue="1" operator="equal">
      <formula>"~"</formula>
    </cfRule>
    <cfRule type="cellIs" dxfId="383" priority="459" stopIfTrue="1" operator="equal">
      <formula>"sold out"</formula>
    </cfRule>
  </conditionalFormatting>
  <conditionalFormatting sqref="BT106">
    <cfRule type="cellIs" dxfId="379" priority="435" stopIfTrue="1" operator="equal">
      <formula>"~"</formula>
    </cfRule>
    <cfRule type="cellIs" dxfId="378" priority="436" stopIfTrue="1" operator="equal">
      <formula>"sold out"</formula>
    </cfRule>
  </conditionalFormatting>
  <conditionalFormatting sqref="BU106 BW106">
    <cfRule type="cellIs" dxfId="377" priority="432" operator="greaterThan">
      <formula>0</formula>
    </cfRule>
  </conditionalFormatting>
  <conditionalFormatting sqref="AO106:AQ106">
    <cfRule type="cellIs" dxfId="376" priority="430" stopIfTrue="1" operator="equal">
      <formula>"~"</formula>
    </cfRule>
    <cfRule type="cellIs" dxfId="375" priority="431" stopIfTrue="1" operator="equal">
      <formula>"sold out"</formula>
    </cfRule>
  </conditionalFormatting>
  <conditionalFormatting sqref="BY106">
    <cfRule type="cellIs" dxfId="374" priority="425" operator="greaterThan">
      <formula>0</formula>
    </cfRule>
  </conditionalFormatting>
  <conditionalFormatting sqref="CA106">
    <cfRule type="cellIs" dxfId="373" priority="424" operator="greaterThan">
      <formula>0</formula>
    </cfRule>
  </conditionalFormatting>
  <conditionalFormatting sqref="Q106:R106">
    <cfRule type="cellIs" dxfId="372" priority="423" operator="greaterThan">
      <formula>0</formula>
    </cfRule>
  </conditionalFormatting>
  <conditionalFormatting sqref="W106">
    <cfRule type="cellIs" dxfId="371" priority="422" operator="greaterThan">
      <formula>0</formula>
    </cfRule>
  </conditionalFormatting>
  <conditionalFormatting sqref="AS106">
    <cfRule type="cellIs" dxfId="370" priority="421" operator="greaterThan">
      <formula>0</formula>
    </cfRule>
  </conditionalFormatting>
  <conditionalFormatting sqref="AS106">
    <cfRule type="cellIs" dxfId="369" priority="419" stopIfTrue="1" operator="equal">
      <formula>"~"</formula>
    </cfRule>
    <cfRule type="cellIs" dxfId="368" priority="420" stopIfTrue="1" operator="equal">
      <formula>"sold out"</formula>
    </cfRule>
  </conditionalFormatting>
  <conditionalFormatting sqref="AU106">
    <cfRule type="cellIs" dxfId="367" priority="418" operator="greaterThan">
      <formula>0</formula>
    </cfRule>
  </conditionalFormatting>
  <conditionalFormatting sqref="AU106">
    <cfRule type="cellIs" dxfId="366" priority="416" stopIfTrue="1" operator="equal">
      <formula>"~"</formula>
    </cfRule>
    <cfRule type="cellIs" dxfId="365" priority="417" stopIfTrue="1" operator="equal">
      <formula>"sold out"</formula>
    </cfRule>
  </conditionalFormatting>
  <conditionalFormatting sqref="BC106">
    <cfRule type="cellIs" dxfId="364" priority="415" operator="greaterThan">
      <formula>0</formula>
    </cfRule>
  </conditionalFormatting>
  <conditionalFormatting sqref="BE106">
    <cfRule type="cellIs" dxfId="363" priority="414" operator="greaterThan">
      <formula>0</formula>
    </cfRule>
  </conditionalFormatting>
  <conditionalFormatting sqref="BN106">
    <cfRule type="cellIs" dxfId="362" priority="413" operator="greaterThan">
      <formula>0</formula>
    </cfRule>
  </conditionalFormatting>
  <conditionalFormatting sqref="BP106">
    <cfRule type="cellIs" dxfId="361" priority="412" operator="greaterThan">
      <formula>0</formula>
    </cfRule>
  </conditionalFormatting>
  <conditionalFormatting sqref="M107:M109 O107:O109">
    <cfRule type="cellIs" dxfId="360" priority="409" operator="greaterThan">
      <formula>0</formula>
    </cfRule>
  </conditionalFormatting>
  <conditionalFormatting sqref="M107:W109">
    <cfRule type="cellIs" dxfId="359" priority="410" stopIfTrue="1" operator="equal">
      <formula>"~"</formula>
    </cfRule>
    <cfRule type="cellIs" dxfId="358" priority="411" stopIfTrue="1" operator="equal">
      <formula>"sold out"</formula>
    </cfRule>
  </conditionalFormatting>
  <conditionalFormatting sqref="Q107:R109">
    <cfRule type="cellIs" dxfId="357" priority="408" operator="greaterThan">
      <formula>0</formula>
    </cfRule>
  </conditionalFormatting>
  <conditionalFormatting sqref="W107:W109">
    <cfRule type="cellIs" dxfId="356" priority="407" operator="greaterThan">
      <formula>0</formula>
    </cfRule>
  </conditionalFormatting>
  <conditionalFormatting sqref="AR107:AR109 AT107:AT109">
    <cfRule type="cellIs" dxfId="355" priority="385" stopIfTrue="1" operator="equal">
      <formula>"~"</formula>
    </cfRule>
    <cfRule type="cellIs" dxfId="354" priority="386" stopIfTrue="1" operator="equal">
      <formula>"sold out"</formula>
    </cfRule>
  </conditionalFormatting>
  <conditionalFormatting sqref="BI107:BI109">
    <cfRule type="cellIs" dxfId="353" priority="404" stopIfTrue="1" operator="equal">
      <formula>"~"</formula>
    </cfRule>
    <cfRule type="cellIs" dxfId="352" priority="405" stopIfTrue="1" operator="equal">
      <formula>"sold out"</formula>
    </cfRule>
  </conditionalFormatting>
  <conditionalFormatting sqref="AY107:BE109">
    <cfRule type="cellIs" dxfId="351" priority="397" stopIfTrue="1" operator="equal">
      <formula>"~"</formula>
    </cfRule>
    <cfRule type="cellIs" dxfId="350" priority="398" stopIfTrue="1" operator="equal">
      <formula>"sold out"</formula>
    </cfRule>
  </conditionalFormatting>
  <conditionalFormatting sqref="AY107:AY109 BA107:BA109">
    <cfRule type="cellIs" dxfId="349" priority="396" operator="greaterThan">
      <formula>0</formula>
    </cfRule>
  </conditionalFormatting>
  <conditionalFormatting sqref="BU107:CA109">
    <cfRule type="cellIs" dxfId="348" priority="392" stopIfTrue="1" operator="equal">
      <formula>"~"</formula>
    </cfRule>
    <cfRule type="cellIs" dxfId="347" priority="393" stopIfTrue="1" operator="equal">
      <formula>"sold out"</formula>
    </cfRule>
  </conditionalFormatting>
  <conditionalFormatting sqref="AN107:AN109">
    <cfRule type="cellIs" dxfId="346" priority="387" stopIfTrue="1" operator="equal">
      <formula>"~"</formula>
    </cfRule>
    <cfRule type="cellIs" dxfId="345" priority="388" stopIfTrue="1" operator="equal">
      <formula>"sold out"</formula>
    </cfRule>
  </conditionalFormatting>
  <conditionalFormatting sqref="BJ107:BP109">
    <cfRule type="cellIs" dxfId="344" priority="402" stopIfTrue="1" operator="equal">
      <formula>"~"</formula>
    </cfRule>
    <cfRule type="cellIs" dxfId="343" priority="403" stopIfTrue="1" operator="equal">
      <formula>"sold out"</formula>
    </cfRule>
  </conditionalFormatting>
  <conditionalFormatting sqref="BJ107:BJ109 BL107:BL109">
    <cfRule type="cellIs" dxfId="342" priority="401" operator="greaterThan">
      <formula>0</formula>
    </cfRule>
  </conditionalFormatting>
  <conditionalFormatting sqref="AX107:AX109">
    <cfRule type="cellIs" dxfId="341" priority="399" stopIfTrue="1" operator="equal">
      <formula>"~"</formula>
    </cfRule>
    <cfRule type="cellIs" dxfId="340" priority="400" stopIfTrue="1" operator="equal">
      <formula>"sold out"</formula>
    </cfRule>
  </conditionalFormatting>
  <conditionalFormatting sqref="AQ107:AQ109 AO107:AO109">
    <cfRule type="cellIs" dxfId="339" priority="406" operator="greaterThan">
      <formula>0</formula>
    </cfRule>
  </conditionalFormatting>
  <conditionalFormatting sqref="BT107:BT109">
    <cfRule type="cellIs" dxfId="338" priority="394" stopIfTrue="1" operator="equal">
      <formula>"~"</formula>
    </cfRule>
    <cfRule type="cellIs" dxfId="337" priority="395" stopIfTrue="1" operator="equal">
      <formula>"sold out"</formula>
    </cfRule>
  </conditionalFormatting>
  <conditionalFormatting sqref="BU107:BU109 BW107:BW109">
    <cfRule type="cellIs" dxfId="336" priority="391" operator="greaterThan">
      <formula>0</formula>
    </cfRule>
  </conditionalFormatting>
  <conditionalFormatting sqref="AO107:AQ109">
    <cfRule type="cellIs" dxfId="335" priority="389" stopIfTrue="1" operator="equal">
      <formula>"~"</formula>
    </cfRule>
    <cfRule type="cellIs" dxfId="334" priority="390" stopIfTrue="1" operator="equal">
      <formula>"sold out"</formula>
    </cfRule>
  </conditionalFormatting>
  <conditionalFormatting sqref="BY107:BY109">
    <cfRule type="cellIs" dxfId="333" priority="384" operator="greaterThan">
      <formula>0</formula>
    </cfRule>
  </conditionalFormatting>
  <conditionalFormatting sqref="CA107:CA109">
    <cfRule type="cellIs" dxfId="332" priority="383" operator="greaterThan">
      <formula>0</formula>
    </cfRule>
  </conditionalFormatting>
  <conditionalFormatting sqref="AS107:AS109">
    <cfRule type="cellIs" dxfId="331" priority="382" operator="greaterThan">
      <formula>0</formula>
    </cfRule>
  </conditionalFormatting>
  <conditionalFormatting sqref="AS107:AS109">
    <cfRule type="cellIs" dxfId="330" priority="380" stopIfTrue="1" operator="equal">
      <formula>"~"</formula>
    </cfRule>
    <cfRule type="cellIs" dxfId="329" priority="381" stopIfTrue="1" operator="equal">
      <formula>"sold out"</formula>
    </cfRule>
  </conditionalFormatting>
  <conditionalFormatting sqref="AU107:AU109">
    <cfRule type="cellIs" dxfId="328" priority="379" operator="greaterThan">
      <formula>0</formula>
    </cfRule>
  </conditionalFormatting>
  <conditionalFormatting sqref="AU107:AU109">
    <cfRule type="cellIs" dxfId="327" priority="377" stopIfTrue="1" operator="equal">
      <formula>"~"</formula>
    </cfRule>
    <cfRule type="cellIs" dxfId="326" priority="378" stopIfTrue="1" operator="equal">
      <formula>"sold out"</formula>
    </cfRule>
  </conditionalFormatting>
  <conditionalFormatting sqref="BC107:BC109">
    <cfRule type="cellIs" dxfId="325" priority="376" operator="greaterThan">
      <formula>0</formula>
    </cfRule>
  </conditionalFormatting>
  <conditionalFormatting sqref="BE107:BE109">
    <cfRule type="cellIs" dxfId="324" priority="375" operator="greaterThan">
      <formula>0</formula>
    </cfRule>
  </conditionalFormatting>
  <conditionalFormatting sqref="BN107:BN109">
    <cfRule type="cellIs" dxfId="323" priority="374" operator="greaterThan">
      <formula>0</formula>
    </cfRule>
  </conditionalFormatting>
  <conditionalFormatting sqref="BP107:BP109">
    <cfRule type="cellIs" dxfId="322" priority="373" operator="greaterThan">
      <formula>0</formula>
    </cfRule>
  </conditionalFormatting>
  <conditionalFormatting sqref="AR113:AR170 AT113:AT170">
    <cfRule type="cellIs" dxfId="321" priority="333" stopIfTrue="1" operator="equal">
      <formula>"~"</formula>
    </cfRule>
    <cfRule type="cellIs" dxfId="320" priority="334" stopIfTrue="1" operator="equal">
      <formula>"sold out"</formula>
    </cfRule>
  </conditionalFormatting>
  <conditionalFormatting sqref="BI113:BI170">
    <cfRule type="cellIs" dxfId="319" priority="352" stopIfTrue="1" operator="equal">
      <formula>"~"</formula>
    </cfRule>
    <cfRule type="cellIs" dxfId="318" priority="353" stopIfTrue="1" operator="equal">
      <formula>"sold out"</formula>
    </cfRule>
  </conditionalFormatting>
  <conditionalFormatting sqref="AY113:BE170">
    <cfRule type="cellIs" dxfId="317" priority="345" stopIfTrue="1" operator="equal">
      <formula>"~"</formula>
    </cfRule>
    <cfRule type="cellIs" dxfId="316" priority="346" stopIfTrue="1" operator="equal">
      <formula>"sold out"</formula>
    </cfRule>
  </conditionalFormatting>
  <conditionalFormatting sqref="AY113:AY170 BA113:BA170">
    <cfRule type="cellIs" dxfId="315" priority="344" operator="greaterThan">
      <formula>0</formula>
    </cfRule>
  </conditionalFormatting>
  <conditionalFormatting sqref="BU113:CA170">
    <cfRule type="cellIs" dxfId="314" priority="340" stopIfTrue="1" operator="equal">
      <formula>"~"</formula>
    </cfRule>
    <cfRule type="cellIs" dxfId="313" priority="341" stopIfTrue="1" operator="equal">
      <formula>"sold out"</formula>
    </cfRule>
  </conditionalFormatting>
  <conditionalFormatting sqref="AN113:AN170">
    <cfRule type="cellIs" dxfId="312" priority="335" stopIfTrue="1" operator="equal">
      <formula>"~"</formula>
    </cfRule>
    <cfRule type="cellIs" dxfId="311" priority="336" stopIfTrue="1" operator="equal">
      <formula>"sold out"</formula>
    </cfRule>
  </conditionalFormatting>
  <conditionalFormatting sqref="BJ113:BP170">
    <cfRule type="cellIs" dxfId="310" priority="350" stopIfTrue="1" operator="equal">
      <formula>"~"</formula>
    </cfRule>
    <cfRule type="cellIs" dxfId="309" priority="351" stopIfTrue="1" operator="equal">
      <formula>"sold out"</formula>
    </cfRule>
  </conditionalFormatting>
  <conditionalFormatting sqref="BJ113:BJ170 BL113:BL170">
    <cfRule type="cellIs" dxfId="308" priority="349" operator="greaterThan">
      <formula>0</formula>
    </cfRule>
  </conditionalFormatting>
  <conditionalFormatting sqref="AX113:AX170">
    <cfRule type="cellIs" dxfId="307" priority="347" stopIfTrue="1" operator="equal">
      <formula>"~"</formula>
    </cfRule>
    <cfRule type="cellIs" dxfId="306" priority="348" stopIfTrue="1" operator="equal">
      <formula>"sold out"</formula>
    </cfRule>
  </conditionalFormatting>
  <conditionalFormatting sqref="AQ113:AQ170 AO113:AO170">
    <cfRule type="cellIs" dxfId="305" priority="354" operator="greaterThan">
      <formula>0</formula>
    </cfRule>
  </conditionalFormatting>
  <conditionalFormatting sqref="BT113:BT170">
    <cfRule type="cellIs" dxfId="304" priority="342" stopIfTrue="1" operator="equal">
      <formula>"~"</formula>
    </cfRule>
    <cfRule type="cellIs" dxfId="303" priority="343" stopIfTrue="1" operator="equal">
      <formula>"sold out"</formula>
    </cfRule>
  </conditionalFormatting>
  <conditionalFormatting sqref="BU113:BU170 BW113:BW170">
    <cfRule type="cellIs" dxfId="302" priority="339" operator="greaterThan">
      <formula>0</formula>
    </cfRule>
  </conditionalFormatting>
  <conditionalFormatting sqref="AO113:AQ170">
    <cfRule type="cellIs" dxfId="301" priority="337" stopIfTrue="1" operator="equal">
      <formula>"~"</formula>
    </cfRule>
    <cfRule type="cellIs" dxfId="300" priority="338" stopIfTrue="1" operator="equal">
      <formula>"sold out"</formula>
    </cfRule>
  </conditionalFormatting>
  <conditionalFormatting sqref="BY113:BY170">
    <cfRule type="cellIs" dxfId="299" priority="332" operator="greaterThan">
      <formula>0</formula>
    </cfRule>
  </conditionalFormatting>
  <conditionalFormatting sqref="CA113:CA170">
    <cfRule type="cellIs" dxfId="298" priority="331" operator="greaterThan">
      <formula>0</formula>
    </cfRule>
  </conditionalFormatting>
  <conditionalFormatting sqref="AS113:AS170">
    <cfRule type="cellIs" dxfId="297" priority="330" operator="greaterThan">
      <formula>0</formula>
    </cfRule>
  </conditionalFormatting>
  <conditionalFormatting sqref="AS113:AS170">
    <cfRule type="cellIs" dxfId="296" priority="328" stopIfTrue="1" operator="equal">
      <formula>"~"</formula>
    </cfRule>
    <cfRule type="cellIs" dxfId="295" priority="329" stopIfTrue="1" operator="equal">
      <formula>"sold out"</formula>
    </cfRule>
  </conditionalFormatting>
  <conditionalFormatting sqref="AU113:AU161 AU163:AU170">
    <cfRule type="cellIs" dxfId="294" priority="327" operator="greaterThan">
      <formula>0</formula>
    </cfRule>
  </conditionalFormatting>
  <conditionalFormatting sqref="AU113:AU161 AU163:AU170">
    <cfRule type="cellIs" dxfId="293" priority="325" stopIfTrue="1" operator="equal">
      <formula>"~"</formula>
    </cfRule>
    <cfRule type="cellIs" dxfId="292" priority="326" stopIfTrue="1" operator="equal">
      <formula>"sold out"</formula>
    </cfRule>
  </conditionalFormatting>
  <conditionalFormatting sqref="BC113:BC170">
    <cfRule type="cellIs" dxfId="291" priority="324" operator="greaterThan">
      <formula>0</formula>
    </cfRule>
  </conditionalFormatting>
  <conditionalFormatting sqref="BE113:BE170">
    <cfRule type="cellIs" dxfId="290" priority="323" operator="greaterThan">
      <formula>0</formula>
    </cfRule>
  </conditionalFormatting>
  <conditionalFormatting sqref="BN113:BN170">
    <cfRule type="cellIs" dxfId="289" priority="322" operator="greaterThan">
      <formula>0</formula>
    </cfRule>
  </conditionalFormatting>
  <conditionalFormatting sqref="BP113:BP170">
    <cfRule type="cellIs" dxfId="288" priority="321" operator="greaterThan">
      <formula>0</formula>
    </cfRule>
  </conditionalFormatting>
  <conditionalFormatting sqref="L113:L157">
    <cfRule type="cellIs" dxfId="287" priority="312" stopIfTrue="1" operator="equal">
      <formula>"~"</formula>
    </cfRule>
    <cfRule type="cellIs" dxfId="286" priority="313" stopIfTrue="1" operator="equal">
      <formula>"sold out"</formula>
    </cfRule>
  </conditionalFormatting>
  <conditionalFormatting sqref="M113:M157 O113:O157">
    <cfRule type="cellIs" dxfId="285" priority="309" operator="greaterThan">
      <formula>0</formula>
    </cfRule>
  </conditionalFormatting>
  <conditionalFormatting sqref="M113:W157">
    <cfRule type="cellIs" dxfId="284" priority="310" stopIfTrue="1" operator="equal">
      <formula>"~"</formula>
    </cfRule>
    <cfRule type="cellIs" dxfId="283" priority="311" stopIfTrue="1" operator="equal">
      <formula>"sold out"</formula>
    </cfRule>
  </conditionalFormatting>
  <conditionalFormatting sqref="Q113:R157">
    <cfRule type="cellIs" dxfId="282" priority="308" operator="greaterThan">
      <formula>0</formula>
    </cfRule>
  </conditionalFormatting>
  <conditionalFormatting sqref="W113:W157">
    <cfRule type="cellIs" dxfId="281" priority="307" operator="greaterThan">
      <formula>0</formula>
    </cfRule>
  </conditionalFormatting>
  <conditionalFormatting sqref="L158:L170">
    <cfRule type="cellIs" dxfId="280" priority="305" stopIfTrue="1" operator="equal">
      <formula>"~"</formula>
    </cfRule>
    <cfRule type="cellIs" dxfId="279" priority="306" stopIfTrue="1" operator="equal">
      <formula>"sold out"</formula>
    </cfRule>
  </conditionalFormatting>
  <conditionalFormatting sqref="M158:M170 O158:O170">
    <cfRule type="cellIs" dxfId="278" priority="302" operator="greaterThan">
      <formula>0</formula>
    </cfRule>
  </conditionalFormatting>
  <conditionalFormatting sqref="M158:W170">
    <cfRule type="cellIs" dxfId="277" priority="303" stopIfTrue="1" operator="equal">
      <formula>"~"</formula>
    </cfRule>
    <cfRule type="cellIs" dxfId="276" priority="304" stopIfTrue="1" operator="equal">
      <formula>"sold out"</formula>
    </cfRule>
  </conditionalFormatting>
  <conditionalFormatting sqref="Q158:R170">
    <cfRule type="cellIs" dxfId="275" priority="301" operator="greaterThan">
      <formula>0</formula>
    </cfRule>
  </conditionalFormatting>
  <conditionalFormatting sqref="W158:W170">
    <cfRule type="cellIs" dxfId="274" priority="300" operator="greaterThan">
      <formula>0</formula>
    </cfRule>
  </conditionalFormatting>
  <conditionalFormatting sqref="L171:L175">
    <cfRule type="cellIs" dxfId="273" priority="291" stopIfTrue="1" operator="equal">
      <formula>"~"</formula>
    </cfRule>
    <cfRule type="cellIs" dxfId="272" priority="292" stopIfTrue="1" operator="equal">
      <formula>"sold out"</formula>
    </cfRule>
  </conditionalFormatting>
  <conditionalFormatting sqref="M171:M175 O171:O175">
    <cfRule type="cellIs" dxfId="271" priority="288" operator="greaterThan">
      <formula>0</formula>
    </cfRule>
  </conditionalFormatting>
  <conditionalFormatting sqref="M171:V175">
    <cfRule type="cellIs" dxfId="270" priority="289" stopIfTrue="1" operator="equal">
      <formula>"~"</formula>
    </cfRule>
    <cfRule type="cellIs" dxfId="269" priority="290" stopIfTrue="1" operator="equal">
      <formula>"sold out"</formula>
    </cfRule>
  </conditionalFormatting>
  <conditionalFormatting sqref="Q171:R175">
    <cfRule type="cellIs" dxfId="268" priority="287" operator="greaterThan">
      <formula>0</formula>
    </cfRule>
  </conditionalFormatting>
  <conditionalFormatting sqref="AU162">
    <cfRule type="cellIs" dxfId="267" priority="286" operator="greaterThan">
      <formula>0</formula>
    </cfRule>
  </conditionalFormatting>
  <conditionalFormatting sqref="AU162">
    <cfRule type="cellIs" dxfId="266" priority="284" stopIfTrue="1" operator="equal">
      <formula>"~"</formula>
    </cfRule>
    <cfRule type="cellIs" dxfId="265" priority="285" stopIfTrue="1" operator="equal">
      <formula>"sold out"</formula>
    </cfRule>
  </conditionalFormatting>
  <conditionalFormatting sqref="AR176:AR177 AT176:AT177">
    <cfRule type="cellIs" dxfId="264" priority="262" stopIfTrue="1" operator="equal">
      <formula>"~"</formula>
    </cfRule>
    <cfRule type="cellIs" dxfId="263" priority="263" stopIfTrue="1" operator="equal">
      <formula>"sold out"</formula>
    </cfRule>
  </conditionalFormatting>
  <conditionalFormatting sqref="BI176:BI177">
    <cfRule type="cellIs" dxfId="262" priority="281" stopIfTrue="1" operator="equal">
      <formula>"~"</formula>
    </cfRule>
    <cfRule type="cellIs" dxfId="261" priority="282" stopIfTrue="1" operator="equal">
      <formula>"sold out"</formula>
    </cfRule>
  </conditionalFormatting>
  <conditionalFormatting sqref="AY176:BE177">
    <cfRule type="cellIs" dxfId="260" priority="274" stopIfTrue="1" operator="equal">
      <formula>"~"</formula>
    </cfRule>
    <cfRule type="cellIs" dxfId="259" priority="275" stopIfTrue="1" operator="equal">
      <formula>"sold out"</formula>
    </cfRule>
  </conditionalFormatting>
  <conditionalFormatting sqref="AY176:AY177 BA176:BA177">
    <cfRule type="cellIs" dxfId="258" priority="273" operator="greaterThan">
      <formula>0</formula>
    </cfRule>
  </conditionalFormatting>
  <conditionalFormatting sqref="BU176:CA177">
    <cfRule type="cellIs" dxfId="257" priority="269" stopIfTrue="1" operator="equal">
      <formula>"~"</formula>
    </cfRule>
    <cfRule type="cellIs" dxfId="256" priority="270" stopIfTrue="1" operator="equal">
      <formula>"sold out"</formula>
    </cfRule>
  </conditionalFormatting>
  <conditionalFormatting sqref="AN176:AN177">
    <cfRule type="cellIs" dxfId="255" priority="264" stopIfTrue="1" operator="equal">
      <formula>"~"</formula>
    </cfRule>
    <cfRule type="cellIs" dxfId="254" priority="265" stopIfTrue="1" operator="equal">
      <formula>"sold out"</formula>
    </cfRule>
  </conditionalFormatting>
  <conditionalFormatting sqref="BJ176:BP177">
    <cfRule type="cellIs" dxfId="253" priority="279" stopIfTrue="1" operator="equal">
      <formula>"~"</formula>
    </cfRule>
    <cfRule type="cellIs" dxfId="252" priority="280" stopIfTrue="1" operator="equal">
      <formula>"sold out"</formula>
    </cfRule>
  </conditionalFormatting>
  <conditionalFormatting sqref="BJ176:BJ177 BL176:BL177">
    <cfRule type="cellIs" dxfId="251" priority="278" operator="greaterThan">
      <formula>0</formula>
    </cfRule>
  </conditionalFormatting>
  <conditionalFormatting sqref="AX176:AX177">
    <cfRule type="cellIs" dxfId="250" priority="276" stopIfTrue="1" operator="equal">
      <formula>"~"</formula>
    </cfRule>
    <cfRule type="cellIs" dxfId="249" priority="277" stopIfTrue="1" operator="equal">
      <formula>"sold out"</formula>
    </cfRule>
  </conditionalFormatting>
  <conditionalFormatting sqref="AQ176:AQ177 AO176:AO177">
    <cfRule type="cellIs" dxfId="248" priority="283" operator="greaterThan">
      <formula>0</formula>
    </cfRule>
  </conditionalFormatting>
  <conditionalFormatting sqref="BT176:BT177">
    <cfRule type="cellIs" dxfId="247" priority="271" stopIfTrue="1" operator="equal">
      <formula>"~"</formula>
    </cfRule>
    <cfRule type="cellIs" dxfId="246" priority="272" stopIfTrue="1" operator="equal">
      <formula>"sold out"</formula>
    </cfRule>
  </conditionalFormatting>
  <conditionalFormatting sqref="BU176:BU177 BW176:BW177">
    <cfRule type="cellIs" dxfId="245" priority="268" operator="greaterThan">
      <formula>0</formula>
    </cfRule>
  </conditionalFormatting>
  <conditionalFormatting sqref="AO176:AQ177">
    <cfRule type="cellIs" dxfId="244" priority="266" stopIfTrue="1" operator="equal">
      <formula>"~"</formula>
    </cfRule>
    <cfRule type="cellIs" dxfId="243" priority="267" stopIfTrue="1" operator="equal">
      <formula>"sold out"</formula>
    </cfRule>
  </conditionalFormatting>
  <conditionalFormatting sqref="BY176:BY177">
    <cfRule type="cellIs" dxfId="242" priority="261" operator="greaterThan">
      <formula>0</formula>
    </cfRule>
  </conditionalFormatting>
  <conditionalFormatting sqref="CA176:CA177">
    <cfRule type="cellIs" dxfId="241" priority="260" operator="greaterThan">
      <formula>0</formula>
    </cfRule>
  </conditionalFormatting>
  <conditionalFormatting sqref="AS176:AS177">
    <cfRule type="cellIs" dxfId="240" priority="259" operator="greaterThan">
      <formula>0</formula>
    </cfRule>
  </conditionalFormatting>
  <conditionalFormatting sqref="AS176:AS177">
    <cfRule type="cellIs" dxfId="239" priority="257" stopIfTrue="1" operator="equal">
      <formula>"~"</formula>
    </cfRule>
    <cfRule type="cellIs" dxfId="238" priority="258" stopIfTrue="1" operator="equal">
      <formula>"sold out"</formula>
    </cfRule>
  </conditionalFormatting>
  <conditionalFormatting sqref="AU176:AU177">
    <cfRule type="cellIs" dxfId="237" priority="256" operator="greaterThan">
      <formula>0</formula>
    </cfRule>
  </conditionalFormatting>
  <conditionalFormatting sqref="AU176:AU177">
    <cfRule type="cellIs" dxfId="236" priority="254" stopIfTrue="1" operator="equal">
      <formula>"~"</formula>
    </cfRule>
    <cfRule type="cellIs" dxfId="235" priority="255" stopIfTrue="1" operator="equal">
      <formula>"sold out"</formula>
    </cfRule>
  </conditionalFormatting>
  <conditionalFormatting sqref="BC176:BC177">
    <cfRule type="cellIs" dxfId="234" priority="253" operator="greaterThan">
      <formula>0</formula>
    </cfRule>
  </conditionalFormatting>
  <conditionalFormatting sqref="BE176:BE177">
    <cfRule type="cellIs" dxfId="233" priority="252" operator="greaterThan">
      <formula>0</formula>
    </cfRule>
  </conditionalFormatting>
  <conditionalFormatting sqref="BN176:BN177">
    <cfRule type="cellIs" dxfId="232" priority="251" operator="greaterThan">
      <formula>0</formula>
    </cfRule>
  </conditionalFormatting>
  <conditionalFormatting sqref="BP176:BP177">
    <cfRule type="cellIs" dxfId="231" priority="250" operator="greaterThan">
      <formula>0</formula>
    </cfRule>
  </conditionalFormatting>
  <conditionalFormatting sqref="L176:L177">
    <cfRule type="cellIs" dxfId="230" priority="248" stopIfTrue="1" operator="equal">
      <formula>"~"</formula>
    </cfRule>
    <cfRule type="cellIs" dxfId="229" priority="249" stopIfTrue="1" operator="equal">
      <formula>"sold out"</formula>
    </cfRule>
  </conditionalFormatting>
  <conditionalFormatting sqref="M176:M177 O176:O177">
    <cfRule type="cellIs" dxfId="228" priority="245" operator="greaterThan">
      <formula>0</formula>
    </cfRule>
  </conditionalFormatting>
  <conditionalFormatting sqref="M176:W177">
    <cfRule type="cellIs" dxfId="227" priority="246" stopIfTrue="1" operator="equal">
      <formula>"~"</formula>
    </cfRule>
    <cfRule type="cellIs" dxfId="226" priority="247" stopIfTrue="1" operator="equal">
      <formula>"sold out"</formula>
    </cfRule>
  </conditionalFormatting>
  <conditionalFormatting sqref="Q176:R177">
    <cfRule type="cellIs" dxfId="225" priority="244" operator="greaterThan">
      <formula>0</formula>
    </cfRule>
  </conditionalFormatting>
  <conditionalFormatting sqref="W176:W177">
    <cfRule type="cellIs" dxfId="224" priority="243" operator="greaterThan">
      <formula>0</formula>
    </cfRule>
  </conditionalFormatting>
  <conditionalFormatting sqref="AR179:AR182 AT179:AT183">
    <cfRule type="cellIs" dxfId="223" priority="221" stopIfTrue="1" operator="equal">
      <formula>"~"</formula>
    </cfRule>
    <cfRule type="cellIs" dxfId="222" priority="222" stopIfTrue="1" operator="equal">
      <formula>"sold out"</formula>
    </cfRule>
  </conditionalFormatting>
  <conditionalFormatting sqref="BI179:BI183">
    <cfRule type="cellIs" dxfId="221" priority="240" stopIfTrue="1" operator="equal">
      <formula>"~"</formula>
    </cfRule>
    <cfRule type="cellIs" dxfId="220" priority="241" stopIfTrue="1" operator="equal">
      <formula>"sold out"</formula>
    </cfRule>
  </conditionalFormatting>
  <conditionalFormatting sqref="AY179:BE183">
    <cfRule type="cellIs" dxfId="219" priority="233" stopIfTrue="1" operator="equal">
      <formula>"~"</formula>
    </cfRule>
    <cfRule type="cellIs" dxfId="218" priority="234" stopIfTrue="1" operator="equal">
      <formula>"sold out"</formula>
    </cfRule>
  </conditionalFormatting>
  <conditionalFormatting sqref="AY179:AY183 BA179:BA183">
    <cfRule type="cellIs" dxfId="217" priority="232" operator="greaterThan">
      <formula>0</formula>
    </cfRule>
  </conditionalFormatting>
  <conditionalFormatting sqref="BU179:CA183">
    <cfRule type="cellIs" dxfId="216" priority="228" stopIfTrue="1" operator="equal">
      <formula>"~"</formula>
    </cfRule>
    <cfRule type="cellIs" dxfId="215" priority="229" stopIfTrue="1" operator="equal">
      <formula>"sold out"</formula>
    </cfRule>
  </conditionalFormatting>
  <conditionalFormatting sqref="AN179:AN183">
    <cfRule type="cellIs" dxfId="214" priority="223" stopIfTrue="1" operator="equal">
      <formula>"~"</formula>
    </cfRule>
    <cfRule type="cellIs" dxfId="213" priority="224" stopIfTrue="1" operator="equal">
      <formula>"sold out"</formula>
    </cfRule>
  </conditionalFormatting>
  <conditionalFormatting sqref="BJ179:BP183">
    <cfRule type="cellIs" dxfId="212" priority="238" stopIfTrue="1" operator="equal">
      <formula>"~"</formula>
    </cfRule>
    <cfRule type="cellIs" dxfId="211" priority="239" stopIfTrue="1" operator="equal">
      <formula>"sold out"</formula>
    </cfRule>
  </conditionalFormatting>
  <conditionalFormatting sqref="BJ179:BJ183 BL179:BL183">
    <cfRule type="cellIs" dxfId="210" priority="237" operator="greaterThan">
      <formula>0</formula>
    </cfRule>
  </conditionalFormatting>
  <conditionalFormatting sqref="AX179:AX183">
    <cfRule type="cellIs" dxfId="209" priority="235" stopIfTrue="1" operator="equal">
      <formula>"~"</formula>
    </cfRule>
    <cfRule type="cellIs" dxfId="208" priority="236" stopIfTrue="1" operator="equal">
      <formula>"sold out"</formula>
    </cfRule>
  </conditionalFormatting>
  <conditionalFormatting sqref="AQ179:AQ182 AO179:AO182">
    <cfRule type="cellIs" dxfId="207" priority="242" operator="greaterThan">
      <formula>0</formula>
    </cfRule>
  </conditionalFormatting>
  <conditionalFormatting sqref="BT179:BT183">
    <cfRule type="cellIs" dxfId="206" priority="230" stopIfTrue="1" operator="equal">
      <formula>"~"</formula>
    </cfRule>
    <cfRule type="cellIs" dxfId="205" priority="231" stopIfTrue="1" operator="equal">
      <formula>"sold out"</formula>
    </cfRule>
  </conditionalFormatting>
  <conditionalFormatting sqref="BU179:BU183 BW179:BW183">
    <cfRule type="cellIs" dxfId="204" priority="227" operator="greaterThan">
      <formula>0</formula>
    </cfRule>
  </conditionalFormatting>
  <conditionalFormatting sqref="AO179:AQ182">
    <cfRule type="cellIs" dxfId="203" priority="225" stopIfTrue="1" operator="equal">
      <formula>"~"</formula>
    </cfRule>
    <cfRule type="cellIs" dxfId="202" priority="226" stopIfTrue="1" operator="equal">
      <formula>"sold out"</formula>
    </cfRule>
  </conditionalFormatting>
  <conditionalFormatting sqref="BY179:BY183">
    <cfRule type="cellIs" dxfId="201" priority="220" operator="greaterThan">
      <formula>0</formula>
    </cfRule>
  </conditionalFormatting>
  <conditionalFormatting sqref="CA179:CA183">
    <cfRule type="cellIs" dxfId="200" priority="219" operator="greaterThan">
      <formula>0</formula>
    </cfRule>
  </conditionalFormatting>
  <conditionalFormatting sqref="AS179:AS182">
    <cfRule type="cellIs" dxfId="199" priority="218" operator="greaterThan">
      <formula>0</formula>
    </cfRule>
  </conditionalFormatting>
  <conditionalFormatting sqref="AS179:AS182">
    <cfRule type="cellIs" dxfId="198" priority="216" stopIfTrue="1" operator="equal">
      <formula>"~"</formula>
    </cfRule>
    <cfRule type="cellIs" dxfId="197" priority="217" stopIfTrue="1" operator="equal">
      <formula>"sold out"</formula>
    </cfRule>
  </conditionalFormatting>
  <conditionalFormatting sqref="AU179:AU183">
    <cfRule type="cellIs" dxfId="196" priority="215" operator="greaterThan">
      <formula>0</formula>
    </cfRule>
  </conditionalFormatting>
  <conditionalFormatting sqref="AU179:AU183">
    <cfRule type="cellIs" dxfId="195" priority="213" stopIfTrue="1" operator="equal">
      <formula>"~"</formula>
    </cfRule>
    <cfRule type="cellIs" dxfId="194" priority="214" stopIfTrue="1" operator="equal">
      <formula>"sold out"</formula>
    </cfRule>
  </conditionalFormatting>
  <conditionalFormatting sqref="BC179:BC183">
    <cfRule type="cellIs" dxfId="193" priority="212" operator="greaterThan">
      <formula>0</formula>
    </cfRule>
  </conditionalFormatting>
  <conditionalFormatting sqref="BE179:BE183">
    <cfRule type="cellIs" dxfId="192" priority="211" operator="greaterThan">
      <formula>0</formula>
    </cfRule>
  </conditionalFormatting>
  <conditionalFormatting sqref="BN179:BN183">
    <cfRule type="cellIs" dxfId="191" priority="210" operator="greaterThan">
      <formula>0</formula>
    </cfRule>
  </conditionalFormatting>
  <conditionalFormatting sqref="BP179:BP183">
    <cfRule type="cellIs" dxfId="190" priority="209" operator="greaterThan">
      <formula>0</formula>
    </cfRule>
  </conditionalFormatting>
  <conditionalFormatting sqref="L179:L183">
    <cfRule type="cellIs" dxfId="189" priority="207" stopIfTrue="1" operator="equal">
      <formula>"~"</formula>
    </cfRule>
    <cfRule type="cellIs" dxfId="188" priority="208" stopIfTrue="1" operator="equal">
      <formula>"sold out"</formula>
    </cfRule>
  </conditionalFormatting>
  <conditionalFormatting sqref="M179:M183 O179:O183">
    <cfRule type="cellIs" dxfId="187" priority="204" operator="greaterThan">
      <formula>0</formula>
    </cfRule>
  </conditionalFormatting>
  <conditionalFormatting sqref="M179:W183">
    <cfRule type="cellIs" dxfId="186" priority="205" stopIfTrue="1" operator="equal">
      <formula>"~"</formula>
    </cfRule>
    <cfRule type="cellIs" dxfId="185" priority="206" stopIfTrue="1" operator="equal">
      <formula>"sold out"</formula>
    </cfRule>
  </conditionalFormatting>
  <conditionalFormatting sqref="Q179:R183">
    <cfRule type="cellIs" dxfId="184" priority="203" operator="greaterThan">
      <formula>0</formula>
    </cfRule>
  </conditionalFormatting>
  <conditionalFormatting sqref="W179:W183">
    <cfRule type="cellIs" dxfId="183" priority="202" operator="greaterThan">
      <formula>0</formula>
    </cfRule>
  </conditionalFormatting>
  <conditionalFormatting sqref="AR183">
    <cfRule type="cellIs" dxfId="182" priority="197" stopIfTrue="1" operator="equal">
      <formula>"~"</formula>
    </cfRule>
    <cfRule type="cellIs" dxfId="181" priority="198" stopIfTrue="1" operator="equal">
      <formula>"sold out"</formula>
    </cfRule>
  </conditionalFormatting>
  <conditionalFormatting sqref="AQ183 AO183">
    <cfRule type="cellIs" dxfId="180" priority="201" operator="greaterThan">
      <formula>0</formula>
    </cfRule>
  </conditionalFormatting>
  <conditionalFormatting sqref="AO183:AQ183">
    <cfRule type="cellIs" dxfId="179" priority="199" stopIfTrue="1" operator="equal">
      <formula>"~"</formula>
    </cfRule>
    <cfRule type="cellIs" dxfId="178" priority="200" stopIfTrue="1" operator="equal">
      <formula>"sold out"</formula>
    </cfRule>
  </conditionalFormatting>
  <conditionalFormatting sqref="AS183">
    <cfRule type="cellIs" dxfId="177" priority="196" operator="greaterThan">
      <formula>0</formula>
    </cfRule>
  </conditionalFormatting>
  <conditionalFormatting sqref="AS183">
    <cfRule type="cellIs" dxfId="176" priority="194" stopIfTrue="1" operator="equal">
      <formula>"~"</formula>
    </cfRule>
    <cfRule type="cellIs" dxfId="175" priority="195" stopIfTrue="1" operator="equal">
      <formula>"sold out"</formula>
    </cfRule>
  </conditionalFormatting>
  <conditionalFormatting sqref="Q184:R190 Q192:R195">
    <cfRule type="cellIs" dxfId="174" priority="193" operator="greaterThan">
      <formula>0</formula>
    </cfRule>
  </conditionalFormatting>
  <conditionalFormatting sqref="BO191:BP191">
    <cfRule type="cellIs" dxfId="173" priority="161" stopIfTrue="1" operator="equal">
      <formula>"~"</formula>
    </cfRule>
    <cfRule type="cellIs" dxfId="172" priority="162" stopIfTrue="1" operator="equal">
      <formula>"sold out"</formula>
    </cfRule>
  </conditionalFormatting>
  <conditionalFormatting sqref="BN191">
    <cfRule type="cellIs" dxfId="171" priority="157" stopIfTrue="1" operator="equal">
      <formula>"~"</formula>
    </cfRule>
    <cfRule type="cellIs" dxfId="170" priority="158" stopIfTrue="1" operator="equal">
      <formula>"sold out"</formula>
    </cfRule>
  </conditionalFormatting>
  <conditionalFormatting sqref="BA191">
    <cfRule type="cellIs" dxfId="169" priority="151" stopIfTrue="1" operator="equal">
      <formula>"~"</formula>
    </cfRule>
    <cfRule type="cellIs" dxfId="168" priority="152" stopIfTrue="1" operator="equal">
      <formula>"sold out"</formula>
    </cfRule>
  </conditionalFormatting>
  <conditionalFormatting sqref="L191:W191">
    <cfRule type="cellIs" dxfId="165" priority="189" stopIfTrue="1" operator="equal">
      <formula>"~"</formula>
    </cfRule>
    <cfRule type="cellIs" dxfId="164" priority="190" stopIfTrue="1" operator="equal">
      <formula>"sold out"</formula>
    </cfRule>
  </conditionalFormatting>
  <conditionalFormatting sqref="O191">
    <cfRule type="cellIs" dxfId="163" priority="188" operator="greaterThan">
      <formula>0</formula>
    </cfRule>
  </conditionalFormatting>
  <conditionalFormatting sqref="BI191">
    <cfRule type="cellIs" dxfId="162" priority="181" stopIfTrue="1" operator="equal">
      <formula>"~"</formula>
    </cfRule>
    <cfRule type="cellIs" dxfId="161" priority="182" stopIfTrue="1" operator="equal">
      <formula>"sold out"</formula>
    </cfRule>
  </conditionalFormatting>
  <conditionalFormatting sqref="BN191">
    <cfRule type="cellIs" dxfId="160" priority="156" operator="greaterThan">
      <formula>0</formula>
    </cfRule>
  </conditionalFormatting>
  <conditionalFormatting sqref="BA191">
    <cfRule type="cellIs" dxfId="159" priority="150" operator="greaterThan">
      <formula>0</formula>
    </cfRule>
  </conditionalFormatting>
  <conditionalFormatting sqref="CE191">
    <cfRule type="cellIs" dxfId="158" priority="187" operator="greaterThan">
      <formula>0</formula>
    </cfRule>
  </conditionalFormatting>
  <conditionalFormatting sqref="BU191 BJ191">
    <cfRule type="cellIs" dxfId="157" priority="185" stopIfTrue="1" operator="equal">
      <formula>"~"</formula>
    </cfRule>
    <cfRule type="cellIs" dxfId="156" priority="186" stopIfTrue="1" operator="equal">
      <formula>"sold out"</formula>
    </cfRule>
  </conditionalFormatting>
  <conditionalFormatting sqref="AP191">
    <cfRule type="cellIs" dxfId="155" priority="183" stopIfTrue="1" operator="equal">
      <formula>"~"</formula>
    </cfRule>
    <cfRule type="cellIs" dxfId="154" priority="184" stopIfTrue="1" operator="equal">
      <formula>"sold out"</formula>
    </cfRule>
  </conditionalFormatting>
  <conditionalFormatting sqref="BK191:BM191">
    <cfRule type="cellIs" dxfId="153" priority="179" stopIfTrue="1" operator="equal">
      <formula>"~"</formula>
    </cfRule>
    <cfRule type="cellIs" dxfId="152" priority="180" stopIfTrue="1" operator="equal">
      <formula>"sold out"</formula>
    </cfRule>
  </conditionalFormatting>
  <conditionalFormatting sqref="BL191">
    <cfRule type="cellIs" dxfId="151" priority="178" operator="greaterThan">
      <formula>0</formula>
    </cfRule>
  </conditionalFormatting>
  <conditionalFormatting sqref="AX191:AY191">
    <cfRule type="cellIs" dxfId="150" priority="176" stopIfTrue="1" operator="equal">
      <formula>"~"</formula>
    </cfRule>
    <cfRule type="cellIs" dxfId="149" priority="177" stopIfTrue="1" operator="equal">
      <formula>"sold out"</formula>
    </cfRule>
  </conditionalFormatting>
  <conditionalFormatting sqref="AZ191 BB191">
    <cfRule type="cellIs" dxfId="148" priority="174" stopIfTrue="1" operator="equal">
      <formula>"~"</formula>
    </cfRule>
    <cfRule type="cellIs" dxfId="147" priority="175" stopIfTrue="1" operator="equal">
      <formula>"sold out"</formula>
    </cfRule>
  </conditionalFormatting>
  <conditionalFormatting sqref="BT191">
    <cfRule type="cellIs" dxfId="146" priority="172" stopIfTrue="1" operator="equal">
      <formula>"~"</formula>
    </cfRule>
    <cfRule type="cellIs" dxfId="145" priority="173" stopIfTrue="1" operator="equal">
      <formula>"sold out"</formula>
    </cfRule>
  </conditionalFormatting>
  <conditionalFormatting sqref="BV191:BX191">
    <cfRule type="cellIs" dxfId="144" priority="170" stopIfTrue="1" operator="equal">
      <formula>"~"</formula>
    </cfRule>
    <cfRule type="cellIs" dxfId="143" priority="171" stopIfTrue="1" operator="equal">
      <formula>"sold out"</formula>
    </cfRule>
  </conditionalFormatting>
  <conditionalFormatting sqref="BW191">
    <cfRule type="cellIs" dxfId="142" priority="169" operator="greaterThan">
      <formula>0</formula>
    </cfRule>
  </conditionalFormatting>
  <conditionalFormatting sqref="AN191:AO191">
    <cfRule type="cellIs" dxfId="141" priority="167" stopIfTrue="1" operator="equal">
      <formula>"~"</formula>
    </cfRule>
    <cfRule type="cellIs" dxfId="140" priority="168" stopIfTrue="1" operator="equal">
      <formula>"sold out"</formula>
    </cfRule>
  </conditionalFormatting>
  <conditionalFormatting sqref="AT191:AU191">
    <cfRule type="cellIs" dxfId="139" priority="165" stopIfTrue="1" operator="equal">
      <formula>"~"</formula>
    </cfRule>
    <cfRule type="cellIs" dxfId="138" priority="166" stopIfTrue="1" operator="equal">
      <formula>"sold out"</formula>
    </cfRule>
  </conditionalFormatting>
  <conditionalFormatting sqref="BD191:BE191">
    <cfRule type="cellIs" dxfId="137" priority="163" stopIfTrue="1" operator="equal">
      <formula>"~"</formula>
    </cfRule>
    <cfRule type="cellIs" dxfId="136" priority="164" stopIfTrue="1" operator="equal">
      <formula>"sold out"</formula>
    </cfRule>
  </conditionalFormatting>
  <conditionalFormatting sqref="BZ191:CA191">
    <cfRule type="cellIs" dxfId="135" priority="159" stopIfTrue="1" operator="equal">
      <formula>"~"</formula>
    </cfRule>
    <cfRule type="cellIs" dxfId="134" priority="160" stopIfTrue="1" operator="equal">
      <formula>"sold out"</formula>
    </cfRule>
  </conditionalFormatting>
  <conditionalFormatting sqref="AS191">
    <cfRule type="cellIs" dxfId="133" priority="141" operator="greaterThan">
      <formula>0</formula>
    </cfRule>
  </conditionalFormatting>
  <conditionalFormatting sqref="BC191">
    <cfRule type="cellIs" dxfId="132" priority="148" stopIfTrue="1" operator="equal">
      <formula>"~"</formula>
    </cfRule>
    <cfRule type="cellIs" dxfId="131" priority="149" stopIfTrue="1" operator="equal">
      <formula>"sold out"</formula>
    </cfRule>
  </conditionalFormatting>
  <conditionalFormatting sqref="BC191">
    <cfRule type="cellIs" dxfId="130" priority="147" operator="greaterThan">
      <formula>0</formula>
    </cfRule>
  </conditionalFormatting>
  <conditionalFormatting sqref="BY191">
    <cfRule type="cellIs" dxfId="129" priority="154" stopIfTrue="1" operator="equal">
      <formula>"~"</formula>
    </cfRule>
    <cfRule type="cellIs" dxfId="128" priority="155" stopIfTrue="1" operator="equal">
      <formula>"sold out"</formula>
    </cfRule>
  </conditionalFormatting>
  <conditionalFormatting sqref="BY191">
    <cfRule type="cellIs" dxfId="127" priority="153" operator="greaterThan">
      <formula>0</formula>
    </cfRule>
  </conditionalFormatting>
  <conditionalFormatting sqref="AQ191:AR191">
    <cfRule type="cellIs" dxfId="126" priority="145" stopIfTrue="1" operator="equal">
      <formula>"~"</formula>
    </cfRule>
    <cfRule type="cellIs" dxfId="125" priority="146" stopIfTrue="1" operator="equal">
      <formula>"sold out"</formula>
    </cfRule>
  </conditionalFormatting>
  <conditionalFormatting sqref="AQ191">
    <cfRule type="cellIs" dxfId="124" priority="144" operator="greaterThan">
      <formula>0</formula>
    </cfRule>
  </conditionalFormatting>
  <conditionalFormatting sqref="AS191">
    <cfRule type="cellIs" dxfId="123" priority="142" stopIfTrue="1" operator="equal">
      <formula>"~"</formula>
    </cfRule>
    <cfRule type="cellIs" dxfId="122" priority="143" stopIfTrue="1" operator="equal">
      <formula>"sold out"</formula>
    </cfRule>
  </conditionalFormatting>
  <conditionalFormatting sqref="Q191:R191">
    <cfRule type="cellIs" dxfId="121" priority="140" operator="greaterThan">
      <formula>0</formula>
    </cfRule>
  </conditionalFormatting>
  <conditionalFormatting sqref="AR203:AR205 AT203:AT205">
    <cfRule type="cellIs" dxfId="117" priority="103" stopIfTrue="1" operator="equal">
      <formula>"~"</formula>
    </cfRule>
    <cfRule type="cellIs" dxfId="116" priority="104" stopIfTrue="1" operator="equal">
      <formula>"sold out"</formula>
    </cfRule>
  </conditionalFormatting>
  <conditionalFormatting sqref="BI203:BI205">
    <cfRule type="cellIs" dxfId="115" priority="122" stopIfTrue="1" operator="equal">
      <formula>"~"</formula>
    </cfRule>
    <cfRule type="cellIs" dxfId="114" priority="123" stopIfTrue="1" operator="equal">
      <formula>"sold out"</formula>
    </cfRule>
  </conditionalFormatting>
  <conditionalFormatting sqref="AY203:BE205">
    <cfRule type="cellIs" dxfId="113" priority="115" stopIfTrue="1" operator="equal">
      <formula>"~"</formula>
    </cfRule>
    <cfRule type="cellIs" dxfId="112" priority="116" stopIfTrue="1" operator="equal">
      <formula>"sold out"</formula>
    </cfRule>
  </conditionalFormatting>
  <conditionalFormatting sqref="AY203:AY205 BA203:BA205">
    <cfRule type="cellIs" dxfId="111" priority="114" operator="greaterThan">
      <formula>0</formula>
    </cfRule>
  </conditionalFormatting>
  <conditionalFormatting sqref="BU203:CA205">
    <cfRule type="cellIs" dxfId="110" priority="110" stopIfTrue="1" operator="equal">
      <formula>"~"</formula>
    </cfRule>
    <cfRule type="cellIs" dxfId="109" priority="111" stopIfTrue="1" operator="equal">
      <formula>"sold out"</formula>
    </cfRule>
  </conditionalFormatting>
  <conditionalFormatting sqref="AN203:AN205">
    <cfRule type="cellIs" dxfId="108" priority="105" stopIfTrue="1" operator="equal">
      <formula>"~"</formula>
    </cfRule>
    <cfRule type="cellIs" dxfId="107" priority="106" stopIfTrue="1" operator="equal">
      <formula>"sold out"</formula>
    </cfRule>
  </conditionalFormatting>
  <conditionalFormatting sqref="BJ203:BP205">
    <cfRule type="cellIs" dxfId="106" priority="120" stopIfTrue="1" operator="equal">
      <formula>"~"</formula>
    </cfRule>
    <cfRule type="cellIs" dxfId="105" priority="121" stopIfTrue="1" operator="equal">
      <formula>"sold out"</formula>
    </cfRule>
  </conditionalFormatting>
  <conditionalFormatting sqref="BJ203:BJ205 BL203:BL205">
    <cfRule type="cellIs" dxfId="104" priority="119" operator="greaterThan">
      <formula>0</formula>
    </cfRule>
  </conditionalFormatting>
  <conditionalFormatting sqref="AX203:AX205">
    <cfRule type="cellIs" dxfId="103" priority="117" stopIfTrue="1" operator="equal">
      <formula>"~"</formula>
    </cfRule>
    <cfRule type="cellIs" dxfId="102" priority="118" stopIfTrue="1" operator="equal">
      <formula>"sold out"</formula>
    </cfRule>
  </conditionalFormatting>
  <conditionalFormatting sqref="AQ203:AQ205 AO203:AO205">
    <cfRule type="cellIs" dxfId="101" priority="124" operator="greaterThan">
      <formula>0</formula>
    </cfRule>
  </conditionalFormatting>
  <conditionalFormatting sqref="BT203:BT205">
    <cfRule type="cellIs" dxfId="100" priority="112" stopIfTrue="1" operator="equal">
      <formula>"~"</formula>
    </cfRule>
    <cfRule type="cellIs" dxfId="99" priority="113" stopIfTrue="1" operator="equal">
      <formula>"sold out"</formula>
    </cfRule>
  </conditionalFormatting>
  <conditionalFormatting sqref="BU203:BU205 BW203:BW205">
    <cfRule type="cellIs" dxfId="98" priority="109" operator="greaterThan">
      <formula>0</formula>
    </cfRule>
  </conditionalFormatting>
  <conditionalFormatting sqref="AO203:AQ205">
    <cfRule type="cellIs" dxfId="97" priority="107" stopIfTrue="1" operator="equal">
      <formula>"~"</formula>
    </cfRule>
    <cfRule type="cellIs" dxfId="96" priority="108" stopIfTrue="1" operator="equal">
      <formula>"sold out"</formula>
    </cfRule>
  </conditionalFormatting>
  <conditionalFormatting sqref="BY203:BY205">
    <cfRule type="cellIs" dxfId="95" priority="102" operator="greaterThan">
      <formula>0</formula>
    </cfRule>
  </conditionalFormatting>
  <conditionalFormatting sqref="CA203:CA205">
    <cfRule type="cellIs" dxfId="94" priority="101" operator="greaterThan">
      <formula>0</formula>
    </cfRule>
  </conditionalFormatting>
  <conditionalFormatting sqref="AS203:AS205">
    <cfRule type="cellIs" dxfId="93" priority="100" operator="greaterThan">
      <formula>0</formula>
    </cfRule>
  </conditionalFormatting>
  <conditionalFormatting sqref="AS203:AS205">
    <cfRule type="cellIs" dxfId="92" priority="98" stopIfTrue="1" operator="equal">
      <formula>"~"</formula>
    </cfRule>
    <cfRule type="cellIs" dxfId="91" priority="99" stopIfTrue="1" operator="equal">
      <formula>"sold out"</formula>
    </cfRule>
  </conditionalFormatting>
  <conditionalFormatting sqref="AU203:AU205">
    <cfRule type="cellIs" dxfId="90" priority="97" operator="greaterThan">
      <formula>0</formula>
    </cfRule>
  </conditionalFormatting>
  <conditionalFormatting sqref="AU203:AU205">
    <cfRule type="cellIs" dxfId="89" priority="95" stopIfTrue="1" operator="equal">
      <formula>"~"</formula>
    </cfRule>
    <cfRule type="cellIs" dxfId="88" priority="96" stopIfTrue="1" operator="equal">
      <formula>"sold out"</formula>
    </cfRule>
  </conditionalFormatting>
  <conditionalFormatting sqref="BC203:BC205">
    <cfRule type="cellIs" dxfId="87" priority="94" operator="greaterThan">
      <formula>0</formula>
    </cfRule>
  </conditionalFormatting>
  <conditionalFormatting sqref="BE203:BE205">
    <cfRule type="cellIs" dxfId="86" priority="93" operator="greaterThan">
      <formula>0</formula>
    </cfRule>
  </conditionalFormatting>
  <conditionalFormatting sqref="BN203:BN205">
    <cfRule type="cellIs" dxfId="85" priority="92" operator="greaterThan">
      <formula>0</formula>
    </cfRule>
  </conditionalFormatting>
  <conditionalFormatting sqref="BP203:BP205">
    <cfRule type="cellIs" dxfId="84" priority="91" operator="greaterThan">
      <formula>0</formula>
    </cfRule>
  </conditionalFormatting>
  <conditionalFormatting sqref="L203:L205">
    <cfRule type="cellIs" dxfId="83" priority="89" stopIfTrue="1" operator="equal">
      <formula>"~"</formula>
    </cfRule>
    <cfRule type="cellIs" dxfId="82" priority="90" stopIfTrue="1" operator="equal">
      <formula>"sold out"</formula>
    </cfRule>
  </conditionalFormatting>
  <conditionalFormatting sqref="M203:M205 O203:O205">
    <cfRule type="cellIs" dxfId="81" priority="86" operator="greaterThan">
      <formula>0</formula>
    </cfRule>
  </conditionalFormatting>
  <conditionalFormatting sqref="M203:W205">
    <cfRule type="cellIs" dxfId="80" priority="87" stopIfTrue="1" operator="equal">
      <formula>"~"</formula>
    </cfRule>
    <cfRule type="cellIs" dxfId="79" priority="88" stopIfTrue="1" operator="equal">
      <formula>"sold out"</formula>
    </cfRule>
  </conditionalFormatting>
  <conditionalFormatting sqref="Q203:R205">
    <cfRule type="cellIs" dxfId="78" priority="85" operator="greaterThan">
      <formula>0</formula>
    </cfRule>
  </conditionalFormatting>
  <conditionalFormatting sqref="W203:W205">
    <cfRule type="cellIs" dxfId="77" priority="84" operator="greaterThan">
      <formula>0</formula>
    </cfRule>
  </conditionalFormatting>
  <conditionalFormatting sqref="AR206:AR207 AT206:AT207">
    <cfRule type="cellIs" dxfId="73" priority="59" stopIfTrue="1" operator="equal">
      <formula>"~"</formula>
    </cfRule>
    <cfRule type="cellIs" dxfId="72" priority="60" stopIfTrue="1" operator="equal">
      <formula>"sold out"</formula>
    </cfRule>
  </conditionalFormatting>
  <conditionalFormatting sqref="BI206:BI207">
    <cfRule type="cellIs" dxfId="71" priority="78" stopIfTrue="1" operator="equal">
      <formula>"~"</formula>
    </cfRule>
    <cfRule type="cellIs" dxfId="70" priority="79" stopIfTrue="1" operator="equal">
      <formula>"sold out"</formula>
    </cfRule>
  </conditionalFormatting>
  <conditionalFormatting sqref="AY206:BE207">
    <cfRule type="cellIs" dxfId="69" priority="71" stopIfTrue="1" operator="equal">
      <formula>"~"</formula>
    </cfRule>
    <cfRule type="cellIs" dxfId="68" priority="72" stopIfTrue="1" operator="equal">
      <formula>"sold out"</formula>
    </cfRule>
  </conditionalFormatting>
  <conditionalFormatting sqref="AY206:AY207 BA206:BA207">
    <cfRule type="cellIs" dxfId="67" priority="70" operator="greaterThan">
      <formula>0</formula>
    </cfRule>
  </conditionalFormatting>
  <conditionalFormatting sqref="BU206:CA207">
    <cfRule type="cellIs" dxfId="66" priority="66" stopIfTrue="1" operator="equal">
      <formula>"~"</formula>
    </cfRule>
    <cfRule type="cellIs" dxfId="65" priority="67" stopIfTrue="1" operator="equal">
      <formula>"sold out"</formula>
    </cfRule>
  </conditionalFormatting>
  <conditionalFormatting sqref="AN206:AN207">
    <cfRule type="cellIs" dxfId="64" priority="61" stopIfTrue="1" operator="equal">
      <formula>"~"</formula>
    </cfRule>
    <cfRule type="cellIs" dxfId="63" priority="62" stopIfTrue="1" operator="equal">
      <formula>"sold out"</formula>
    </cfRule>
  </conditionalFormatting>
  <conditionalFormatting sqref="BJ206:BP207">
    <cfRule type="cellIs" dxfId="62" priority="76" stopIfTrue="1" operator="equal">
      <formula>"~"</formula>
    </cfRule>
    <cfRule type="cellIs" dxfId="61" priority="77" stopIfTrue="1" operator="equal">
      <formula>"sold out"</formula>
    </cfRule>
  </conditionalFormatting>
  <conditionalFormatting sqref="BJ206:BJ207 BL206:BL207">
    <cfRule type="cellIs" dxfId="60" priority="75" operator="greaterThan">
      <formula>0</formula>
    </cfRule>
  </conditionalFormatting>
  <conditionalFormatting sqref="AX206:AX207">
    <cfRule type="cellIs" dxfId="59" priority="73" stopIfTrue="1" operator="equal">
      <formula>"~"</formula>
    </cfRule>
    <cfRule type="cellIs" dxfId="58" priority="74" stopIfTrue="1" operator="equal">
      <formula>"sold out"</formula>
    </cfRule>
  </conditionalFormatting>
  <conditionalFormatting sqref="AQ206:AQ207 AO206:AO207">
    <cfRule type="cellIs" dxfId="57" priority="80" operator="greaterThan">
      <formula>0</formula>
    </cfRule>
  </conditionalFormatting>
  <conditionalFormatting sqref="BT206:BT207">
    <cfRule type="cellIs" dxfId="56" priority="68" stopIfTrue="1" operator="equal">
      <formula>"~"</formula>
    </cfRule>
    <cfRule type="cellIs" dxfId="55" priority="69" stopIfTrue="1" operator="equal">
      <formula>"sold out"</formula>
    </cfRule>
  </conditionalFormatting>
  <conditionalFormatting sqref="BU206:BU207 BW206:BW207">
    <cfRule type="cellIs" dxfId="54" priority="65" operator="greaterThan">
      <formula>0</formula>
    </cfRule>
  </conditionalFormatting>
  <conditionalFormatting sqref="AO206:AQ207">
    <cfRule type="cellIs" dxfId="53" priority="63" stopIfTrue="1" operator="equal">
      <formula>"~"</formula>
    </cfRule>
    <cfRule type="cellIs" dxfId="52" priority="64" stopIfTrue="1" operator="equal">
      <formula>"sold out"</formula>
    </cfRule>
  </conditionalFormatting>
  <conditionalFormatting sqref="BY206:BY207">
    <cfRule type="cellIs" dxfId="51" priority="58" operator="greaterThan">
      <formula>0</formula>
    </cfRule>
  </conditionalFormatting>
  <conditionalFormatting sqref="CA206:CA207">
    <cfRule type="cellIs" dxfId="50" priority="57" operator="greaterThan">
      <formula>0</formula>
    </cfRule>
  </conditionalFormatting>
  <conditionalFormatting sqref="AS206:AS207">
    <cfRule type="cellIs" dxfId="49" priority="56" operator="greaterThan">
      <formula>0</formula>
    </cfRule>
  </conditionalFormatting>
  <conditionalFormatting sqref="AS206:AS207">
    <cfRule type="cellIs" dxfId="48" priority="54" stopIfTrue="1" operator="equal">
      <formula>"~"</formula>
    </cfRule>
    <cfRule type="cellIs" dxfId="47" priority="55" stopIfTrue="1" operator="equal">
      <formula>"sold out"</formula>
    </cfRule>
  </conditionalFormatting>
  <conditionalFormatting sqref="AU206:AU207">
    <cfRule type="cellIs" dxfId="46" priority="53" operator="greaterThan">
      <formula>0</formula>
    </cfRule>
  </conditionalFormatting>
  <conditionalFormatting sqref="AU206:AU207">
    <cfRule type="cellIs" dxfId="45" priority="51" stopIfTrue="1" operator="equal">
      <formula>"~"</formula>
    </cfRule>
    <cfRule type="cellIs" dxfId="44" priority="52" stopIfTrue="1" operator="equal">
      <formula>"sold out"</formula>
    </cfRule>
  </conditionalFormatting>
  <conditionalFormatting sqref="BC206:BC207">
    <cfRule type="cellIs" dxfId="43" priority="50" operator="greaterThan">
      <formula>0</formula>
    </cfRule>
  </conditionalFormatting>
  <conditionalFormatting sqref="BE206:BE207">
    <cfRule type="cellIs" dxfId="42" priority="49" operator="greaterThan">
      <formula>0</formula>
    </cfRule>
  </conditionalFormatting>
  <conditionalFormatting sqref="BN206:BN207">
    <cfRule type="cellIs" dxfId="41" priority="48" operator="greaterThan">
      <formula>0</formula>
    </cfRule>
  </conditionalFormatting>
  <conditionalFormatting sqref="BP206:BP207">
    <cfRule type="cellIs" dxfId="40" priority="47" operator="greaterThan">
      <formula>0</formula>
    </cfRule>
  </conditionalFormatting>
  <conditionalFormatting sqref="L206:L207">
    <cfRule type="cellIs" dxfId="39" priority="45" stopIfTrue="1" operator="equal">
      <formula>"~"</formula>
    </cfRule>
    <cfRule type="cellIs" dxfId="38" priority="46" stopIfTrue="1" operator="equal">
      <formula>"sold out"</formula>
    </cfRule>
  </conditionalFormatting>
  <conditionalFormatting sqref="M206:M207 O206:O207">
    <cfRule type="cellIs" dxfId="37" priority="42" operator="greaterThan">
      <formula>0</formula>
    </cfRule>
  </conditionalFormatting>
  <conditionalFormatting sqref="M206:W207">
    <cfRule type="cellIs" dxfId="36" priority="43" stopIfTrue="1" operator="equal">
      <formula>"~"</formula>
    </cfRule>
    <cfRule type="cellIs" dxfId="35" priority="44" stopIfTrue="1" operator="equal">
      <formula>"sold out"</formula>
    </cfRule>
  </conditionalFormatting>
  <conditionalFormatting sqref="Q206:R207">
    <cfRule type="cellIs" dxfId="34" priority="41" operator="greaterThan">
      <formula>0</formula>
    </cfRule>
  </conditionalFormatting>
  <conditionalFormatting sqref="W206:W207">
    <cfRule type="cellIs" dxfId="33" priority="40" operator="greaterThan">
      <formula>0</formula>
    </cfRule>
  </conditionalFormatting>
  <conditionalFormatting sqref="L60:L61">
    <cfRule type="cellIs" dxfId="32" priority="38" stopIfTrue="1" operator="equal">
      <formula>"~"</formula>
    </cfRule>
    <cfRule type="cellIs" dxfId="31" priority="39" stopIfTrue="1" operator="equal">
      <formula>"sold out"</formula>
    </cfRule>
  </conditionalFormatting>
  <conditionalFormatting sqref="CE60:CE61">
    <cfRule type="cellIs" dxfId="30" priority="37" operator="greaterThan">
      <formula>0</formula>
    </cfRule>
  </conditionalFormatting>
  <conditionalFormatting sqref="M60:M61">
    <cfRule type="cellIs" dxfId="29" priority="35" stopIfTrue="1" operator="equal">
      <formula>"~"</formula>
    </cfRule>
    <cfRule type="cellIs" dxfId="28" priority="36" stopIfTrue="1" operator="equal">
      <formula>"sold out"</formula>
    </cfRule>
  </conditionalFormatting>
  <conditionalFormatting sqref="M60:M61">
    <cfRule type="cellIs" dxfId="27" priority="34" operator="greaterThan">
      <formula>0</formula>
    </cfRule>
  </conditionalFormatting>
  <conditionalFormatting sqref="N60:W61 N62:N63">
    <cfRule type="cellIs" dxfId="23" priority="29" stopIfTrue="1" operator="equal">
      <formula>"~"</formula>
    </cfRule>
    <cfRule type="cellIs" dxfId="22" priority="30" stopIfTrue="1" operator="equal">
      <formula>"sold out"</formula>
    </cfRule>
  </conditionalFormatting>
  <conditionalFormatting sqref="N60:W61 N62:N63">
    <cfRule type="cellIs" dxfId="21" priority="28" operator="greaterThan">
      <formula>0</formula>
    </cfRule>
  </conditionalFormatting>
  <conditionalFormatting sqref="AO60:AO61">
    <cfRule type="cellIs" dxfId="20" priority="23" stopIfTrue="1" operator="equal">
      <formula>"~"</formula>
    </cfRule>
    <cfRule type="cellIs" dxfId="19" priority="24" stopIfTrue="1" operator="equal">
      <formula>"sold out"</formula>
    </cfRule>
  </conditionalFormatting>
  <conditionalFormatting sqref="AO60:AU61">
    <cfRule type="cellIs" dxfId="18" priority="26" stopIfTrue="1" operator="equal">
      <formula>"~"</formula>
    </cfRule>
    <cfRule type="cellIs" dxfId="17" priority="27" stopIfTrue="1" operator="equal">
      <formula>"sold out"</formula>
    </cfRule>
  </conditionalFormatting>
  <conditionalFormatting sqref="AO60:AU61">
    <cfRule type="cellIs" dxfId="16" priority="25" operator="greaterThan">
      <formula>0</formula>
    </cfRule>
  </conditionalFormatting>
  <conditionalFormatting sqref="AQ60:AQ61">
    <cfRule type="cellIs" dxfId="15" priority="21" stopIfTrue="1" operator="equal">
      <formula>"~"</formula>
    </cfRule>
    <cfRule type="cellIs" dxfId="14" priority="22" stopIfTrue="1" operator="equal">
      <formula>"sold out"</formula>
    </cfRule>
  </conditionalFormatting>
  <conditionalFormatting sqref="AS60:AS61">
    <cfRule type="cellIs" dxfId="13" priority="19" stopIfTrue="1" operator="equal">
      <formula>"~"</formula>
    </cfRule>
    <cfRule type="cellIs" dxfId="12" priority="20" stopIfTrue="1" operator="equal">
      <formula>"sold out"</formula>
    </cfRule>
  </conditionalFormatting>
  <conditionalFormatting sqref="AU60:AU61">
    <cfRule type="cellIs" dxfId="11" priority="17" stopIfTrue="1" operator="equal">
      <formula>"~"</formula>
    </cfRule>
    <cfRule type="cellIs" dxfId="10" priority="18" stopIfTrue="1" operator="equal">
      <formula>"sold out"</formula>
    </cfRule>
  </conditionalFormatting>
  <conditionalFormatting sqref="BI60:BP61 AX60:AZ61 BT60:CA61 AN60:AU61">
    <cfRule type="cellIs" dxfId="9" priority="15" stopIfTrue="1" operator="equal">
      <formula>"~"</formula>
    </cfRule>
    <cfRule type="cellIs" dxfId="8" priority="16" stopIfTrue="1" operator="equal">
      <formula>"sold out"</formula>
    </cfRule>
  </conditionalFormatting>
  <conditionalFormatting sqref="AR60:AR61 AT60:AT61 AP60:AP61 BJ60:BP61 AY60:AZ61 BU60:CA61">
    <cfRule type="cellIs" dxfId="7" priority="14" operator="greaterThan">
      <formula>0</formula>
    </cfRule>
  </conditionalFormatting>
  <conditionalFormatting sqref="BA60:BE61">
    <cfRule type="cellIs" dxfId="6" priority="12" stopIfTrue="1" operator="equal">
      <formula>"~"</formula>
    </cfRule>
    <cfRule type="cellIs" dxfId="5" priority="13" stopIfTrue="1" operator="equal">
      <formula>"sold out"</formula>
    </cfRule>
  </conditionalFormatting>
  <conditionalFormatting sqref="BA60:BE61">
    <cfRule type="cellIs" dxfId="4" priority="11" operator="greaterThan">
      <formula>0</formula>
    </cfRule>
  </conditionalFormatting>
  <conditionalFormatting sqref="L3:W468">
    <cfRule type="cellIs" dxfId="3" priority="3" operator="notEqual">
      <formula>"-"</formula>
    </cfRule>
  </conditionalFormatting>
  <conditionalFormatting sqref="K3:K468">
    <cfRule type="cellIs" dxfId="2" priority="1" operator="equal">
      <formula>"-"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98B6EFB-1067-429F-8D82-191A0DD64635}">
            <xm:f>NOT(ISERROR(SEARCH("-",L3)))</xm:f>
            <xm:f>"-"</xm:f>
            <x14:dxf>
              <fill>
                <patternFill>
                  <bgColor rgb="FFFF0000"/>
                </patternFill>
              </fill>
            </x14:dxf>
          </x14:cfRule>
          <xm:sqref>L3:W468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B0D67253-08B3-47BE-A971-7AF9D1FAE6F3}">
          <x14:formula1>
            <xm:f>наличие!$O$2:$O$26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87B8-5A2A-405E-8A49-C10DD8D6EDE3}">
  <sheetPr codeName="Лист2"/>
  <dimension ref="A1:AA1220"/>
  <sheetViews>
    <sheetView topLeftCell="C1" workbookViewId="0">
      <pane ySplit="1" topLeftCell="A2" activePane="bottomLeft" state="frozen"/>
      <selection pane="bottomLeft" activeCell="O2" sqref="O2:O26"/>
    </sheetView>
  </sheetViews>
  <sheetFormatPr defaultRowHeight="15" outlineLevelCol="1"/>
  <cols>
    <col min="1" max="1" width="35.28515625" bestFit="1" customWidth="1"/>
    <col min="2" max="2" width="18" bestFit="1" customWidth="1"/>
    <col min="3" max="3" width="18" customWidth="1"/>
    <col min="4" max="4" width="10.7109375" bestFit="1" customWidth="1"/>
    <col min="5" max="5" width="10.85546875" style="126" bestFit="1" customWidth="1"/>
    <col min="6" max="6" width="14.85546875" style="130" bestFit="1" customWidth="1"/>
    <col min="7" max="7" width="63.85546875" style="131" bestFit="1" customWidth="1"/>
    <col min="8" max="8" width="14.28515625" style="132" bestFit="1" customWidth="1"/>
    <col min="9" max="9" width="8" style="133" bestFit="1" customWidth="1"/>
    <col min="10" max="10" width="9.85546875" style="134" bestFit="1" customWidth="1"/>
    <col min="11" max="11" width="9" style="135" bestFit="1" customWidth="1"/>
    <col min="12" max="12" width="7.140625" style="136" bestFit="1" customWidth="1"/>
    <col min="13" max="13" width="9.42578125" style="137" bestFit="1" customWidth="1"/>
    <col min="14" max="14" width="10.7109375" style="142" hidden="1" customWidth="1" outlineLevel="1"/>
    <col min="15" max="15" width="10.85546875" style="142" hidden="1" customWidth="1" outlineLevel="1"/>
    <col min="16" max="16" width="9.140625" collapsed="1"/>
    <col min="17" max="17" width="10.7109375" bestFit="1" customWidth="1"/>
    <col min="21" max="21" width="9.5703125" bestFit="1" customWidth="1"/>
  </cols>
  <sheetData>
    <row r="1" spans="1:27" s="113" customFormat="1" ht="15.75" thickBot="1">
      <c r="A1" s="144" t="s">
        <v>2748</v>
      </c>
      <c r="B1" s="108" t="s">
        <v>0</v>
      </c>
      <c r="C1" s="144" t="s">
        <v>1</v>
      </c>
      <c r="D1" s="109" t="s">
        <v>1333</v>
      </c>
      <c r="E1" s="110" t="s">
        <v>390</v>
      </c>
      <c r="F1" s="111" t="s">
        <v>1334</v>
      </c>
      <c r="G1" s="110" t="s">
        <v>1335</v>
      </c>
      <c r="H1" s="110" t="s">
        <v>1336</v>
      </c>
      <c r="I1" s="110" t="s">
        <v>18</v>
      </c>
      <c r="J1" s="110" t="s">
        <v>1337</v>
      </c>
      <c r="K1" s="110" t="s">
        <v>19</v>
      </c>
      <c r="L1" s="110" t="s">
        <v>1338</v>
      </c>
      <c r="M1" s="110" t="s">
        <v>1339</v>
      </c>
      <c r="N1" s="112" t="s">
        <v>1333</v>
      </c>
      <c r="O1" s="112" t="s">
        <v>390</v>
      </c>
      <c r="Q1" s="114" t="s">
        <v>1340</v>
      </c>
      <c r="R1" s="115" t="s">
        <v>2747</v>
      </c>
    </row>
    <row r="2" spans="1:27" s="92" customFormat="1">
      <c r="A2" s="116" t="str">
        <f>B2&amp;"-"&amp;C2</f>
        <v>FREEZE 4200-black</v>
      </c>
      <c r="B2" s="116" t="str">
        <f>_xlfn.LET(_xlpm.START,FIND("арт. ",G2)+5,_xlpm.END,FIND("(",G2,_xlpm.START),_xlpm.Result,TRIM(MID(G2,_xlpm.START,_xlpm.END-_xlpm.START)),IFERROR(VALUE(_xlpm.Result),_xlpm.Result))</f>
        <v>FREEZE 4200</v>
      </c>
      <c r="C2" s="116" t="str">
        <f>IF(OR(G2&lt;&gt;""),
_xlfn.LET(_xlpm.registr,NOT(0),
_xlpm.include,NOT(NOT(0)),
_xlpm.in,IF(_xlpm.registr,LOWER("{"),"{"),
_xlpm.out,IF(_xlpm.registr,LOWER("}"),"}"),
_xlpm.Target,IF(_xlpm.registr,LOWER(G2),$B2),
_xlpm.Start,IF(_xlpm.in="",1,FIND(_xlpm.in,_xlpm.Target)+IF(_xlpm.include,0,LEN(_xlpm.in))),
_xlpm.End,IF(_xlpm.out="",LEN(_xlpm.Target)+1+_xlpm.Start,FIND(_xlpm.out,_xlpm.Target,_xlpm.Start+1)),
_xlpm.Result,TRIM(MID(G2,_xlpm.Start,_xlpm.End-_xlpm.Start+IF(_xlpm.include,LEN(_xlpm.out),0))),
IFERROR(_xlpm.Result,"Не найдено")
),"")</f>
        <v>black</v>
      </c>
      <c r="D2" s="116" t="str">
        <f>_xlfn.LET(_xlpm.START,1,_xlpm.END,FIND(MID($R$1,1,1),G2),TRIM(MID(G2,_xlpm.START,_xlpm.END-_xlpm.START)))</f>
        <v>Балаклава</v>
      </c>
      <c r="E2" s="117" t="str">
        <f t="shared" ref="E2:E65" si="0">VLOOKUP(D2,N:O,2,0)</f>
        <v>Балаклавы</v>
      </c>
      <c r="F2" s="118" t="s">
        <v>162</v>
      </c>
      <c r="G2" s="119" t="s">
        <v>90</v>
      </c>
      <c r="H2" s="120" t="s">
        <v>40</v>
      </c>
      <c r="I2" s="121">
        <v>398.47</v>
      </c>
      <c r="J2" s="122">
        <v>15</v>
      </c>
      <c r="K2" s="123" t="s">
        <v>1371</v>
      </c>
      <c r="L2" s="124"/>
      <c r="M2" s="125">
        <v>15</v>
      </c>
      <c r="N2" t="s">
        <v>1341</v>
      </c>
      <c r="O2" t="s">
        <v>1342</v>
      </c>
      <c r="P2"/>
      <c r="Q2" s="126"/>
      <c r="R2"/>
      <c r="S2" s="127">
        <f>SUM(G2:G3)</f>
        <v>0</v>
      </c>
      <c r="T2" s="128"/>
      <c r="U2" s="129">
        <f>SUM(I2:I3)</f>
        <v>1011.72</v>
      </c>
      <c r="V2"/>
      <c r="W2"/>
      <c r="X2"/>
      <c r="Y2"/>
      <c r="Z2"/>
      <c r="AA2"/>
    </row>
    <row r="3" spans="1:27">
      <c r="A3" s="116" t="str">
        <f t="shared" ref="A3:A66" si="1">B3&amp;"-"&amp;C3</f>
        <v>TECH 4208-black</v>
      </c>
      <c r="B3" s="116" t="str">
        <f t="shared" ref="B3:B66" si="2">_xlfn.LET(_xlpm.START,FIND("арт. ",G3)+5,_xlpm.END,FIND("(",G3,_xlpm.START),_xlpm.Result,TRIM(MID(G3,_xlpm.START,_xlpm.END-_xlpm.START)),IFERROR(VALUE(_xlpm.Result),_xlpm.Result))</f>
        <v>TECH 4208</v>
      </c>
      <c r="C3" s="116" t="str">
        <f t="shared" ref="C3:C66" si="3">IF(OR(G3&lt;&gt;""),
_xlfn.LET(_xlpm.registr,NOT(0),
_xlpm.include,NOT(NOT(0)),
_xlpm.in,IF(_xlpm.registr,LOWER("{"),"{"),
_xlpm.out,IF(_xlpm.registr,LOWER("}"),"}"),
_xlpm.Target,IF(_xlpm.registr,LOWER(G3),$B3),
_xlpm.Start,IF(_xlpm.in="",1,FIND(_xlpm.in,_xlpm.Target)+IF(_xlpm.include,0,LEN(_xlpm.in))),
_xlpm.End,IF(_xlpm.out="",LEN(_xlpm.Target)+1+_xlpm.Start,FIND(_xlpm.out,_xlpm.Target,_xlpm.Start+1)),
_xlpm.Result,TRIM(MID(G3,_xlpm.Start,_xlpm.End-_xlpm.Start+IF(_xlpm.include,LEN(_xlpm.out),0))),
IFERROR(_xlpm.Result,"Не найдено")
),"")</f>
        <v>black</v>
      </c>
      <c r="D3" s="116" t="str">
        <f t="shared" ref="D3:D66" si="4">_xlfn.LET(_xlpm.START,1,_xlpm.END,FIND(MID($R$1,1,1),G3),TRIM(MID(G3,_xlpm.START,_xlpm.END-_xlpm.START)))</f>
        <v>Балаклава</v>
      </c>
      <c r="E3" s="117" t="str">
        <f t="shared" si="0"/>
        <v>Балаклавы</v>
      </c>
      <c r="F3" s="130" t="s">
        <v>793</v>
      </c>
      <c r="G3" s="131" t="s">
        <v>794</v>
      </c>
      <c r="H3" s="132" t="s">
        <v>40</v>
      </c>
      <c r="I3" s="133">
        <v>613.25</v>
      </c>
      <c r="J3" s="134">
        <v>26</v>
      </c>
      <c r="K3" s="135" t="s">
        <v>1372</v>
      </c>
      <c r="M3" s="137">
        <v>26</v>
      </c>
      <c r="N3" t="s">
        <v>16</v>
      </c>
      <c r="O3" t="s">
        <v>1343</v>
      </c>
      <c r="Q3" s="126"/>
      <c r="S3" s="138"/>
      <c r="T3" s="128"/>
      <c r="U3" s="128"/>
    </row>
    <row r="4" spans="1:27">
      <c r="A4" s="116" t="str">
        <f t="shared" si="1"/>
        <v>TECH 4215-black</v>
      </c>
      <c r="B4" s="116" t="str">
        <f t="shared" si="2"/>
        <v>TECH 4215</v>
      </c>
      <c r="C4" s="116" t="str">
        <f t="shared" si="3"/>
        <v>black</v>
      </c>
      <c r="D4" s="116" t="str">
        <f t="shared" si="4"/>
        <v>Балаклава</v>
      </c>
      <c r="E4" s="117" t="str">
        <f t="shared" si="0"/>
        <v>Балаклавы</v>
      </c>
      <c r="F4" s="130" t="s">
        <v>163</v>
      </c>
      <c r="G4" s="131" t="s">
        <v>91</v>
      </c>
      <c r="H4" s="132" t="s">
        <v>40</v>
      </c>
      <c r="I4" s="133">
        <v>264.14</v>
      </c>
      <c r="J4" s="134">
        <v>26</v>
      </c>
      <c r="K4" s="135" t="s">
        <v>1373</v>
      </c>
      <c r="M4" s="137">
        <v>26</v>
      </c>
      <c r="N4" t="s">
        <v>28</v>
      </c>
      <c r="O4" t="s">
        <v>1344</v>
      </c>
      <c r="Q4" s="139" t="s">
        <v>28</v>
      </c>
      <c r="S4" s="140">
        <f>SUMIF(D:D,Q4,J:J)</f>
        <v>710</v>
      </c>
      <c r="T4" s="138"/>
      <c r="U4" s="141">
        <f>SUMIF(D:D,Q4,I:I)</f>
        <v>22780.799999999988</v>
      </c>
    </row>
    <row r="5" spans="1:27">
      <c r="A5" s="116" t="str">
        <f t="shared" si="1"/>
        <v>TECH 8973-black</v>
      </c>
      <c r="B5" s="116" t="str">
        <f t="shared" si="2"/>
        <v>TECH 8973</v>
      </c>
      <c r="C5" s="116" t="str">
        <f t="shared" si="3"/>
        <v>black</v>
      </c>
      <c r="D5" s="116" t="str">
        <f t="shared" si="4"/>
        <v>Балаклава</v>
      </c>
      <c r="E5" s="117" t="str">
        <f t="shared" si="0"/>
        <v>Балаклавы</v>
      </c>
      <c r="F5" s="130" t="s">
        <v>514</v>
      </c>
      <c r="G5" s="131" t="s">
        <v>515</v>
      </c>
      <c r="H5" s="132" t="s">
        <v>40</v>
      </c>
      <c r="I5" s="133">
        <v>365.51</v>
      </c>
      <c r="J5" s="134">
        <v>5</v>
      </c>
      <c r="K5" s="135" t="s">
        <v>1374</v>
      </c>
      <c r="M5" s="137">
        <v>5</v>
      </c>
      <c r="N5" t="s">
        <v>28</v>
      </c>
      <c r="O5" t="s">
        <v>1344</v>
      </c>
      <c r="Q5" s="139" t="s">
        <v>26</v>
      </c>
      <c r="S5" s="140">
        <f t="shared" ref="S5:S8" si="5">SUMIF(D:D,Q5,J:J)</f>
        <v>1965</v>
      </c>
      <c r="T5" s="138"/>
      <c r="U5" s="141">
        <f t="shared" ref="U5:U8" si="6">SUMIF(D:D,Q5,I:I)</f>
        <v>64430.320000000036</v>
      </c>
    </row>
    <row r="6" spans="1:27">
      <c r="A6" s="116" t="str">
        <f t="shared" si="1"/>
        <v>AGAMI-yellow</v>
      </c>
      <c r="B6" s="116" t="str">
        <f t="shared" si="2"/>
        <v>AGAMI</v>
      </c>
      <c r="C6" s="116" t="str">
        <f t="shared" si="3"/>
        <v>yellow</v>
      </c>
      <c r="D6" s="116" t="str">
        <f t="shared" si="4"/>
        <v>Бейсболка</v>
      </c>
      <c r="E6" s="117" t="str">
        <f t="shared" si="0"/>
        <v>Бейсболки</v>
      </c>
      <c r="F6" s="130" t="s">
        <v>1376</v>
      </c>
      <c r="G6" s="131" t="s">
        <v>1377</v>
      </c>
      <c r="H6" s="132" t="s">
        <v>42</v>
      </c>
      <c r="I6" s="133">
        <v>675.63</v>
      </c>
      <c r="J6" s="134">
        <v>9</v>
      </c>
      <c r="K6" s="135" t="s">
        <v>1378</v>
      </c>
      <c r="M6" s="137">
        <v>9</v>
      </c>
      <c r="N6" t="s">
        <v>24</v>
      </c>
      <c r="O6" t="s">
        <v>1345</v>
      </c>
      <c r="Q6" s="139" t="s">
        <v>89</v>
      </c>
      <c r="S6" s="140">
        <f t="shared" si="5"/>
        <v>676</v>
      </c>
      <c r="T6" s="138"/>
      <c r="U6" s="141">
        <f t="shared" si="6"/>
        <v>52486.909999999967</v>
      </c>
    </row>
    <row r="7" spans="1:27">
      <c r="A7" s="116" t="str">
        <f t="shared" si="1"/>
        <v>AGAMI-yellow</v>
      </c>
      <c r="B7" s="116" t="str">
        <f t="shared" si="2"/>
        <v>AGAMI</v>
      </c>
      <c r="C7" s="116" t="str">
        <f t="shared" si="3"/>
        <v>yellow</v>
      </c>
      <c r="D7" s="116" t="str">
        <f t="shared" si="4"/>
        <v>Бейсболка</v>
      </c>
      <c r="E7" s="117" t="str">
        <f t="shared" si="0"/>
        <v>Бейсболки</v>
      </c>
      <c r="F7" s="130" t="s">
        <v>1379</v>
      </c>
      <c r="G7" s="131" t="s">
        <v>1377</v>
      </c>
      <c r="H7" s="132" t="s">
        <v>41</v>
      </c>
      <c r="I7" s="133">
        <v>675.63</v>
      </c>
      <c r="J7" s="134">
        <v>8</v>
      </c>
      <c r="K7" s="135" t="s">
        <v>1380</v>
      </c>
      <c r="M7" s="137">
        <v>8</v>
      </c>
      <c r="N7" t="s">
        <v>12</v>
      </c>
      <c r="O7" t="s">
        <v>12</v>
      </c>
      <c r="Q7" s="139" t="s">
        <v>10</v>
      </c>
      <c r="S7" s="140">
        <f t="shared" si="5"/>
        <v>1399</v>
      </c>
      <c r="T7" s="138"/>
      <c r="U7" s="141">
        <f t="shared" si="6"/>
        <v>62662.459999999977</v>
      </c>
    </row>
    <row r="8" spans="1:27">
      <c r="A8" s="116" t="str">
        <f t="shared" si="1"/>
        <v>AGAMI-green</v>
      </c>
      <c r="B8" s="116" t="str">
        <f t="shared" si="2"/>
        <v>AGAMI</v>
      </c>
      <c r="C8" s="116" t="str">
        <f t="shared" si="3"/>
        <v>green</v>
      </c>
      <c r="D8" s="116" t="str">
        <f t="shared" si="4"/>
        <v>Бейсболка</v>
      </c>
      <c r="E8" s="117" t="str">
        <f t="shared" si="0"/>
        <v>Бейсболки</v>
      </c>
      <c r="F8" s="130" t="s">
        <v>1381</v>
      </c>
      <c r="G8" s="131" t="s">
        <v>1382</v>
      </c>
      <c r="H8" s="132" t="s">
        <v>42</v>
      </c>
      <c r="I8" s="133">
        <v>675.63</v>
      </c>
      <c r="J8" s="134">
        <v>25</v>
      </c>
      <c r="K8" s="135" t="s">
        <v>1383</v>
      </c>
      <c r="M8" s="137">
        <v>25</v>
      </c>
      <c r="N8" t="s">
        <v>1346</v>
      </c>
      <c r="O8" t="s">
        <v>1347</v>
      </c>
      <c r="Q8" s="139" t="s">
        <v>25</v>
      </c>
      <c r="S8" s="140">
        <f t="shared" si="5"/>
        <v>1759</v>
      </c>
      <c r="T8" s="138"/>
      <c r="U8" s="141">
        <f t="shared" si="6"/>
        <v>95964.340000000011</v>
      </c>
    </row>
    <row r="9" spans="1:27">
      <c r="A9" s="116" t="str">
        <f t="shared" si="1"/>
        <v>AGAMI-green</v>
      </c>
      <c r="B9" s="116" t="str">
        <f t="shared" si="2"/>
        <v>AGAMI</v>
      </c>
      <c r="C9" s="116" t="str">
        <f t="shared" si="3"/>
        <v>green</v>
      </c>
      <c r="D9" s="116" t="str">
        <f t="shared" si="4"/>
        <v>Бейсболка</v>
      </c>
      <c r="E9" s="117" t="str">
        <f t="shared" si="0"/>
        <v>Бейсболки</v>
      </c>
      <c r="F9" s="130" t="s">
        <v>1384</v>
      </c>
      <c r="G9" s="131" t="s">
        <v>1382</v>
      </c>
      <c r="H9" s="132" t="s">
        <v>41</v>
      </c>
      <c r="I9" s="133">
        <v>675.63</v>
      </c>
      <c r="J9" s="134">
        <v>25</v>
      </c>
      <c r="K9" s="135" t="s">
        <v>1383</v>
      </c>
      <c r="M9" s="137">
        <v>25</v>
      </c>
      <c r="N9" t="s">
        <v>1348</v>
      </c>
      <c r="O9" t="s">
        <v>1349</v>
      </c>
      <c r="Q9" s="126"/>
      <c r="S9" s="138"/>
      <c r="T9" s="128"/>
      <c r="U9" s="128"/>
    </row>
    <row r="10" spans="1:27">
      <c r="A10" s="116" t="str">
        <f t="shared" si="1"/>
        <v>AGUSTA-burgundy</v>
      </c>
      <c r="B10" s="116" t="str">
        <f t="shared" si="2"/>
        <v>AGUSTA</v>
      </c>
      <c r="C10" s="116" t="str">
        <f t="shared" si="3"/>
        <v>burgundy</v>
      </c>
      <c r="D10" s="116" t="str">
        <f t="shared" si="4"/>
        <v>Бейсболка</v>
      </c>
      <c r="E10" s="117" t="str">
        <f t="shared" si="0"/>
        <v>Бейсболки</v>
      </c>
      <c r="F10" s="130" t="s">
        <v>1385</v>
      </c>
      <c r="G10" s="131" t="s">
        <v>1386</v>
      </c>
      <c r="H10" s="132" t="s">
        <v>42</v>
      </c>
      <c r="I10" s="133">
        <v>743.96</v>
      </c>
      <c r="J10" s="134">
        <v>3</v>
      </c>
      <c r="K10" s="135" t="s">
        <v>1387</v>
      </c>
      <c r="M10" s="137">
        <v>3</v>
      </c>
      <c r="N10" t="s">
        <v>26</v>
      </c>
      <c r="O10" t="s">
        <v>1350</v>
      </c>
      <c r="Q10" s="91" t="s">
        <v>40</v>
      </c>
      <c r="S10" s="140">
        <f>SUMIF(H:H,Q10,J:J)</f>
        <v>2015</v>
      </c>
      <c r="T10" s="138"/>
      <c r="U10" s="141">
        <f>SUMIF(H:H,Q10,I:I)</f>
        <v>94381.260000000024</v>
      </c>
    </row>
    <row r="11" spans="1:27">
      <c r="A11" s="116" t="str">
        <f t="shared" si="1"/>
        <v>AGUSTA-burgundy</v>
      </c>
      <c r="B11" s="116" t="str">
        <f t="shared" si="2"/>
        <v>AGUSTA</v>
      </c>
      <c r="C11" s="116" t="str">
        <f t="shared" si="3"/>
        <v>burgundy</v>
      </c>
      <c r="D11" s="116" t="str">
        <f t="shared" si="4"/>
        <v>Бейсболка</v>
      </c>
      <c r="E11" s="117" t="str">
        <f t="shared" si="0"/>
        <v>Бейсболки</v>
      </c>
      <c r="F11" s="130" t="s">
        <v>1388</v>
      </c>
      <c r="G11" s="131" t="s">
        <v>1386</v>
      </c>
      <c r="H11" s="132" t="s">
        <v>41</v>
      </c>
      <c r="I11" s="133">
        <v>743.96</v>
      </c>
      <c r="J11" s="134">
        <v>3</v>
      </c>
      <c r="K11" s="135" t="s">
        <v>1387</v>
      </c>
      <c r="M11" s="137">
        <v>3</v>
      </c>
      <c r="N11" t="s">
        <v>389</v>
      </c>
      <c r="O11" t="s">
        <v>1351</v>
      </c>
      <c r="Q11" s="91" t="s">
        <v>44</v>
      </c>
      <c r="S11" s="140">
        <f t="shared" ref="S11:S17" si="7">SUMIF(H:H,Q11,J:J)</f>
        <v>500</v>
      </c>
      <c r="T11" s="138"/>
      <c r="U11" s="141">
        <f t="shared" ref="U11:U17" si="8">SUMIF(H:H,Q11,I:I)</f>
        <v>46540.799999999996</v>
      </c>
    </row>
    <row r="12" spans="1:27">
      <c r="A12" s="116" t="str">
        <f t="shared" si="1"/>
        <v>AGUSTA-pink</v>
      </c>
      <c r="B12" s="116" t="str">
        <f t="shared" si="2"/>
        <v>AGUSTA</v>
      </c>
      <c r="C12" s="116" t="str">
        <f t="shared" si="3"/>
        <v>pink</v>
      </c>
      <c r="D12" s="116" t="str">
        <f t="shared" si="4"/>
        <v>Бейсболка</v>
      </c>
      <c r="E12" s="117" t="str">
        <f t="shared" si="0"/>
        <v>Бейсболки</v>
      </c>
      <c r="F12" s="130" t="s">
        <v>1389</v>
      </c>
      <c r="G12" s="131" t="s">
        <v>1390</v>
      </c>
      <c r="H12" s="132" t="s">
        <v>42</v>
      </c>
      <c r="I12" s="133">
        <v>743.95</v>
      </c>
      <c r="J12" s="134">
        <v>10</v>
      </c>
      <c r="K12" s="135" t="s">
        <v>1391</v>
      </c>
      <c r="M12" s="137">
        <v>10</v>
      </c>
      <c r="N12" t="s">
        <v>1352</v>
      </c>
      <c r="O12" t="s">
        <v>1353</v>
      </c>
      <c r="Q12" s="91" t="s">
        <v>42</v>
      </c>
      <c r="S12" s="140">
        <f t="shared" si="7"/>
        <v>1704</v>
      </c>
      <c r="T12" s="138"/>
      <c r="U12" s="141">
        <f t="shared" si="8"/>
        <v>84779.29</v>
      </c>
    </row>
    <row r="13" spans="1:27">
      <c r="A13" s="116" t="str">
        <f t="shared" si="1"/>
        <v>AGUSTA-pink</v>
      </c>
      <c r="B13" s="116" t="str">
        <f t="shared" si="2"/>
        <v>AGUSTA</v>
      </c>
      <c r="C13" s="116" t="str">
        <f t="shared" si="3"/>
        <v>pink</v>
      </c>
      <c r="D13" s="116" t="str">
        <f t="shared" si="4"/>
        <v>Бейсболка</v>
      </c>
      <c r="E13" s="117" t="str">
        <f t="shared" si="0"/>
        <v>Бейсболки</v>
      </c>
      <c r="F13" s="130" t="s">
        <v>1392</v>
      </c>
      <c r="G13" s="131" t="s">
        <v>1390</v>
      </c>
      <c r="H13" s="132" t="s">
        <v>41</v>
      </c>
      <c r="I13" s="133">
        <v>743.95</v>
      </c>
      <c r="J13" s="134">
        <v>10</v>
      </c>
      <c r="K13" s="135" t="s">
        <v>1391</v>
      </c>
      <c r="M13" s="137">
        <v>10</v>
      </c>
      <c r="N13" t="s">
        <v>1354</v>
      </c>
      <c r="O13" t="s">
        <v>1354</v>
      </c>
      <c r="Q13" s="91" t="s">
        <v>45</v>
      </c>
      <c r="S13" s="140">
        <f t="shared" si="7"/>
        <v>296</v>
      </c>
      <c r="T13" s="138"/>
      <c r="U13" s="141">
        <f t="shared" si="8"/>
        <v>5382.97</v>
      </c>
    </row>
    <row r="14" spans="1:27">
      <c r="A14" s="116" t="str">
        <f t="shared" si="1"/>
        <v>CASSICAN-green</v>
      </c>
      <c r="B14" s="116" t="str">
        <f t="shared" si="2"/>
        <v>CASSICAN</v>
      </c>
      <c r="C14" s="116" t="str">
        <f t="shared" si="3"/>
        <v>green</v>
      </c>
      <c r="D14" s="116" t="str">
        <f t="shared" si="4"/>
        <v>Бейсболка</v>
      </c>
      <c r="E14" s="117" t="str">
        <f t="shared" si="0"/>
        <v>Бейсболки</v>
      </c>
      <c r="F14" s="130" t="s">
        <v>521</v>
      </c>
      <c r="G14" s="131" t="s">
        <v>522</v>
      </c>
      <c r="H14" s="132" t="s">
        <v>42</v>
      </c>
      <c r="I14" s="133">
        <v>743.96</v>
      </c>
      <c r="J14" s="134">
        <v>10</v>
      </c>
      <c r="K14" s="135" t="s">
        <v>1393</v>
      </c>
      <c r="M14" s="137">
        <v>10</v>
      </c>
      <c r="N14" t="s">
        <v>388</v>
      </c>
      <c r="O14" t="s">
        <v>1355</v>
      </c>
      <c r="Q14" s="91" t="s">
        <v>41</v>
      </c>
      <c r="S14" s="140">
        <f t="shared" si="7"/>
        <v>1915</v>
      </c>
      <c r="T14" s="138"/>
      <c r="U14" s="141">
        <f t="shared" si="8"/>
        <v>67423.469999999987</v>
      </c>
    </row>
    <row r="15" spans="1:27">
      <c r="A15" s="116" t="str">
        <f t="shared" si="1"/>
        <v>CASSICAN-green</v>
      </c>
      <c r="B15" s="116" t="str">
        <f t="shared" si="2"/>
        <v>CASSICAN</v>
      </c>
      <c r="C15" s="116" t="str">
        <f t="shared" si="3"/>
        <v>green</v>
      </c>
      <c r="D15" s="116" t="str">
        <f t="shared" si="4"/>
        <v>Бейсболка</v>
      </c>
      <c r="E15" s="117" t="str">
        <f t="shared" si="0"/>
        <v>Бейсболки</v>
      </c>
      <c r="F15" s="130" t="s">
        <v>523</v>
      </c>
      <c r="G15" s="131" t="s">
        <v>522</v>
      </c>
      <c r="H15" s="132" t="s">
        <v>41</v>
      </c>
      <c r="I15" s="133">
        <v>743.95</v>
      </c>
      <c r="J15" s="134">
        <v>8</v>
      </c>
      <c r="K15" s="135" t="s">
        <v>1394</v>
      </c>
      <c r="M15" s="137">
        <v>8</v>
      </c>
      <c r="N15" t="s">
        <v>1356</v>
      </c>
      <c r="O15" t="s">
        <v>1357</v>
      </c>
      <c r="Q15" s="91" t="s">
        <v>47</v>
      </c>
      <c r="S15" s="140">
        <f t="shared" si="7"/>
        <v>188</v>
      </c>
      <c r="T15" s="138"/>
      <c r="U15" s="141">
        <f t="shared" si="8"/>
        <v>5346.28</v>
      </c>
    </row>
    <row r="16" spans="1:27">
      <c r="A16" s="116" t="str">
        <f t="shared" si="1"/>
        <v>CASSICAN-tobacco</v>
      </c>
      <c r="B16" s="116" t="str">
        <f t="shared" si="2"/>
        <v>CASSICAN</v>
      </c>
      <c r="C16" s="116" t="str">
        <f t="shared" si="3"/>
        <v>tobacco</v>
      </c>
      <c r="D16" s="116" t="str">
        <f t="shared" si="4"/>
        <v>Бейсболка</v>
      </c>
      <c r="E16" s="117" t="str">
        <f t="shared" si="0"/>
        <v>Бейсболки</v>
      </c>
      <c r="F16" s="130" t="s">
        <v>525</v>
      </c>
      <c r="G16" s="131" t="s">
        <v>524</v>
      </c>
      <c r="H16" s="132" t="s">
        <v>42</v>
      </c>
      <c r="I16" s="133">
        <v>743.95</v>
      </c>
      <c r="J16" s="134">
        <v>9</v>
      </c>
      <c r="K16" s="135" t="s">
        <v>1395</v>
      </c>
      <c r="M16" s="137">
        <v>9</v>
      </c>
      <c r="N16" t="s">
        <v>89</v>
      </c>
      <c r="O16" t="s">
        <v>1358</v>
      </c>
      <c r="Q16" s="91" t="s">
        <v>43</v>
      </c>
      <c r="S16" s="140">
        <f t="shared" si="7"/>
        <v>596</v>
      </c>
      <c r="T16" s="138"/>
      <c r="U16" s="141">
        <f t="shared" si="8"/>
        <v>28750.470000000005</v>
      </c>
    </row>
    <row r="17" spans="1:21">
      <c r="A17" s="116" t="str">
        <f t="shared" si="1"/>
        <v>CASSICAN-tobacco</v>
      </c>
      <c r="B17" s="116" t="str">
        <f t="shared" si="2"/>
        <v>CASSICAN</v>
      </c>
      <c r="C17" s="116" t="str">
        <f t="shared" si="3"/>
        <v>tobacco</v>
      </c>
      <c r="D17" s="116" t="str">
        <f t="shared" si="4"/>
        <v>Бейсболка</v>
      </c>
      <c r="E17" s="117" t="str">
        <f t="shared" si="0"/>
        <v>Бейсболки</v>
      </c>
      <c r="F17" s="130" t="s">
        <v>526</v>
      </c>
      <c r="G17" s="131" t="s">
        <v>524</v>
      </c>
      <c r="H17" s="132" t="s">
        <v>41</v>
      </c>
      <c r="I17" s="133">
        <v>743.95</v>
      </c>
      <c r="J17" s="134">
        <v>18</v>
      </c>
      <c r="K17" s="135" t="s">
        <v>1396</v>
      </c>
      <c r="M17" s="137">
        <v>18</v>
      </c>
      <c r="N17" t="s">
        <v>1359</v>
      </c>
      <c r="O17" t="s">
        <v>1360</v>
      </c>
      <c r="Q17" s="91" t="s">
        <v>559</v>
      </c>
      <c r="S17" s="140">
        <f t="shared" si="7"/>
        <v>2</v>
      </c>
      <c r="T17" s="138"/>
      <c r="U17" s="141">
        <f t="shared" si="8"/>
        <v>0</v>
      </c>
    </row>
    <row r="18" spans="1:21">
      <c r="A18" s="116" t="str">
        <f t="shared" si="1"/>
        <v>CASSICAN-grey</v>
      </c>
      <c r="B18" s="116" t="str">
        <f t="shared" si="2"/>
        <v>CASSICAN</v>
      </c>
      <c r="C18" s="116" t="str">
        <f t="shared" si="3"/>
        <v>grey</v>
      </c>
      <c r="D18" s="116" t="str">
        <f t="shared" si="4"/>
        <v>Бейсболка</v>
      </c>
      <c r="E18" s="117" t="str">
        <f t="shared" si="0"/>
        <v>Бейсболки</v>
      </c>
      <c r="F18" s="130" t="s">
        <v>519</v>
      </c>
      <c r="G18" s="131" t="s">
        <v>520</v>
      </c>
      <c r="H18" s="132" t="s">
        <v>42</v>
      </c>
      <c r="I18" s="133">
        <v>726.94</v>
      </c>
      <c r="J18" s="134">
        <v>1</v>
      </c>
      <c r="K18" s="135">
        <v>726.94</v>
      </c>
      <c r="M18" s="137">
        <v>1</v>
      </c>
      <c r="N18" t="s">
        <v>15</v>
      </c>
      <c r="O18" t="s">
        <v>15</v>
      </c>
    </row>
    <row r="19" spans="1:21">
      <c r="A19" s="116" t="str">
        <f t="shared" si="1"/>
        <v>CASSICAN-blue</v>
      </c>
      <c r="B19" s="116" t="str">
        <f t="shared" si="2"/>
        <v>CASSICAN</v>
      </c>
      <c r="C19" s="116" t="str">
        <f t="shared" si="3"/>
        <v>blue</v>
      </c>
      <c r="D19" s="116" t="str">
        <f t="shared" si="4"/>
        <v>Бейсболка</v>
      </c>
      <c r="E19" s="117" t="str">
        <f t="shared" si="0"/>
        <v>Бейсболки</v>
      </c>
      <c r="F19" s="130" t="s">
        <v>516</v>
      </c>
      <c r="G19" s="131" t="s">
        <v>517</v>
      </c>
      <c r="H19" s="132" t="s">
        <v>42</v>
      </c>
      <c r="I19" s="133">
        <v>743.95</v>
      </c>
      <c r="J19" s="134">
        <v>15</v>
      </c>
      <c r="K19" s="135" t="s">
        <v>1397</v>
      </c>
      <c r="M19" s="137">
        <v>15</v>
      </c>
      <c r="N19" t="s">
        <v>1361</v>
      </c>
      <c r="O19" t="s">
        <v>1362</v>
      </c>
    </row>
    <row r="20" spans="1:21">
      <c r="A20" s="116" t="str">
        <f t="shared" si="1"/>
        <v>CASSICAN-blue</v>
      </c>
      <c r="B20" s="116" t="str">
        <f t="shared" si="2"/>
        <v>CASSICAN</v>
      </c>
      <c r="C20" s="116" t="str">
        <f t="shared" si="3"/>
        <v>blue</v>
      </c>
      <c r="D20" s="116" t="str">
        <f t="shared" si="4"/>
        <v>Бейсболка</v>
      </c>
      <c r="E20" s="117" t="str">
        <f t="shared" si="0"/>
        <v>Бейсболки</v>
      </c>
      <c r="F20" s="130" t="s">
        <v>518</v>
      </c>
      <c r="G20" s="131" t="s">
        <v>517</v>
      </c>
      <c r="H20" s="132" t="s">
        <v>41</v>
      </c>
      <c r="I20" s="133">
        <v>743.95</v>
      </c>
      <c r="J20" s="134">
        <v>32</v>
      </c>
      <c r="K20" s="135" t="s">
        <v>1398</v>
      </c>
      <c r="M20" s="137">
        <v>32</v>
      </c>
      <c r="N20" t="s">
        <v>11</v>
      </c>
      <c r="O20" t="s">
        <v>1363</v>
      </c>
    </row>
    <row r="21" spans="1:21">
      <c r="A21" s="116" t="str">
        <f t="shared" si="1"/>
        <v>COLORADO-dark grey</v>
      </c>
      <c r="B21" s="116" t="str">
        <f t="shared" si="2"/>
        <v>COLORADO</v>
      </c>
      <c r="C21" s="116" t="str">
        <f t="shared" si="3"/>
        <v>dark grey</v>
      </c>
      <c r="D21" s="116" t="str">
        <f t="shared" si="4"/>
        <v>Бейсболка</v>
      </c>
      <c r="E21" s="117" t="str">
        <f t="shared" si="0"/>
        <v>Бейсболки</v>
      </c>
      <c r="F21" s="130" t="s">
        <v>1399</v>
      </c>
      <c r="G21" s="131" t="s">
        <v>1400</v>
      </c>
      <c r="H21" s="132" t="s">
        <v>42</v>
      </c>
      <c r="I21" s="133" t="s">
        <v>1401</v>
      </c>
      <c r="J21" s="134">
        <v>13</v>
      </c>
      <c r="K21" s="135" t="s">
        <v>1402</v>
      </c>
      <c r="M21" s="137">
        <v>13</v>
      </c>
      <c r="N21" t="s">
        <v>1364</v>
      </c>
      <c r="O21" t="s">
        <v>1365</v>
      </c>
    </row>
    <row r="22" spans="1:21">
      <c r="A22" s="116" t="str">
        <f t="shared" si="1"/>
        <v>COLORADO-dark grey</v>
      </c>
      <c r="B22" s="116" t="str">
        <f t="shared" si="2"/>
        <v>COLORADO</v>
      </c>
      <c r="C22" s="116" t="str">
        <f t="shared" si="3"/>
        <v>dark grey</v>
      </c>
      <c r="D22" s="116" t="str">
        <f t="shared" si="4"/>
        <v>Бейсболка</v>
      </c>
      <c r="E22" s="117" t="str">
        <f t="shared" si="0"/>
        <v>Бейсболки</v>
      </c>
      <c r="F22" s="130" t="s">
        <v>1403</v>
      </c>
      <c r="G22" s="131" t="s">
        <v>1400</v>
      </c>
      <c r="H22" s="132" t="s">
        <v>41</v>
      </c>
      <c r="I22" s="133" t="s">
        <v>1401</v>
      </c>
      <c r="J22" s="134">
        <v>12</v>
      </c>
      <c r="K22" s="135" t="s">
        <v>1404</v>
      </c>
      <c r="M22" s="137">
        <v>12</v>
      </c>
      <c r="N22" t="s">
        <v>17</v>
      </c>
      <c r="O22" t="s">
        <v>17</v>
      </c>
    </row>
    <row r="23" spans="1:21">
      <c r="A23" s="116" t="str">
        <f t="shared" si="1"/>
        <v>CONQUEST KING-cognac</v>
      </c>
      <c r="B23" s="116" t="str">
        <f t="shared" si="2"/>
        <v>CONQUEST KING</v>
      </c>
      <c r="C23" s="116" t="str">
        <f t="shared" si="3"/>
        <v>cognac</v>
      </c>
      <c r="D23" s="116" t="str">
        <f t="shared" si="4"/>
        <v>Бейсболка</v>
      </c>
      <c r="E23" s="117" t="str">
        <f t="shared" si="0"/>
        <v>Бейсболки</v>
      </c>
      <c r="F23" s="130" t="s">
        <v>1405</v>
      </c>
      <c r="G23" s="131" t="s">
        <v>912</v>
      </c>
      <c r="H23" s="132" t="s">
        <v>42</v>
      </c>
      <c r="I23" s="133" t="s">
        <v>1406</v>
      </c>
      <c r="J23" s="134">
        <v>4</v>
      </c>
      <c r="K23" s="135" t="s">
        <v>1407</v>
      </c>
      <c r="M23" s="137">
        <v>4</v>
      </c>
      <c r="N23" t="s">
        <v>1242</v>
      </c>
      <c r="O23" t="s">
        <v>1362</v>
      </c>
    </row>
    <row r="24" spans="1:21">
      <c r="A24" s="116" t="str">
        <f t="shared" si="1"/>
        <v>CONQUEST KING-cognac</v>
      </c>
      <c r="B24" s="116" t="str">
        <f t="shared" si="2"/>
        <v>CONQUEST KING</v>
      </c>
      <c r="C24" s="116" t="str">
        <f t="shared" si="3"/>
        <v>cognac</v>
      </c>
      <c r="D24" s="116" t="str">
        <f t="shared" si="4"/>
        <v>Бейсболка</v>
      </c>
      <c r="E24" s="117" t="str">
        <f t="shared" si="0"/>
        <v>Бейсболки</v>
      </c>
      <c r="F24" s="130" t="s">
        <v>1408</v>
      </c>
      <c r="G24" s="131" t="s">
        <v>912</v>
      </c>
      <c r="H24" s="132" t="s">
        <v>45</v>
      </c>
      <c r="I24" s="133" t="s">
        <v>1406</v>
      </c>
      <c r="J24" s="134">
        <v>1</v>
      </c>
      <c r="K24" s="135" t="s">
        <v>1409</v>
      </c>
      <c r="M24" s="137">
        <v>1</v>
      </c>
      <c r="N24" t="s">
        <v>10</v>
      </c>
      <c r="O24" t="s">
        <v>1366</v>
      </c>
    </row>
    <row r="25" spans="1:21">
      <c r="A25" s="116" t="str">
        <f t="shared" si="1"/>
        <v>CONQUEST KING-cognac</v>
      </c>
      <c r="B25" s="116" t="str">
        <f t="shared" si="2"/>
        <v>CONQUEST KING</v>
      </c>
      <c r="C25" s="116" t="str">
        <f t="shared" si="3"/>
        <v>cognac</v>
      </c>
      <c r="D25" s="116" t="str">
        <f t="shared" si="4"/>
        <v>Бейсболка</v>
      </c>
      <c r="E25" s="117" t="str">
        <f t="shared" si="0"/>
        <v>Бейсболки</v>
      </c>
      <c r="F25" s="130" t="s">
        <v>1410</v>
      </c>
      <c r="G25" s="131" t="s">
        <v>912</v>
      </c>
      <c r="H25" s="132" t="s">
        <v>41</v>
      </c>
      <c r="I25" s="133" t="s">
        <v>1406</v>
      </c>
      <c r="J25" s="134">
        <v>5</v>
      </c>
      <c r="K25" s="135" t="s">
        <v>1411</v>
      </c>
      <c r="M25" s="137">
        <v>5</v>
      </c>
      <c r="N25" t="s">
        <v>13</v>
      </c>
      <c r="O25" t="s">
        <v>1362</v>
      </c>
    </row>
    <row r="26" spans="1:21">
      <c r="A26" s="116" t="str">
        <f t="shared" si="1"/>
        <v>CONQUEST KING-cognac</v>
      </c>
      <c r="B26" s="116" t="str">
        <f t="shared" si="2"/>
        <v>CONQUEST KING</v>
      </c>
      <c r="C26" s="116" t="str">
        <f t="shared" si="3"/>
        <v>cognac</v>
      </c>
      <c r="D26" s="116" t="str">
        <f t="shared" si="4"/>
        <v>Бейсболка</v>
      </c>
      <c r="E26" s="117" t="str">
        <f t="shared" si="0"/>
        <v>Бейсболки</v>
      </c>
      <c r="F26" s="130" t="s">
        <v>911</v>
      </c>
      <c r="G26" s="131" t="s">
        <v>912</v>
      </c>
      <c r="H26" s="132" t="s">
        <v>47</v>
      </c>
      <c r="I26" s="133" t="s">
        <v>1412</v>
      </c>
      <c r="J26" s="134">
        <v>3</v>
      </c>
      <c r="K26" s="135" t="s">
        <v>1413</v>
      </c>
      <c r="M26" s="137">
        <v>3</v>
      </c>
      <c r="N26" t="s">
        <v>25</v>
      </c>
      <c r="O26" t="s">
        <v>1367</v>
      </c>
    </row>
    <row r="27" spans="1:21">
      <c r="A27" s="116" t="str">
        <f t="shared" si="1"/>
        <v>CONQUEST KING-cognac</v>
      </c>
      <c r="B27" s="116" t="str">
        <f t="shared" si="2"/>
        <v>CONQUEST KING</v>
      </c>
      <c r="C27" s="116" t="str">
        <f t="shared" si="3"/>
        <v>cognac</v>
      </c>
      <c r="D27" s="116" t="str">
        <f t="shared" si="4"/>
        <v>Бейсболка</v>
      </c>
      <c r="E27" s="117" t="str">
        <f t="shared" si="0"/>
        <v>Бейсболки</v>
      </c>
      <c r="F27" s="130" t="s">
        <v>913</v>
      </c>
      <c r="G27" s="131" t="s">
        <v>912</v>
      </c>
      <c r="H27" s="132" t="s">
        <v>43</v>
      </c>
      <c r="I27" s="133" t="s">
        <v>1414</v>
      </c>
      <c r="J27" s="134">
        <v>2</v>
      </c>
      <c r="K27" s="135" t="s">
        <v>1415</v>
      </c>
      <c r="M27" s="137">
        <v>2</v>
      </c>
    </row>
    <row r="28" spans="1:21">
      <c r="A28" s="116" t="str">
        <f t="shared" si="1"/>
        <v>CONQUEST SWEAT-navy</v>
      </c>
      <c r="B28" s="116" t="str">
        <f t="shared" si="2"/>
        <v>CONQUEST SWEAT</v>
      </c>
      <c r="C28" s="116" t="str">
        <f t="shared" si="3"/>
        <v>navy</v>
      </c>
      <c r="D28" s="116" t="str">
        <f t="shared" si="4"/>
        <v>Бейсболка</v>
      </c>
      <c r="E28" s="117" t="str">
        <f t="shared" si="0"/>
        <v>Бейсболки</v>
      </c>
      <c r="F28" s="130" t="s">
        <v>398</v>
      </c>
      <c r="G28" s="131" t="s">
        <v>260</v>
      </c>
      <c r="H28" s="132" t="s">
        <v>45</v>
      </c>
      <c r="I28" s="133" t="s">
        <v>1416</v>
      </c>
      <c r="J28" s="134">
        <v>1</v>
      </c>
      <c r="K28" s="135" t="s">
        <v>1416</v>
      </c>
      <c r="M28" s="137">
        <v>1</v>
      </c>
    </row>
    <row r="29" spans="1:21">
      <c r="A29" s="116" t="str">
        <f t="shared" si="1"/>
        <v>CONQUEST WAX-khaki</v>
      </c>
      <c r="B29" s="116" t="str">
        <f t="shared" si="2"/>
        <v>CONQUEST WAX</v>
      </c>
      <c r="C29" s="116" t="str">
        <f t="shared" si="3"/>
        <v>khaki</v>
      </c>
      <c r="D29" s="116" t="str">
        <f t="shared" si="4"/>
        <v>Бейсболка</v>
      </c>
      <c r="E29" s="117" t="str">
        <f t="shared" si="0"/>
        <v>Бейсболки</v>
      </c>
      <c r="F29" s="130" t="s">
        <v>262</v>
      </c>
      <c r="G29" s="131" t="s">
        <v>261</v>
      </c>
      <c r="H29" s="132" t="s">
        <v>42</v>
      </c>
      <c r="I29" s="133">
        <v>865.43</v>
      </c>
      <c r="J29" s="134">
        <v>1</v>
      </c>
      <c r="K29" s="135">
        <v>865.43</v>
      </c>
      <c r="M29" s="137">
        <v>1</v>
      </c>
    </row>
    <row r="30" spans="1:21">
      <c r="A30" s="116" t="str">
        <f t="shared" si="1"/>
        <v>FULMAR-beige</v>
      </c>
      <c r="B30" s="116" t="str">
        <f t="shared" si="2"/>
        <v>FULMAR</v>
      </c>
      <c r="C30" s="116" t="str">
        <f t="shared" si="3"/>
        <v>beige</v>
      </c>
      <c r="D30" s="116" t="str">
        <f t="shared" si="4"/>
        <v>Бейсболка</v>
      </c>
      <c r="E30" s="117" t="str">
        <f t="shared" si="0"/>
        <v>Бейсболки</v>
      </c>
      <c r="F30" s="130" t="s">
        <v>1417</v>
      </c>
      <c r="G30" s="131" t="s">
        <v>1418</v>
      </c>
      <c r="H30" s="132" t="s">
        <v>41</v>
      </c>
      <c r="I30" s="133">
        <v>394.73</v>
      </c>
      <c r="J30" s="134">
        <v>21</v>
      </c>
      <c r="K30" s="135" t="s">
        <v>1419</v>
      </c>
      <c r="M30" s="137">
        <v>21</v>
      </c>
    </row>
    <row r="31" spans="1:21">
      <c r="A31" s="116" t="str">
        <f t="shared" si="1"/>
        <v>FULMAR-black</v>
      </c>
      <c r="B31" s="116" t="str">
        <f t="shared" si="2"/>
        <v>FULMAR</v>
      </c>
      <c r="C31" s="116" t="str">
        <f t="shared" si="3"/>
        <v>black</v>
      </c>
      <c r="D31" s="116" t="str">
        <f t="shared" si="4"/>
        <v>Бейсболка</v>
      </c>
      <c r="E31" s="117" t="str">
        <f t="shared" si="0"/>
        <v>Бейсболки</v>
      </c>
      <c r="F31" s="130" t="s">
        <v>1420</v>
      </c>
      <c r="G31" s="131" t="s">
        <v>1421</v>
      </c>
      <c r="H31" s="132" t="s">
        <v>41</v>
      </c>
      <c r="I31" s="133">
        <v>467.64</v>
      </c>
      <c r="J31" s="134">
        <v>7</v>
      </c>
      <c r="K31" s="135" t="s">
        <v>1422</v>
      </c>
      <c r="M31" s="137">
        <v>7</v>
      </c>
    </row>
    <row r="32" spans="1:21">
      <c r="A32" s="116" t="str">
        <f t="shared" si="1"/>
        <v>GORFOU-green</v>
      </c>
      <c r="B32" s="116" t="str">
        <f t="shared" si="2"/>
        <v>GORFOU</v>
      </c>
      <c r="C32" s="116" t="str">
        <f t="shared" si="3"/>
        <v>green</v>
      </c>
      <c r="D32" s="116" t="str">
        <f t="shared" si="4"/>
        <v>Бейсболка</v>
      </c>
      <c r="E32" s="117" t="str">
        <f t="shared" si="0"/>
        <v>Бейсболки</v>
      </c>
      <c r="F32" s="130" t="s">
        <v>1423</v>
      </c>
      <c r="G32" s="131" t="s">
        <v>1424</v>
      </c>
      <c r="H32" s="132" t="s">
        <v>42</v>
      </c>
      <c r="I32" s="133">
        <v>607.30999999999995</v>
      </c>
      <c r="J32" s="134">
        <v>9</v>
      </c>
      <c r="K32" s="135" t="s">
        <v>1425</v>
      </c>
      <c r="M32" s="137">
        <v>9</v>
      </c>
    </row>
    <row r="33" spans="1:13">
      <c r="A33" s="116" t="str">
        <f t="shared" si="1"/>
        <v>GORFOU-green</v>
      </c>
      <c r="B33" s="116" t="str">
        <f t="shared" si="2"/>
        <v>GORFOU</v>
      </c>
      <c r="C33" s="116" t="str">
        <f t="shared" si="3"/>
        <v>green</v>
      </c>
      <c r="D33" s="116" t="str">
        <f t="shared" si="4"/>
        <v>Бейсболка</v>
      </c>
      <c r="E33" s="117" t="str">
        <f t="shared" si="0"/>
        <v>Бейсболки</v>
      </c>
      <c r="F33" s="130" t="s">
        <v>1426</v>
      </c>
      <c r="G33" s="131" t="s">
        <v>1424</v>
      </c>
      <c r="H33" s="132" t="s">
        <v>41</v>
      </c>
      <c r="I33" s="133">
        <v>607.30999999999995</v>
      </c>
      <c r="J33" s="134">
        <v>12</v>
      </c>
      <c r="K33" s="135" t="s">
        <v>1427</v>
      </c>
      <c r="M33" s="137">
        <v>12</v>
      </c>
    </row>
    <row r="34" spans="1:13">
      <c r="A34" s="116" t="str">
        <f t="shared" si="1"/>
        <v>GORFOU-orange</v>
      </c>
      <c r="B34" s="116" t="str">
        <f t="shared" si="2"/>
        <v>GORFOU</v>
      </c>
      <c r="C34" s="116" t="str">
        <f t="shared" si="3"/>
        <v>orange</v>
      </c>
      <c r="D34" s="116" t="str">
        <f t="shared" si="4"/>
        <v>Бейсболка</v>
      </c>
      <c r="E34" s="117" t="str">
        <f t="shared" si="0"/>
        <v>Бейсболки</v>
      </c>
      <c r="F34" s="130" t="s">
        <v>1428</v>
      </c>
      <c r="G34" s="131" t="s">
        <v>1429</v>
      </c>
      <c r="H34" s="132" t="s">
        <v>42</v>
      </c>
      <c r="I34" s="133">
        <v>607.30999999999995</v>
      </c>
      <c r="J34" s="134">
        <v>10</v>
      </c>
      <c r="K34" s="135" t="s">
        <v>1430</v>
      </c>
      <c r="M34" s="137">
        <v>10</v>
      </c>
    </row>
    <row r="35" spans="1:13">
      <c r="A35" s="116" t="str">
        <f t="shared" si="1"/>
        <v>GORFOU-orange</v>
      </c>
      <c r="B35" s="116" t="str">
        <f t="shared" si="2"/>
        <v>GORFOU</v>
      </c>
      <c r="C35" s="116" t="str">
        <f t="shared" si="3"/>
        <v>orange</v>
      </c>
      <c r="D35" s="116" t="str">
        <f t="shared" si="4"/>
        <v>Бейсболка</v>
      </c>
      <c r="E35" s="117" t="str">
        <f t="shared" si="0"/>
        <v>Бейсболки</v>
      </c>
      <c r="F35" s="130" t="s">
        <v>1431</v>
      </c>
      <c r="G35" s="131" t="s">
        <v>1429</v>
      </c>
      <c r="H35" s="132" t="s">
        <v>41</v>
      </c>
      <c r="I35" s="133">
        <v>607.30999999999995</v>
      </c>
      <c r="J35" s="134">
        <v>10</v>
      </c>
      <c r="K35" s="135" t="s">
        <v>1430</v>
      </c>
      <c r="M35" s="137">
        <v>10</v>
      </c>
    </row>
    <row r="36" spans="1:13">
      <c r="A36" s="116" t="str">
        <f t="shared" si="1"/>
        <v>GORFOU-navy</v>
      </c>
      <c r="B36" s="116" t="str">
        <f t="shared" si="2"/>
        <v>GORFOU</v>
      </c>
      <c r="C36" s="116" t="str">
        <f t="shared" si="3"/>
        <v>navy</v>
      </c>
      <c r="D36" s="116" t="str">
        <f t="shared" si="4"/>
        <v>Бейсболка</v>
      </c>
      <c r="E36" s="117" t="str">
        <f t="shared" si="0"/>
        <v>Бейсболки</v>
      </c>
      <c r="F36" s="130" t="s">
        <v>1432</v>
      </c>
      <c r="G36" s="131" t="s">
        <v>1433</v>
      </c>
      <c r="H36" s="132" t="s">
        <v>42</v>
      </c>
      <c r="I36" s="133">
        <v>607.30999999999995</v>
      </c>
      <c r="J36" s="134">
        <v>16</v>
      </c>
      <c r="K36" s="135" t="s">
        <v>1434</v>
      </c>
      <c r="M36" s="137">
        <v>16</v>
      </c>
    </row>
    <row r="37" spans="1:13">
      <c r="A37" s="116" t="str">
        <f t="shared" si="1"/>
        <v>GORFOU-navy</v>
      </c>
      <c r="B37" s="116" t="str">
        <f t="shared" si="2"/>
        <v>GORFOU</v>
      </c>
      <c r="C37" s="116" t="str">
        <f t="shared" si="3"/>
        <v>navy</v>
      </c>
      <c r="D37" s="116" t="str">
        <f t="shared" si="4"/>
        <v>Бейсболка</v>
      </c>
      <c r="E37" s="117" t="str">
        <f t="shared" si="0"/>
        <v>Бейсболки</v>
      </c>
      <c r="F37" s="130" t="s">
        <v>1435</v>
      </c>
      <c r="G37" s="131" t="s">
        <v>1433</v>
      </c>
      <c r="H37" s="132" t="s">
        <v>41</v>
      </c>
      <c r="I37" s="133">
        <v>607.30999999999995</v>
      </c>
      <c r="J37" s="134">
        <v>15</v>
      </c>
      <c r="K37" s="135" t="s">
        <v>1436</v>
      </c>
      <c r="M37" s="137">
        <v>15</v>
      </c>
    </row>
    <row r="38" spans="1:13">
      <c r="A38" s="116" t="str">
        <f t="shared" si="1"/>
        <v>GRAVE-white</v>
      </c>
      <c r="B38" s="116" t="str">
        <f t="shared" si="2"/>
        <v>GRAVE</v>
      </c>
      <c r="C38" s="116" t="str">
        <f t="shared" si="3"/>
        <v>white</v>
      </c>
      <c r="D38" s="116" t="str">
        <f t="shared" si="4"/>
        <v>Бейсболка</v>
      </c>
      <c r="E38" s="117" t="str">
        <f t="shared" si="0"/>
        <v>Бейсболки</v>
      </c>
      <c r="F38" s="130" t="s">
        <v>1437</v>
      </c>
      <c r="G38" s="131" t="s">
        <v>1438</v>
      </c>
      <c r="H38" s="132" t="s">
        <v>42</v>
      </c>
      <c r="I38" s="133">
        <v>743.95</v>
      </c>
      <c r="J38" s="134">
        <v>16</v>
      </c>
      <c r="K38" s="135" t="s">
        <v>1439</v>
      </c>
      <c r="M38" s="137">
        <v>16</v>
      </c>
    </row>
    <row r="39" spans="1:13">
      <c r="A39" s="116" t="str">
        <f t="shared" si="1"/>
        <v>GRAVE-white</v>
      </c>
      <c r="B39" s="116" t="str">
        <f t="shared" si="2"/>
        <v>GRAVE</v>
      </c>
      <c r="C39" s="116" t="str">
        <f t="shared" si="3"/>
        <v>white</v>
      </c>
      <c r="D39" s="116" t="str">
        <f t="shared" si="4"/>
        <v>Бейсболка</v>
      </c>
      <c r="E39" s="117" t="str">
        <f t="shared" si="0"/>
        <v>Бейсболки</v>
      </c>
      <c r="F39" s="130" t="s">
        <v>1440</v>
      </c>
      <c r="G39" s="131" t="s">
        <v>1438</v>
      </c>
      <c r="H39" s="132" t="s">
        <v>41</v>
      </c>
      <c r="I39" s="133">
        <v>743.95</v>
      </c>
      <c r="J39" s="134">
        <v>13</v>
      </c>
      <c r="K39" s="135" t="s">
        <v>1441</v>
      </c>
      <c r="M39" s="137">
        <v>13</v>
      </c>
    </row>
    <row r="40" spans="1:13">
      <c r="A40" s="116" t="str">
        <f t="shared" si="1"/>
        <v>GRAVE-navy</v>
      </c>
      <c r="B40" s="116" t="str">
        <f t="shared" si="2"/>
        <v>GRAVE</v>
      </c>
      <c r="C40" s="116" t="str">
        <f t="shared" si="3"/>
        <v>navy</v>
      </c>
      <c r="D40" s="116" t="str">
        <f t="shared" si="4"/>
        <v>Бейсболка</v>
      </c>
      <c r="E40" s="117" t="str">
        <f t="shared" si="0"/>
        <v>Бейсболки</v>
      </c>
      <c r="F40" s="130" t="s">
        <v>1442</v>
      </c>
      <c r="G40" s="131" t="s">
        <v>1443</v>
      </c>
      <c r="H40" s="132" t="s">
        <v>42</v>
      </c>
      <c r="I40" s="133">
        <v>743.96</v>
      </c>
      <c r="J40" s="134">
        <v>8</v>
      </c>
      <c r="K40" s="135" t="s">
        <v>1444</v>
      </c>
      <c r="M40" s="137">
        <v>8</v>
      </c>
    </row>
    <row r="41" spans="1:13">
      <c r="A41" s="116" t="str">
        <f t="shared" si="1"/>
        <v>GRAVE-navy</v>
      </c>
      <c r="B41" s="116" t="str">
        <f t="shared" si="2"/>
        <v>GRAVE</v>
      </c>
      <c r="C41" s="116" t="str">
        <f t="shared" si="3"/>
        <v>navy</v>
      </c>
      <c r="D41" s="116" t="str">
        <f t="shared" si="4"/>
        <v>Бейсболка</v>
      </c>
      <c r="E41" s="117" t="str">
        <f t="shared" si="0"/>
        <v>Бейсболки</v>
      </c>
      <c r="F41" s="130" t="s">
        <v>1445</v>
      </c>
      <c r="G41" s="131" t="s">
        <v>1443</v>
      </c>
      <c r="H41" s="132" t="s">
        <v>41</v>
      </c>
      <c r="I41" s="133">
        <v>743.96</v>
      </c>
      <c r="J41" s="134">
        <v>8</v>
      </c>
      <c r="K41" s="135" t="s">
        <v>1444</v>
      </c>
      <c r="M41" s="137">
        <v>8</v>
      </c>
    </row>
    <row r="42" spans="1:13">
      <c r="A42" s="116" t="str">
        <f t="shared" si="1"/>
        <v>JACK A-grey</v>
      </c>
      <c r="B42" s="116" t="str">
        <f t="shared" si="2"/>
        <v>JACK A</v>
      </c>
      <c r="C42" s="116" t="str">
        <f t="shared" si="3"/>
        <v>grey</v>
      </c>
      <c r="D42" s="116" t="str">
        <f t="shared" si="4"/>
        <v>Бейсболка</v>
      </c>
      <c r="E42" s="117" t="str">
        <f t="shared" si="0"/>
        <v>Бейсболки</v>
      </c>
      <c r="F42" s="130" t="s">
        <v>1446</v>
      </c>
      <c r="G42" s="131" t="s">
        <v>1447</v>
      </c>
      <c r="H42" s="132" t="s">
        <v>40</v>
      </c>
      <c r="I42" s="133">
        <v>331.3</v>
      </c>
      <c r="J42" s="134">
        <v>28</v>
      </c>
      <c r="K42" s="135" t="s">
        <v>1448</v>
      </c>
      <c r="M42" s="137">
        <v>28</v>
      </c>
    </row>
    <row r="43" spans="1:13">
      <c r="A43" s="116" t="str">
        <f t="shared" si="1"/>
        <v>JACK B-green</v>
      </c>
      <c r="B43" s="116" t="str">
        <f t="shared" si="2"/>
        <v>JACK B</v>
      </c>
      <c r="C43" s="116" t="str">
        <f t="shared" si="3"/>
        <v>green</v>
      </c>
      <c r="D43" s="116" t="str">
        <f t="shared" si="4"/>
        <v>Бейсболка</v>
      </c>
      <c r="E43" s="117" t="str">
        <f t="shared" si="0"/>
        <v>Бейсболки</v>
      </c>
      <c r="F43" s="130" t="s">
        <v>1449</v>
      </c>
      <c r="G43" s="131" t="s">
        <v>1450</v>
      </c>
      <c r="H43" s="132" t="s">
        <v>40</v>
      </c>
      <c r="I43" s="133">
        <v>331.3</v>
      </c>
      <c r="J43" s="134">
        <v>27</v>
      </c>
      <c r="K43" s="135" t="s">
        <v>1451</v>
      </c>
      <c r="M43" s="137">
        <v>27</v>
      </c>
    </row>
    <row r="44" spans="1:13">
      <c r="A44" s="116" t="str">
        <f t="shared" si="1"/>
        <v>JACK C-blue</v>
      </c>
      <c r="B44" s="116" t="str">
        <f t="shared" si="2"/>
        <v>JACK C</v>
      </c>
      <c r="C44" s="116" t="str">
        <f t="shared" si="3"/>
        <v>blue</v>
      </c>
      <c r="D44" s="116" t="str">
        <f t="shared" si="4"/>
        <v>Бейсболка</v>
      </c>
      <c r="E44" s="117" t="str">
        <f t="shared" si="0"/>
        <v>Бейсболки</v>
      </c>
      <c r="F44" s="130" t="s">
        <v>1452</v>
      </c>
      <c r="G44" s="131" t="s">
        <v>1453</v>
      </c>
      <c r="H44" s="132" t="s">
        <v>40</v>
      </c>
      <c r="I44" s="133">
        <v>331.3</v>
      </c>
      <c r="J44" s="134">
        <v>27</v>
      </c>
      <c r="K44" s="135" t="s">
        <v>1451</v>
      </c>
      <c r="M44" s="137">
        <v>27</v>
      </c>
    </row>
    <row r="45" spans="1:13">
      <c r="A45" s="116" t="str">
        <f t="shared" si="1"/>
        <v>NORRIS-khaki</v>
      </c>
      <c r="B45" s="116" t="str">
        <f t="shared" si="2"/>
        <v>NORRIS</v>
      </c>
      <c r="C45" s="116" t="str">
        <f t="shared" si="3"/>
        <v>khaki</v>
      </c>
      <c r="D45" s="116" t="str">
        <f t="shared" si="4"/>
        <v>Бейсболка</v>
      </c>
      <c r="E45" s="117" t="str">
        <f t="shared" si="0"/>
        <v>Бейсболки</v>
      </c>
      <c r="F45" s="130" t="s">
        <v>1454</v>
      </c>
      <c r="G45" s="131" t="s">
        <v>1455</v>
      </c>
      <c r="H45" s="132" t="s">
        <v>40</v>
      </c>
      <c r="I45" s="133">
        <v>699.92</v>
      </c>
      <c r="J45" s="134">
        <v>40</v>
      </c>
      <c r="K45" s="135" t="s">
        <v>1456</v>
      </c>
      <c r="M45" s="137">
        <v>40</v>
      </c>
    </row>
    <row r="46" spans="1:13">
      <c r="A46" s="116" t="str">
        <f t="shared" si="1"/>
        <v>NORRIS-blue</v>
      </c>
      <c r="B46" s="116" t="str">
        <f t="shared" si="2"/>
        <v>NORRIS</v>
      </c>
      <c r="C46" s="116" t="str">
        <f t="shared" si="3"/>
        <v>blue</v>
      </c>
      <c r="D46" s="116" t="str">
        <f t="shared" si="4"/>
        <v>Бейсболка</v>
      </c>
      <c r="E46" s="117" t="str">
        <f t="shared" si="0"/>
        <v>Бейсболки</v>
      </c>
      <c r="F46" s="130" t="s">
        <v>1457</v>
      </c>
      <c r="G46" s="131" t="s">
        <v>1458</v>
      </c>
      <c r="H46" s="132" t="s">
        <v>40</v>
      </c>
      <c r="I46" s="133">
        <v>699.92</v>
      </c>
      <c r="J46" s="134">
        <v>53</v>
      </c>
      <c r="K46" s="135" t="s">
        <v>1459</v>
      </c>
      <c r="M46" s="137">
        <v>53</v>
      </c>
    </row>
    <row r="47" spans="1:13">
      <c r="A47" s="116" t="str">
        <f t="shared" si="1"/>
        <v>NORRIS-black</v>
      </c>
      <c r="B47" s="116" t="str">
        <f t="shared" si="2"/>
        <v>NORRIS</v>
      </c>
      <c r="C47" s="116" t="str">
        <f t="shared" si="3"/>
        <v>black</v>
      </c>
      <c r="D47" s="116" t="str">
        <f t="shared" si="4"/>
        <v>Бейсболка</v>
      </c>
      <c r="E47" s="117" t="str">
        <f t="shared" si="0"/>
        <v>Бейсболки</v>
      </c>
      <c r="F47" s="130" t="s">
        <v>1460</v>
      </c>
      <c r="G47" s="131" t="s">
        <v>1461</v>
      </c>
      <c r="H47" s="132" t="s">
        <v>40</v>
      </c>
      <c r="I47" s="133">
        <v>699.92</v>
      </c>
      <c r="J47" s="134">
        <v>69</v>
      </c>
      <c r="K47" s="135" t="s">
        <v>1462</v>
      </c>
      <c r="M47" s="137">
        <v>69</v>
      </c>
    </row>
    <row r="48" spans="1:13">
      <c r="A48" s="116" t="str">
        <f t="shared" si="1"/>
        <v>ROBIN-blue</v>
      </c>
      <c r="B48" s="116" t="str">
        <f t="shared" si="2"/>
        <v>ROBIN</v>
      </c>
      <c r="C48" s="116" t="str">
        <f t="shared" si="3"/>
        <v>blue</v>
      </c>
      <c r="D48" s="116" t="str">
        <f t="shared" si="4"/>
        <v>Бейсболка</v>
      </c>
      <c r="E48" s="117" t="str">
        <f t="shared" si="0"/>
        <v>Бейсболки</v>
      </c>
      <c r="F48" s="130" t="s">
        <v>1463</v>
      </c>
      <c r="G48" s="131" t="s">
        <v>1464</v>
      </c>
      <c r="H48" s="132" t="s">
        <v>41</v>
      </c>
      <c r="I48" s="133">
        <v>470.67</v>
      </c>
      <c r="J48" s="134">
        <v>14</v>
      </c>
      <c r="K48" s="135" t="s">
        <v>1465</v>
      </c>
      <c r="M48" s="137">
        <v>14</v>
      </c>
    </row>
    <row r="49" spans="1:13">
      <c r="A49" s="116" t="str">
        <f t="shared" si="1"/>
        <v>STONE-brown</v>
      </c>
      <c r="B49" s="116" t="str">
        <f t="shared" si="2"/>
        <v>STONE</v>
      </c>
      <c r="C49" s="116" t="str">
        <f t="shared" si="3"/>
        <v>brown</v>
      </c>
      <c r="D49" s="116" t="str">
        <f t="shared" si="4"/>
        <v>Бейсболка</v>
      </c>
      <c r="E49" s="117" t="str">
        <f t="shared" si="0"/>
        <v>Бейсболки</v>
      </c>
      <c r="F49" s="130" t="s">
        <v>1466</v>
      </c>
      <c r="G49" s="131" t="s">
        <v>1467</v>
      </c>
      <c r="H49" s="132" t="s">
        <v>42</v>
      </c>
      <c r="I49" s="133" t="s">
        <v>1468</v>
      </c>
      <c r="J49" s="134">
        <v>8</v>
      </c>
      <c r="K49" s="135" t="s">
        <v>1469</v>
      </c>
      <c r="M49" s="137">
        <v>8</v>
      </c>
    </row>
    <row r="50" spans="1:13">
      <c r="A50" s="116" t="str">
        <f t="shared" si="1"/>
        <v>STONE-brown</v>
      </c>
      <c r="B50" s="116" t="str">
        <f t="shared" si="2"/>
        <v>STONE</v>
      </c>
      <c r="C50" s="116" t="str">
        <f t="shared" si="3"/>
        <v>brown</v>
      </c>
      <c r="D50" s="116" t="str">
        <f t="shared" si="4"/>
        <v>Бейсболка</v>
      </c>
      <c r="E50" s="117" t="str">
        <f t="shared" si="0"/>
        <v>Бейсболки</v>
      </c>
      <c r="F50" s="130" t="s">
        <v>1470</v>
      </c>
      <c r="G50" s="131" t="s">
        <v>1467</v>
      </c>
      <c r="H50" s="132" t="s">
        <v>45</v>
      </c>
      <c r="I50" s="133" t="s">
        <v>1468</v>
      </c>
      <c r="J50" s="134">
        <v>6</v>
      </c>
      <c r="K50" s="135" t="s">
        <v>1471</v>
      </c>
      <c r="M50" s="137">
        <v>6</v>
      </c>
    </row>
    <row r="51" spans="1:13">
      <c r="A51" s="116" t="str">
        <f t="shared" si="1"/>
        <v>STONE-brown</v>
      </c>
      <c r="B51" s="116" t="str">
        <f t="shared" si="2"/>
        <v>STONE</v>
      </c>
      <c r="C51" s="116" t="str">
        <f t="shared" si="3"/>
        <v>brown</v>
      </c>
      <c r="D51" s="116" t="str">
        <f t="shared" si="4"/>
        <v>Бейсболка</v>
      </c>
      <c r="E51" s="117" t="str">
        <f t="shared" si="0"/>
        <v>Бейсболки</v>
      </c>
      <c r="F51" s="130" t="s">
        <v>1472</v>
      </c>
      <c r="G51" s="131" t="s">
        <v>1467</v>
      </c>
      <c r="H51" s="132" t="s">
        <v>41</v>
      </c>
      <c r="I51" s="133" t="s">
        <v>1468</v>
      </c>
      <c r="J51" s="134">
        <v>14</v>
      </c>
      <c r="K51" s="135" t="s">
        <v>1473</v>
      </c>
      <c r="M51" s="137">
        <v>14</v>
      </c>
    </row>
    <row r="52" spans="1:13">
      <c r="A52" s="116" t="str">
        <f t="shared" si="1"/>
        <v>STONE-brown</v>
      </c>
      <c r="B52" s="116" t="str">
        <f t="shared" si="2"/>
        <v>STONE</v>
      </c>
      <c r="C52" s="116" t="str">
        <f t="shared" si="3"/>
        <v>brown</v>
      </c>
      <c r="D52" s="116" t="str">
        <f t="shared" si="4"/>
        <v>Бейсболка</v>
      </c>
      <c r="E52" s="117" t="str">
        <f t="shared" si="0"/>
        <v>Бейсболки</v>
      </c>
      <c r="F52" s="130" t="s">
        <v>1474</v>
      </c>
      <c r="G52" s="131" t="s">
        <v>1467</v>
      </c>
      <c r="H52" s="132" t="s">
        <v>47</v>
      </c>
      <c r="I52" s="133" t="s">
        <v>1468</v>
      </c>
      <c r="J52" s="134">
        <v>7</v>
      </c>
      <c r="K52" s="135" t="s">
        <v>1475</v>
      </c>
      <c r="M52" s="137">
        <v>7</v>
      </c>
    </row>
    <row r="53" spans="1:13">
      <c r="A53" s="116" t="str">
        <f t="shared" si="1"/>
        <v>STONE-brown</v>
      </c>
      <c r="B53" s="116" t="str">
        <f t="shared" si="2"/>
        <v>STONE</v>
      </c>
      <c r="C53" s="116" t="str">
        <f t="shared" si="3"/>
        <v>brown</v>
      </c>
      <c r="D53" s="116" t="str">
        <f t="shared" si="4"/>
        <v>Бейсболка</v>
      </c>
      <c r="E53" s="117" t="str">
        <f t="shared" si="0"/>
        <v>Бейсболки</v>
      </c>
      <c r="F53" s="130" t="s">
        <v>1476</v>
      </c>
      <c r="G53" s="131" t="s">
        <v>1467</v>
      </c>
      <c r="H53" s="132" t="s">
        <v>43</v>
      </c>
      <c r="I53" s="133" t="s">
        <v>1468</v>
      </c>
      <c r="J53" s="134">
        <v>6</v>
      </c>
      <c r="K53" s="135" t="s">
        <v>1471</v>
      </c>
      <c r="M53" s="137">
        <v>6</v>
      </c>
    </row>
    <row r="54" spans="1:13">
      <c r="A54" s="116" t="str">
        <f t="shared" si="1"/>
        <v>STONE-black</v>
      </c>
      <c r="B54" s="116" t="str">
        <f t="shared" si="2"/>
        <v>STONE</v>
      </c>
      <c r="C54" s="116" t="str">
        <f t="shared" si="3"/>
        <v>black</v>
      </c>
      <c r="D54" s="116" t="str">
        <f t="shared" si="4"/>
        <v>Бейсболка</v>
      </c>
      <c r="E54" s="117" t="str">
        <f t="shared" si="0"/>
        <v>Бейсболки</v>
      </c>
      <c r="F54" s="130" t="s">
        <v>1477</v>
      </c>
      <c r="G54" s="131" t="s">
        <v>1478</v>
      </c>
      <c r="H54" s="132" t="s">
        <v>42</v>
      </c>
      <c r="I54" s="133" t="s">
        <v>1468</v>
      </c>
      <c r="J54" s="134">
        <v>8</v>
      </c>
      <c r="K54" s="135" t="s">
        <v>1469</v>
      </c>
      <c r="M54" s="137">
        <v>8</v>
      </c>
    </row>
    <row r="55" spans="1:13">
      <c r="A55" s="116" t="str">
        <f t="shared" si="1"/>
        <v>STONE-black</v>
      </c>
      <c r="B55" s="116" t="str">
        <f t="shared" si="2"/>
        <v>STONE</v>
      </c>
      <c r="C55" s="116" t="str">
        <f t="shared" si="3"/>
        <v>black</v>
      </c>
      <c r="D55" s="116" t="str">
        <f t="shared" si="4"/>
        <v>Бейсболка</v>
      </c>
      <c r="E55" s="117" t="str">
        <f t="shared" si="0"/>
        <v>Бейсболки</v>
      </c>
      <c r="F55" s="130" t="s">
        <v>1479</v>
      </c>
      <c r="G55" s="131" t="s">
        <v>1478</v>
      </c>
      <c r="H55" s="132" t="s">
        <v>45</v>
      </c>
      <c r="I55" s="133" t="s">
        <v>1468</v>
      </c>
      <c r="J55" s="134">
        <v>5</v>
      </c>
      <c r="K55" s="135" t="s">
        <v>1480</v>
      </c>
      <c r="M55" s="137">
        <v>5</v>
      </c>
    </row>
    <row r="56" spans="1:13">
      <c r="A56" s="116" t="str">
        <f t="shared" si="1"/>
        <v>STONE-black</v>
      </c>
      <c r="B56" s="116" t="str">
        <f t="shared" si="2"/>
        <v>STONE</v>
      </c>
      <c r="C56" s="116" t="str">
        <f t="shared" si="3"/>
        <v>black</v>
      </c>
      <c r="D56" s="116" t="str">
        <f t="shared" si="4"/>
        <v>Бейсболка</v>
      </c>
      <c r="E56" s="117" t="str">
        <f t="shared" si="0"/>
        <v>Бейсболки</v>
      </c>
      <c r="F56" s="130" t="s">
        <v>1481</v>
      </c>
      <c r="G56" s="131" t="s">
        <v>1478</v>
      </c>
      <c r="H56" s="132" t="s">
        <v>41</v>
      </c>
      <c r="I56" s="133" t="s">
        <v>1468</v>
      </c>
      <c r="J56" s="134">
        <v>13</v>
      </c>
      <c r="K56" s="135" t="s">
        <v>1482</v>
      </c>
      <c r="M56" s="137">
        <v>13</v>
      </c>
    </row>
    <row r="57" spans="1:13">
      <c r="A57" s="116" t="str">
        <f t="shared" si="1"/>
        <v>STONE-black</v>
      </c>
      <c r="B57" s="116" t="str">
        <f t="shared" si="2"/>
        <v>STONE</v>
      </c>
      <c r="C57" s="116" t="str">
        <f t="shared" si="3"/>
        <v>black</v>
      </c>
      <c r="D57" s="116" t="str">
        <f t="shared" si="4"/>
        <v>Бейсболка</v>
      </c>
      <c r="E57" s="117" t="str">
        <f t="shared" si="0"/>
        <v>Бейсболки</v>
      </c>
      <c r="F57" s="130" t="s">
        <v>1483</v>
      </c>
      <c r="G57" s="131" t="s">
        <v>1478</v>
      </c>
      <c r="H57" s="132" t="s">
        <v>47</v>
      </c>
      <c r="I57" s="133" t="s">
        <v>1468</v>
      </c>
      <c r="J57" s="134">
        <v>6</v>
      </c>
      <c r="K57" s="135" t="s">
        <v>1471</v>
      </c>
      <c r="M57" s="137">
        <v>6</v>
      </c>
    </row>
    <row r="58" spans="1:13">
      <c r="A58" s="116" t="str">
        <f t="shared" si="1"/>
        <v>STONE-black</v>
      </c>
      <c r="B58" s="116" t="str">
        <f t="shared" si="2"/>
        <v>STONE</v>
      </c>
      <c r="C58" s="116" t="str">
        <f t="shared" si="3"/>
        <v>black</v>
      </c>
      <c r="D58" s="116" t="str">
        <f t="shared" si="4"/>
        <v>Бейсболка</v>
      </c>
      <c r="E58" s="117" t="str">
        <f t="shared" si="0"/>
        <v>Бейсболки</v>
      </c>
      <c r="F58" s="130" t="s">
        <v>1484</v>
      </c>
      <c r="G58" s="131" t="s">
        <v>1478</v>
      </c>
      <c r="H58" s="132" t="s">
        <v>43</v>
      </c>
      <c r="I58" s="133" t="s">
        <v>1468</v>
      </c>
      <c r="J58" s="134">
        <v>6</v>
      </c>
      <c r="K58" s="135" t="s">
        <v>1471</v>
      </c>
      <c r="M58" s="137">
        <v>6</v>
      </c>
    </row>
    <row r="59" spans="1:13">
      <c r="A59" s="116" t="str">
        <f t="shared" si="1"/>
        <v>JUSTIN 8185-putty</v>
      </c>
      <c r="B59" s="116" t="str">
        <f t="shared" si="2"/>
        <v>JUSTIN 8185</v>
      </c>
      <c r="C59" s="116" t="str">
        <f t="shared" si="3"/>
        <v>putty</v>
      </c>
      <c r="D59" s="116" t="str">
        <f t="shared" si="4"/>
        <v>Варежки</v>
      </c>
      <c r="E59" s="117" t="str">
        <f t="shared" si="0"/>
        <v>Варежки</v>
      </c>
      <c r="F59" s="130" t="s">
        <v>167</v>
      </c>
      <c r="G59" s="131" t="s">
        <v>95</v>
      </c>
      <c r="H59" s="132" t="s">
        <v>40</v>
      </c>
      <c r="I59" s="133" t="s">
        <v>1488</v>
      </c>
      <c r="J59" s="134">
        <v>7</v>
      </c>
      <c r="K59" s="135" t="s">
        <v>1489</v>
      </c>
      <c r="M59" s="137">
        <v>7</v>
      </c>
    </row>
    <row r="60" spans="1:13">
      <c r="A60" s="116" t="str">
        <f t="shared" si="1"/>
        <v>JUSTIN 8185-offwhite</v>
      </c>
      <c r="B60" s="116" t="str">
        <f t="shared" si="2"/>
        <v>JUSTIN 8185</v>
      </c>
      <c r="C60" s="116" t="str">
        <f t="shared" si="3"/>
        <v>offwhite</v>
      </c>
      <c r="D60" s="116" t="str">
        <f t="shared" si="4"/>
        <v>Варежки</v>
      </c>
      <c r="E60" s="117" t="str">
        <f t="shared" si="0"/>
        <v>Варежки</v>
      </c>
      <c r="F60" s="130" t="s">
        <v>54</v>
      </c>
      <c r="G60" s="131" t="s">
        <v>55</v>
      </c>
      <c r="H60" s="132" t="s">
        <v>40</v>
      </c>
      <c r="I60" s="133" t="s">
        <v>1488</v>
      </c>
      <c r="J60" s="134">
        <v>8</v>
      </c>
      <c r="K60" s="135" t="s">
        <v>1490</v>
      </c>
      <c r="M60" s="137">
        <v>8</v>
      </c>
    </row>
    <row r="61" spans="1:13">
      <c r="A61" s="116" t="str">
        <f t="shared" si="1"/>
        <v>JUSTIN 8185-pink</v>
      </c>
      <c r="B61" s="116" t="str">
        <f t="shared" si="2"/>
        <v>JUSTIN 8185</v>
      </c>
      <c r="C61" s="116" t="str">
        <f t="shared" si="3"/>
        <v>pink</v>
      </c>
      <c r="D61" s="116" t="str">
        <f t="shared" si="4"/>
        <v>Варежки</v>
      </c>
      <c r="E61" s="117" t="str">
        <f t="shared" si="0"/>
        <v>Варежки</v>
      </c>
      <c r="F61" s="130" t="s">
        <v>427</v>
      </c>
      <c r="G61" s="131" t="s">
        <v>428</v>
      </c>
      <c r="H61" s="132" t="s">
        <v>40</v>
      </c>
      <c r="I61" s="133">
        <v>703.19</v>
      </c>
      <c r="J61" s="134">
        <v>5</v>
      </c>
      <c r="K61" s="135" t="s">
        <v>1491</v>
      </c>
      <c r="M61" s="137">
        <v>5</v>
      </c>
    </row>
    <row r="62" spans="1:13">
      <c r="A62" s="116" t="str">
        <f t="shared" si="1"/>
        <v>JUSTIN 8185-taupe</v>
      </c>
      <c r="B62" s="116" t="str">
        <f t="shared" si="2"/>
        <v>JUSTIN 8185</v>
      </c>
      <c r="C62" s="116" t="str">
        <f t="shared" si="3"/>
        <v>taupe</v>
      </c>
      <c r="D62" s="116" t="str">
        <f t="shared" si="4"/>
        <v>Варежки</v>
      </c>
      <c r="E62" s="117" t="str">
        <f t="shared" si="0"/>
        <v>Варежки</v>
      </c>
      <c r="F62" s="130" t="s">
        <v>56</v>
      </c>
      <c r="G62" s="131" t="s">
        <v>57</v>
      </c>
      <c r="H62" s="132" t="s">
        <v>40</v>
      </c>
      <c r="I62" s="133" t="s">
        <v>1488</v>
      </c>
      <c r="J62" s="134">
        <v>13</v>
      </c>
      <c r="K62" s="135" t="s">
        <v>1492</v>
      </c>
      <c r="M62" s="137">
        <v>13</v>
      </c>
    </row>
    <row r="63" spans="1:13">
      <c r="A63" s="116" t="str">
        <f t="shared" si="1"/>
        <v>JUSTIN 8185-pearl</v>
      </c>
      <c r="B63" s="116" t="str">
        <f t="shared" si="2"/>
        <v>JUSTIN 8185</v>
      </c>
      <c r="C63" s="116" t="str">
        <f t="shared" si="3"/>
        <v>pearl</v>
      </c>
      <c r="D63" s="116" t="str">
        <f t="shared" si="4"/>
        <v>Варежки</v>
      </c>
      <c r="E63" s="117" t="str">
        <f t="shared" si="0"/>
        <v>Варежки</v>
      </c>
      <c r="F63" s="130" t="s">
        <v>58</v>
      </c>
      <c r="G63" s="131" t="s">
        <v>59</v>
      </c>
      <c r="H63" s="132" t="s">
        <v>40</v>
      </c>
      <c r="I63" s="133" t="s">
        <v>1488</v>
      </c>
      <c r="J63" s="134">
        <v>17</v>
      </c>
      <c r="K63" s="135" t="s">
        <v>1493</v>
      </c>
      <c r="M63" s="137">
        <v>17</v>
      </c>
    </row>
    <row r="64" spans="1:13">
      <c r="A64" s="116" t="str">
        <f t="shared" si="1"/>
        <v>JUSTIN 8185-grey</v>
      </c>
      <c r="B64" s="116" t="str">
        <f t="shared" si="2"/>
        <v>JUSTIN 8185</v>
      </c>
      <c r="C64" s="116" t="str">
        <f t="shared" si="3"/>
        <v>grey</v>
      </c>
      <c r="D64" s="116" t="str">
        <f t="shared" si="4"/>
        <v>Варежки</v>
      </c>
      <c r="E64" s="117" t="str">
        <f t="shared" si="0"/>
        <v>Варежки</v>
      </c>
      <c r="F64" s="130" t="s">
        <v>165</v>
      </c>
      <c r="G64" s="131" t="s">
        <v>93</v>
      </c>
      <c r="H64" s="132" t="s">
        <v>40</v>
      </c>
      <c r="I64" s="133" t="s">
        <v>1488</v>
      </c>
      <c r="J64" s="134">
        <v>2</v>
      </c>
      <c r="K64" s="135" t="s">
        <v>1494</v>
      </c>
      <c r="M64" s="137">
        <v>2</v>
      </c>
    </row>
    <row r="65" spans="1:13">
      <c r="A65" s="116" t="str">
        <f t="shared" si="1"/>
        <v>JUSTIN 8185-petrol blue</v>
      </c>
      <c r="B65" s="116" t="str">
        <f t="shared" si="2"/>
        <v>JUSTIN 8185</v>
      </c>
      <c r="C65" s="116" t="str">
        <f t="shared" si="3"/>
        <v>petrol blue</v>
      </c>
      <c r="D65" s="116" t="str">
        <f t="shared" si="4"/>
        <v>Варежки</v>
      </c>
      <c r="E65" s="117" t="str">
        <f t="shared" si="0"/>
        <v>Варежки</v>
      </c>
      <c r="F65" s="130" t="s">
        <v>166</v>
      </c>
      <c r="G65" s="131" t="s">
        <v>94</v>
      </c>
      <c r="H65" s="132" t="s">
        <v>40</v>
      </c>
      <c r="I65" s="133" t="s">
        <v>1488</v>
      </c>
      <c r="J65" s="134">
        <v>5</v>
      </c>
      <c r="K65" s="135" t="s">
        <v>1495</v>
      </c>
      <c r="M65" s="137">
        <v>5</v>
      </c>
    </row>
    <row r="66" spans="1:13">
      <c r="A66" s="116" t="str">
        <f t="shared" si="1"/>
        <v>JUSTIN 8185-navy</v>
      </c>
      <c r="B66" s="116" t="str">
        <f t="shared" si="2"/>
        <v>JUSTIN 8185</v>
      </c>
      <c r="C66" s="116" t="str">
        <f t="shared" si="3"/>
        <v>navy</v>
      </c>
      <c r="D66" s="116" t="str">
        <f t="shared" si="4"/>
        <v>Варежки</v>
      </c>
      <c r="E66" s="117" t="str">
        <f t="shared" ref="E66:E129" si="9">VLOOKUP(D66,N:O,2,0)</f>
        <v>Варежки</v>
      </c>
      <c r="F66" s="130" t="s">
        <v>60</v>
      </c>
      <c r="G66" s="131" t="s">
        <v>61</v>
      </c>
      <c r="H66" s="132" t="s">
        <v>40</v>
      </c>
      <c r="I66" s="133" t="s">
        <v>1488</v>
      </c>
      <c r="J66" s="134">
        <v>21</v>
      </c>
      <c r="K66" s="135" t="s">
        <v>1496</v>
      </c>
      <c r="M66" s="137">
        <v>21</v>
      </c>
    </row>
    <row r="67" spans="1:13">
      <c r="A67" s="116" t="str">
        <f t="shared" ref="A67:A130" si="10">B67&amp;"-"&amp;C67</f>
        <v>JUSTIN 8185-black</v>
      </c>
      <c r="B67" s="116" t="str">
        <f t="shared" ref="B67:B130" si="11">_xlfn.LET(_xlpm.START,FIND("арт. ",G67)+5,_xlpm.END,FIND("(",G67,_xlpm.START),_xlpm.Result,TRIM(MID(G67,_xlpm.START,_xlpm.END-_xlpm.START)),IFERROR(VALUE(_xlpm.Result),_xlpm.Result))</f>
        <v>JUSTIN 8185</v>
      </c>
      <c r="C67" s="116" t="str">
        <f t="shared" ref="C67:C130" si="12">IF(OR(G67&lt;&gt;""),
_xlfn.LET(_xlpm.registr,NOT(0),
_xlpm.include,NOT(NOT(0)),
_xlpm.in,IF(_xlpm.registr,LOWER("{"),"{"),
_xlpm.out,IF(_xlpm.registr,LOWER("}"),"}"),
_xlpm.Target,IF(_xlpm.registr,LOWER(G67),$B67),
_xlpm.Start,IF(_xlpm.in="",1,FIND(_xlpm.in,_xlpm.Target)+IF(_xlpm.include,0,LEN(_xlpm.in))),
_xlpm.End,IF(_xlpm.out="",LEN(_xlpm.Target)+1+_xlpm.Start,FIND(_xlpm.out,_xlpm.Target,_xlpm.Start+1)),
_xlpm.Result,TRIM(MID(G67,_xlpm.Start,_xlpm.End-_xlpm.Start+IF(_xlpm.include,LEN(_xlpm.out),0))),
IFERROR(_xlpm.Result,"Не найдено")
),"")</f>
        <v>black</v>
      </c>
      <c r="D67" s="116" t="str">
        <f t="shared" ref="D67:D130" si="13">_xlfn.LET(_xlpm.START,1,_xlpm.END,FIND(MID($R$1,1,1),G67),TRIM(MID(G67,_xlpm.START,_xlpm.END-_xlpm.START)))</f>
        <v>Варежки</v>
      </c>
      <c r="E67" s="117" t="str">
        <f t="shared" si="9"/>
        <v>Варежки</v>
      </c>
      <c r="F67" s="130" t="s">
        <v>164</v>
      </c>
      <c r="G67" s="131" t="s">
        <v>92</v>
      </c>
      <c r="H67" s="132" t="s">
        <v>40</v>
      </c>
      <c r="I67" s="133" t="s">
        <v>1488</v>
      </c>
      <c r="J67" s="134">
        <v>29</v>
      </c>
      <c r="K67" s="135" t="s">
        <v>1497</v>
      </c>
      <c r="M67" s="137">
        <v>29</v>
      </c>
    </row>
    <row r="68" spans="1:13">
      <c r="A68" s="116" t="str">
        <f t="shared" si="10"/>
        <v>JUSTIN 8600-grey</v>
      </c>
      <c r="B68" s="116" t="str">
        <f t="shared" si="11"/>
        <v>JUSTIN 8600</v>
      </c>
      <c r="C68" s="116" t="str">
        <f t="shared" si="12"/>
        <v>grey</v>
      </c>
      <c r="D68" s="116" t="str">
        <f t="shared" si="13"/>
        <v>Варежки</v>
      </c>
      <c r="E68" s="117" t="str">
        <f t="shared" si="9"/>
        <v>Варежки</v>
      </c>
      <c r="F68" s="130" t="s">
        <v>433</v>
      </c>
      <c r="G68" s="131" t="s">
        <v>434</v>
      </c>
      <c r="H68" s="132" t="s">
        <v>40</v>
      </c>
      <c r="I68" s="133">
        <v>499</v>
      </c>
      <c r="J68" s="134">
        <v>1</v>
      </c>
      <c r="K68" s="135">
        <v>499</v>
      </c>
      <c r="M68" s="137">
        <v>1</v>
      </c>
    </row>
    <row r="69" spans="1:13">
      <c r="A69" s="116" t="str">
        <f t="shared" si="10"/>
        <v>PYROP 001-white</v>
      </c>
      <c r="B69" s="116" t="str">
        <f t="shared" si="11"/>
        <v>PYROP 001</v>
      </c>
      <c r="C69" s="116" t="str">
        <f t="shared" si="12"/>
        <v>white</v>
      </c>
      <c r="D69" s="116" t="str">
        <f t="shared" si="13"/>
        <v>Варежки</v>
      </c>
      <c r="E69" s="117" t="str">
        <f t="shared" si="9"/>
        <v>Варежки</v>
      </c>
      <c r="F69" s="130" t="s">
        <v>527</v>
      </c>
      <c r="G69" s="131" t="s">
        <v>528</v>
      </c>
      <c r="H69" s="132" t="s">
        <v>40</v>
      </c>
      <c r="I69" s="133">
        <v>637</v>
      </c>
      <c r="J69" s="134">
        <v>1</v>
      </c>
      <c r="K69" s="135">
        <v>637</v>
      </c>
      <c r="M69" s="137">
        <v>1</v>
      </c>
    </row>
    <row r="70" spans="1:13">
      <c r="A70" s="116" t="str">
        <f t="shared" si="10"/>
        <v>PYROP 003-white</v>
      </c>
      <c r="B70" s="116" t="str">
        <f t="shared" si="11"/>
        <v>PYROP 003</v>
      </c>
      <c r="C70" s="116" t="str">
        <f t="shared" si="12"/>
        <v>white</v>
      </c>
      <c r="D70" s="116" t="str">
        <f t="shared" si="13"/>
        <v>Варежки</v>
      </c>
      <c r="E70" s="117" t="str">
        <f t="shared" si="9"/>
        <v>Варежки</v>
      </c>
      <c r="F70" s="130" t="s">
        <v>170</v>
      </c>
      <c r="G70" s="131" t="s">
        <v>98</v>
      </c>
      <c r="H70" s="132" t="s">
        <v>40</v>
      </c>
      <c r="I70" s="133" t="s">
        <v>1498</v>
      </c>
      <c r="J70" s="134">
        <v>3</v>
      </c>
      <c r="K70" s="135" t="s">
        <v>1499</v>
      </c>
      <c r="M70" s="137">
        <v>3</v>
      </c>
    </row>
    <row r="71" spans="1:13">
      <c r="A71" s="116" t="str">
        <f t="shared" si="10"/>
        <v>PYROP 003-grey</v>
      </c>
      <c r="B71" s="116" t="str">
        <f t="shared" si="11"/>
        <v>PYROP 003</v>
      </c>
      <c r="C71" s="116" t="str">
        <f t="shared" si="12"/>
        <v>grey</v>
      </c>
      <c r="D71" s="116" t="str">
        <f t="shared" si="13"/>
        <v>Варежки</v>
      </c>
      <c r="E71" s="117" t="str">
        <f t="shared" si="9"/>
        <v>Варежки</v>
      </c>
      <c r="F71" s="130" t="s">
        <v>169</v>
      </c>
      <c r="G71" s="131" t="s">
        <v>97</v>
      </c>
      <c r="H71" s="132" t="s">
        <v>40</v>
      </c>
      <c r="I71" s="133" t="s">
        <v>1498</v>
      </c>
      <c r="J71" s="134">
        <v>2</v>
      </c>
      <c r="K71" s="135" t="s">
        <v>1500</v>
      </c>
      <c r="M71" s="137">
        <v>2</v>
      </c>
    </row>
    <row r="72" spans="1:13">
      <c r="A72" s="116" t="str">
        <f t="shared" si="10"/>
        <v>PYROP 003-black</v>
      </c>
      <c r="B72" s="116" t="str">
        <f t="shared" si="11"/>
        <v>PYROP 003</v>
      </c>
      <c r="C72" s="116" t="str">
        <f t="shared" si="12"/>
        <v>black</v>
      </c>
      <c r="D72" s="116" t="str">
        <f t="shared" si="13"/>
        <v>Варежки</v>
      </c>
      <c r="E72" s="117" t="str">
        <f t="shared" si="9"/>
        <v>Варежки</v>
      </c>
      <c r="F72" s="130" t="s">
        <v>168</v>
      </c>
      <c r="G72" s="131" t="s">
        <v>96</v>
      </c>
      <c r="H72" s="132" t="s">
        <v>40</v>
      </c>
      <c r="I72" s="133" t="s">
        <v>1498</v>
      </c>
      <c r="J72" s="134">
        <v>23</v>
      </c>
      <c r="K72" s="135" t="s">
        <v>1501</v>
      </c>
      <c r="M72" s="137">
        <v>23</v>
      </c>
    </row>
    <row r="73" spans="1:13">
      <c r="A73" s="116" t="str">
        <f t="shared" si="10"/>
        <v>B1708H FISHERMAN CAP-khaki</v>
      </c>
      <c r="B73" s="116" t="str">
        <f t="shared" si="11"/>
        <v>B1708H FISHERMAN CAP</v>
      </c>
      <c r="C73" s="116" t="str">
        <f t="shared" si="12"/>
        <v>khaki</v>
      </c>
      <c r="D73" s="116" t="str">
        <f t="shared" si="13"/>
        <v>Кепка BETMAR арт. B1708</v>
      </c>
      <c r="E73" s="117" t="e">
        <f t="shared" si="9"/>
        <v>#N/A</v>
      </c>
      <c r="F73" s="130" t="s">
        <v>1502</v>
      </c>
      <c r="G73" s="131" t="s">
        <v>1503</v>
      </c>
      <c r="H73" s="132" t="s">
        <v>40</v>
      </c>
      <c r="I73" s="133">
        <v>952.58</v>
      </c>
      <c r="J73" s="134">
        <v>1</v>
      </c>
      <c r="K73" s="135">
        <v>952.58</v>
      </c>
      <c r="M73" s="137">
        <v>1</v>
      </c>
    </row>
    <row r="74" spans="1:13">
      <c r="A74" s="116" t="str">
        <f t="shared" si="10"/>
        <v>B1708H FISHERMAN CAP-white.navy</v>
      </c>
      <c r="B74" s="116" t="str">
        <f t="shared" si="11"/>
        <v>B1708H FISHERMAN CAP</v>
      </c>
      <c r="C74" s="116" t="str">
        <f t="shared" si="12"/>
        <v>white.navy</v>
      </c>
      <c r="D74" s="116" t="str">
        <f t="shared" si="13"/>
        <v>Кепка BETMAR арт. B1708</v>
      </c>
      <c r="E74" s="117" t="e">
        <f t="shared" si="9"/>
        <v>#N/A</v>
      </c>
      <c r="F74" s="130" t="s">
        <v>1504</v>
      </c>
      <c r="G74" s="131" t="s">
        <v>1505</v>
      </c>
      <c r="H74" s="132" t="s">
        <v>40</v>
      </c>
      <c r="I74" s="133">
        <v>952.58</v>
      </c>
      <c r="J74" s="134">
        <v>2</v>
      </c>
      <c r="K74" s="135" t="s">
        <v>1506</v>
      </c>
      <c r="M74" s="137">
        <v>2</v>
      </c>
    </row>
    <row r="75" spans="1:13">
      <c r="A75" s="116" t="str">
        <f t="shared" si="10"/>
        <v>B1708H FISHERMAN CAP-skyway</v>
      </c>
      <c r="B75" s="116" t="str">
        <f t="shared" si="11"/>
        <v>B1708H FISHERMAN CAP</v>
      </c>
      <c r="C75" s="116" t="str">
        <f t="shared" si="12"/>
        <v>skyway</v>
      </c>
      <c r="D75" s="116" t="str">
        <f t="shared" si="13"/>
        <v>Кепка BETMAR арт. B1708</v>
      </c>
      <c r="E75" s="117" t="e">
        <f t="shared" si="9"/>
        <v>#N/A</v>
      </c>
      <c r="F75" s="130" t="s">
        <v>1507</v>
      </c>
      <c r="G75" s="131" t="s">
        <v>1508</v>
      </c>
      <c r="H75" s="132" t="s">
        <v>40</v>
      </c>
      <c r="I75" s="133" t="s">
        <v>1509</v>
      </c>
      <c r="J75" s="134">
        <v>1</v>
      </c>
      <c r="K75" s="135" t="s">
        <v>1509</v>
      </c>
      <c r="M75" s="137">
        <v>1</v>
      </c>
    </row>
    <row r="76" spans="1:13">
      <c r="A76" s="116" t="str">
        <f t="shared" si="10"/>
        <v>B1708H FISHERMAN CAP-poppy</v>
      </c>
      <c r="B76" s="116" t="str">
        <f t="shared" si="11"/>
        <v>B1708H FISHERMAN CAP</v>
      </c>
      <c r="C76" s="116" t="str">
        <f t="shared" si="12"/>
        <v>poppy</v>
      </c>
      <c r="D76" s="116" t="str">
        <f t="shared" si="13"/>
        <v>Кепка BETMAR арт. B1708</v>
      </c>
      <c r="E76" s="117" t="e">
        <f t="shared" si="9"/>
        <v>#N/A</v>
      </c>
      <c r="F76" s="130" t="s">
        <v>1510</v>
      </c>
      <c r="G76" s="131" t="s">
        <v>1511</v>
      </c>
      <c r="H76" s="132" t="s">
        <v>40</v>
      </c>
      <c r="I76" s="133">
        <v>952.58</v>
      </c>
      <c r="J76" s="134">
        <v>5</v>
      </c>
      <c r="K76" s="135" t="s">
        <v>1512</v>
      </c>
      <c r="M76" s="137">
        <v>5</v>
      </c>
    </row>
    <row r="77" spans="1:13">
      <c r="A77" s="116" t="str">
        <f t="shared" si="10"/>
        <v>ADVANCER 002-blue</v>
      </c>
      <c r="B77" s="116" t="str">
        <f t="shared" si="11"/>
        <v>ADVANCER 002</v>
      </c>
      <c r="C77" s="116" t="str">
        <f t="shared" si="12"/>
        <v>blue</v>
      </c>
      <c r="D77" s="116" t="str">
        <f t="shared" si="13"/>
        <v>Кепка</v>
      </c>
      <c r="E77" s="117" t="str">
        <f t="shared" si="9"/>
        <v>Кепки</v>
      </c>
      <c r="F77" s="130" t="s">
        <v>171</v>
      </c>
      <c r="G77" s="131" t="s">
        <v>99</v>
      </c>
      <c r="H77" s="132" t="s">
        <v>44</v>
      </c>
      <c r="I77" s="133" t="s">
        <v>1514</v>
      </c>
      <c r="J77" s="134">
        <v>1</v>
      </c>
      <c r="K77" s="135" t="s">
        <v>1514</v>
      </c>
      <c r="M77" s="137">
        <v>1</v>
      </c>
    </row>
    <row r="78" spans="1:13">
      <c r="A78" s="116" t="str">
        <f t="shared" si="10"/>
        <v>ADVANCER 002-blue</v>
      </c>
      <c r="B78" s="116" t="str">
        <f t="shared" si="11"/>
        <v>ADVANCER 002</v>
      </c>
      <c r="C78" s="116" t="str">
        <f t="shared" si="12"/>
        <v>blue</v>
      </c>
      <c r="D78" s="116" t="str">
        <f t="shared" si="13"/>
        <v>Кепка</v>
      </c>
      <c r="E78" s="117" t="str">
        <f t="shared" si="9"/>
        <v>Кепки</v>
      </c>
      <c r="F78" s="130" t="s">
        <v>172</v>
      </c>
      <c r="G78" s="131" t="s">
        <v>99</v>
      </c>
      <c r="H78" s="132" t="s">
        <v>41</v>
      </c>
      <c r="I78" s="133" t="s">
        <v>1515</v>
      </c>
      <c r="J78" s="134">
        <v>2</v>
      </c>
      <c r="K78" s="135" t="s">
        <v>1516</v>
      </c>
      <c r="M78" s="137">
        <v>2</v>
      </c>
    </row>
    <row r="79" spans="1:13">
      <c r="A79" s="116" t="str">
        <f t="shared" si="10"/>
        <v>ADVANCER 010-red</v>
      </c>
      <c r="B79" s="116" t="str">
        <f t="shared" si="11"/>
        <v>ADVANCER 010</v>
      </c>
      <c r="C79" s="116" t="str">
        <f t="shared" si="12"/>
        <v>red</v>
      </c>
      <c r="D79" s="116" t="str">
        <f t="shared" si="13"/>
        <v>Кепка</v>
      </c>
      <c r="E79" s="117" t="str">
        <f t="shared" si="9"/>
        <v>Кепки</v>
      </c>
      <c r="F79" s="130" t="s">
        <v>441</v>
      </c>
      <c r="G79" s="131" t="s">
        <v>440</v>
      </c>
      <c r="H79" s="132" t="s">
        <v>42</v>
      </c>
      <c r="I79" s="133" t="s">
        <v>1517</v>
      </c>
      <c r="J79" s="134">
        <v>1</v>
      </c>
      <c r="K79" s="135" t="s">
        <v>1518</v>
      </c>
      <c r="M79" s="137">
        <v>1</v>
      </c>
    </row>
    <row r="80" spans="1:13">
      <c r="A80" s="116" t="str">
        <f t="shared" si="10"/>
        <v>ADVANCER 010-red</v>
      </c>
      <c r="B80" s="116" t="str">
        <f t="shared" si="11"/>
        <v>ADVANCER 010</v>
      </c>
      <c r="C80" s="116" t="str">
        <f t="shared" si="12"/>
        <v>red</v>
      </c>
      <c r="D80" s="116" t="str">
        <f t="shared" si="13"/>
        <v>Кепка</v>
      </c>
      <c r="E80" s="117" t="str">
        <f t="shared" si="9"/>
        <v>Кепки</v>
      </c>
      <c r="F80" s="130" t="s">
        <v>442</v>
      </c>
      <c r="G80" s="131" t="s">
        <v>440</v>
      </c>
      <c r="H80" s="132" t="s">
        <v>45</v>
      </c>
      <c r="I80" s="133" t="s">
        <v>1517</v>
      </c>
      <c r="J80" s="134">
        <v>2</v>
      </c>
      <c r="K80" s="135" t="s">
        <v>1519</v>
      </c>
      <c r="M80" s="137">
        <v>2</v>
      </c>
    </row>
    <row r="81" spans="1:13">
      <c r="A81" s="116" t="str">
        <f t="shared" si="10"/>
        <v>ADVANCER 010-red</v>
      </c>
      <c r="B81" s="116" t="str">
        <f t="shared" si="11"/>
        <v>ADVANCER 010</v>
      </c>
      <c r="C81" s="116" t="str">
        <f t="shared" si="12"/>
        <v>red</v>
      </c>
      <c r="D81" s="116" t="str">
        <f t="shared" si="13"/>
        <v>Кепка</v>
      </c>
      <c r="E81" s="117" t="str">
        <f t="shared" si="9"/>
        <v>Кепки</v>
      </c>
      <c r="F81" s="130" t="s">
        <v>443</v>
      </c>
      <c r="G81" s="131" t="s">
        <v>440</v>
      </c>
      <c r="H81" s="132" t="s">
        <v>41</v>
      </c>
      <c r="I81" s="133" t="s">
        <v>1517</v>
      </c>
      <c r="J81" s="134">
        <v>1</v>
      </c>
      <c r="K81" s="135" t="s">
        <v>1518</v>
      </c>
      <c r="M81" s="137">
        <v>1</v>
      </c>
    </row>
    <row r="82" spans="1:13">
      <c r="A82" s="116" t="str">
        <f t="shared" si="10"/>
        <v>ADVANCER 010-grey</v>
      </c>
      <c r="B82" s="116" t="str">
        <f t="shared" si="11"/>
        <v>ADVANCER 010</v>
      </c>
      <c r="C82" s="116" t="str">
        <f t="shared" si="12"/>
        <v>grey</v>
      </c>
      <c r="D82" s="116" t="str">
        <f t="shared" si="13"/>
        <v>Кепка</v>
      </c>
      <c r="E82" s="117" t="str">
        <f t="shared" si="9"/>
        <v>Кепки</v>
      </c>
      <c r="F82" s="130" t="s">
        <v>435</v>
      </c>
      <c r="G82" s="131" t="s">
        <v>436</v>
      </c>
      <c r="H82" s="132" t="s">
        <v>42</v>
      </c>
      <c r="I82" s="133" t="s">
        <v>1517</v>
      </c>
      <c r="J82" s="134">
        <v>1</v>
      </c>
      <c r="K82" s="135" t="s">
        <v>1518</v>
      </c>
      <c r="M82" s="137">
        <v>1</v>
      </c>
    </row>
    <row r="83" spans="1:13">
      <c r="A83" s="116" t="str">
        <f t="shared" si="10"/>
        <v>ADVANCER 010-black</v>
      </c>
      <c r="B83" s="116" t="str">
        <f t="shared" si="11"/>
        <v>ADVANCER 010</v>
      </c>
      <c r="C83" s="116" t="str">
        <f t="shared" si="12"/>
        <v>black</v>
      </c>
      <c r="D83" s="116" t="str">
        <f t="shared" si="13"/>
        <v>Кепка</v>
      </c>
      <c r="E83" s="117" t="str">
        <f t="shared" si="9"/>
        <v>Кепки</v>
      </c>
      <c r="F83" s="130" t="s">
        <v>437</v>
      </c>
      <c r="G83" s="131" t="s">
        <v>438</v>
      </c>
      <c r="H83" s="132" t="s">
        <v>46</v>
      </c>
      <c r="I83" s="133" t="s">
        <v>1517</v>
      </c>
      <c r="J83" s="134">
        <v>1</v>
      </c>
      <c r="K83" s="135" t="s">
        <v>1518</v>
      </c>
      <c r="M83" s="137">
        <v>1</v>
      </c>
    </row>
    <row r="84" spans="1:13">
      <c r="A84" s="116" t="str">
        <f t="shared" si="10"/>
        <v>ADVANCER 010-black</v>
      </c>
      <c r="B84" s="116" t="str">
        <f t="shared" si="11"/>
        <v>ADVANCER 010</v>
      </c>
      <c r="C84" s="116" t="str">
        <f t="shared" si="12"/>
        <v>black</v>
      </c>
      <c r="D84" s="116" t="str">
        <f t="shared" si="13"/>
        <v>Кепка</v>
      </c>
      <c r="E84" s="117" t="str">
        <f t="shared" si="9"/>
        <v>Кепки</v>
      </c>
      <c r="F84" s="130" t="s">
        <v>439</v>
      </c>
      <c r="G84" s="131" t="s">
        <v>438</v>
      </c>
      <c r="H84" s="132" t="s">
        <v>42</v>
      </c>
      <c r="I84" s="133" t="s">
        <v>1517</v>
      </c>
      <c r="J84" s="134">
        <v>3</v>
      </c>
      <c r="K84" s="135" t="s">
        <v>1520</v>
      </c>
      <c r="M84" s="137">
        <v>3</v>
      </c>
    </row>
    <row r="85" spans="1:13">
      <c r="A85" s="116" t="str">
        <f t="shared" si="10"/>
        <v>ADVANCER 019-green</v>
      </c>
      <c r="B85" s="116" t="str">
        <f t="shared" si="11"/>
        <v>ADVANCER 019</v>
      </c>
      <c r="C85" s="116" t="str">
        <f t="shared" si="12"/>
        <v>green</v>
      </c>
      <c r="D85" s="116" t="str">
        <f t="shared" si="13"/>
        <v>Кепка</v>
      </c>
      <c r="E85" s="117" t="str">
        <f t="shared" si="9"/>
        <v>Кепки</v>
      </c>
      <c r="F85" s="130" t="s">
        <v>263</v>
      </c>
      <c r="G85" s="131" t="s">
        <v>264</v>
      </c>
      <c r="H85" s="132" t="s">
        <v>41</v>
      </c>
      <c r="I85" s="133" t="s">
        <v>1521</v>
      </c>
      <c r="J85" s="134">
        <v>1</v>
      </c>
      <c r="K85" s="135" t="s">
        <v>1522</v>
      </c>
      <c r="M85" s="137">
        <v>1</v>
      </c>
    </row>
    <row r="86" spans="1:13">
      <c r="A86" s="116" t="str">
        <f t="shared" si="10"/>
        <v>ADVANCER PATCH-purple</v>
      </c>
      <c r="B86" s="116" t="str">
        <f t="shared" si="11"/>
        <v>ADVANCER PATCH</v>
      </c>
      <c r="C86" s="116" t="str">
        <f t="shared" si="12"/>
        <v>purple</v>
      </c>
      <c r="D86" s="116" t="str">
        <f t="shared" si="13"/>
        <v>Кепка</v>
      </c>
      <c r="E86" s="117" t="str">
        <f t="shared" si="9"/>
        <v>Кепки</v>
      </c>
      <c r="F86" s="130" t="s">
        <v>265</v>
      </c>
      <c r="G86" s="131" t="s">
        <v>266</v>
      </c>
      <c r="H86" s="132" t="s">
        <v>41</v>
      </c>
      <c r="I86" s="133" t="s">
        <v>1523</v>
      </c>
      <c r="J86" s="134">
        <v>2</v>
      </c>
      <c r="K86" s="135" t="s">
        <v>1524</v>
      </c>
      <c r="M86" s="137">
        <v>2</v>
      </c>
    </row>
    <row r="87" spans="1:13">
      <c r="A87" s="116" t="str">
        <f t="shared" si="10"/>
        <v>ADVANCER S1801-green</v>
      </c>
      <c r="B87" s="116" t="str">
        <f t="shared" si="11"/>
        <v>ADVANCER S1801</v>
      </c>
      <c r="C87" s="116" t="str">
        <f t="shared" si="12"/>
        <v>green</v>
      </c>
      <c r="D87" s="116" t="str">
        <f t="shared" si="13"/>
        <v>Кепка</v>
      </c>
      <c r="E87" s="117" t="str">
        <f t="shared" si="9"/>
        <v>Кепки</v>
      </c>
      <c r="F87" s="130" t="s">
        <v>268</v>
      </c>
      <c r="G87" s="131" t="s">
        <v>267</v>
      </c>
      <c r="H87" s="132" t="s">
        <v>42</v>
      </c>
      <c r="I87" s="133">
        <v>974.73</v>
      </c>
      <c r="J87" s="134">
        <v>3</v>
      </c>
      <c r="K87" s="135" t="s">
        <v>1525</v>
      </c>
      <c r="M87" s="137">
        <v>3</v>
      </c>
    </row>
    <row r="88" spans="1:13">
      <c r="A88" s="116" t="str">
        <f t="shared" si="10"/>
        <v>ADVANCER S1801-green</v>
      </c>
      <c r="B88" s="116" t="str">
        <f t="shared" si="11"/>
        <v>ADVANCER S1801</v>
      </c>
      <c r="C88" s="116" t="str">
        <f t="shared" si="12"/>
        <v>green</v>
      </c>
      <c r="D88" s="116" t="str">
        <f t="shared" si="13"/>
        <v>Кепка</v>
      </c>
      <c r="E88" s="117" t="str">
        <f t="shared" si="9"/>
        <v>Кепки</v>
      </c>
      <c r="F88" s="130" t="s">
        <v>952</v>
      </c>
      <c r="G88" s="131" t="s">
        <v>267</v>
      </c>
      <c r="H88" s="132" t="s">
        <v>41</v>
      </c>
      <c r="I88" s="133">
        <v>974.73</v>
      </c>
      <c r="J88" s="134">
        <v>1</v>
      </c>
      <c r="K88" s="135">
        <v>974.73</v>
      </c>
      <c r="M88" s="137">
        <v>1</v>
      </c>
    </row>
    <row r="89" spans="1:13">
      <c r="A89" s="116" t="str">
        <f t="shared" si="10"/>
        <v>ADVANCER S1801-green</v>
      </c>
      <c r="B89" s="116" t="str">
        <f t="shared" si="11"/>
        <v>ADVANCER S1801</v>
      </c>
      <c r="C89" s="116" t="str">
        <f t="shared" si="12"/>
        <v>green</v>
      </c>
      <c r="D89" s="116" t="str">
        <f t="shared" si="13"/>
        <v>Кепка</v>
      </c>
      <c r="E89" s="117" t="str">
        <f t="shared" si="9"/>
        <v>Кепки</v>
      </c>
      <c r="F89" s="130" t="s">
        <v>269</v>
      </c>
      <c r="G89" s="131" t="s">
        <v>267</v>
      </c>
      <c r="H89" s="132" t="s">
        <v>43</v>
      </c>
      <c r="I89" s="133">
        <v>974.73</v>
      </c>
      <c r="J89" s="134">
        <v>1</v>
      </c>
      <c r="K89" s="135">
        <v>974.73</v>
      </c>
      <c r="M89" s="137">
        <v>1</v>
      </c>
    </row>
    <row r="90" spans="1:13">
      <c r="A90" s="116" t="str">
        <f t="shared" si="10"/>
        <v>ADVANCER S1801-blue</v>
      </c>
      <c r="B90" s="116" t="str">
        <f t="shared" si="11"/>
        <v>ADVANCER S1801</v>
      </c>
      <c r="C90" s="116" t="str">
        <f t="shared" si="12"/>
        <v>blue</v>
      </c>
      <c r="D90" s="116" t="str">
        <f t="shared" si="13"/>
        <v>Кепка</v>
      </c>
      <c r="E90" s="117" t="str">
        <f t="shared" si="9"/>
        <v>Кепки</v>
      </c>
      <c r="F90" s="130" t="s">
        <v>270</v>
      </c>
      <c r="G90" s="131" t="s">
        <v>271</v>
      </c>
      <c r="H90" s="132" t="s">
        <v>44</v>
      </c>
      <c r="I90" s="133">
        <v>974.73</v>
      </c>
      <c r="J90" s="134">
        <v>1</v>
      </c>
      <c r="K90" s="135">
        <v>974.73</v>
      </c>
      <c r="M90" s="137">
        <v>1</v>
      </c>
    </row>
    <row r="91" spans="1:13">
      <c r="A91" s="116" t="str">
        <f t="shared" si="10"/>
        <v>ADVANCER S1801-blue</v>
      </c>
      <c r="B91" s="116" t="str">
        <f t="shared" si="11"/>
        <v>ADVANCER S1801</v>
      </c>
      <c r="C91" s="116" t="str">
        <f t="shared" si="12"/>
        <v>blue</v>
      </c>
      <c r="D91" s="116" t="str">
        <f t="shared" si="13"/>
        <v>Кепка</v>
      </c>
      <c r="E91" s="117" t="str">
        <f t="shared" si="9"/>
        <v>Кепки</v>
      </c>
      <c r="F91" s="130" t="s">
        <v>272</v>
      </c>
      <c r="G91" s="131" t="s">
        <v>271</v>
      </c>
      <c r="H91" s="132" t="s">
        <v>42</v>
      </c>
      <c r="I91" s="133">
        <v>974.73</v>
      </c>
      <c r="J91" s="134">
        <v>1</v>
      </c>
      <c r="K91" s="135">
        <v>974.73</v>
      </c>
      <c r="M91" s="137">
        <v>1</v>
      </c>
    </row>
    <row r="92" spans="1:13">
      <c r="A92" s="116" t="str">
        <f t="shared" si="10"/>
        <v>ANDAMAN-green</v>
      </c>
      <c r="B92" s="116" t="str">
        <f t="shared" si="11"/>
        <v>ANDAMAN</v>
      </c>
      <c r="C92" s="116" t="str">
        <f t="shared" si="12"/>
        <v>green</v>
      </c>
      <c r="D92" s="116" t="str">
        <f t="shared" si="13"/>
        <v>Кепка</v>
      </c>
      <c r="E92" s="117" t="str">
        <f t="shared" si="9"/>
        <v>Кепки</v>
      </c>
      <c r="F92" s="130" t="s">
        <v>1526</v>
      </c>
      <c r="G92" s="131" t="s">
        <v>1527</v>
      </c>
      <c r="H92" s="132" t="s">
        <v>42</v>
      </c>
      <c r="I92" s="133" t="s">
        <v>1528</v>
      </c>
      <c r="J92" s="134">
        <v>6</v>
      </c>
      <c r="K92" s="135" t="s">
        <v>1529</v>
      </c>
      <c r="M92" s="137">
        <v>6</v>
      </c>
    </row>
    <row r="93" spans="1:13">
      <c r="A93" s="116" t="str">
        <f t="shared" si="10"/>
        <v>ANDAMAN-green</v>
      </c>
      <c r="B93" s="116" t="str">
        <f t="shared" si="11"/>
        <v>ANDAMAN</v>
      </c>
      <c r="C93" s="116" t="str">
        <f t="shared" si="12"/>
        <v>green</v>
      </c>
      <c r="D93" s="116" t="str">
        <f t="shared" si="13"/>
        <v>Кепка</v>
      </c>
      <c r="E93" s="117" t="str">
        <f t="shared" si="9"/>
        <v>Кепки</v>
      </c>
      <c r="F93" s="130" t="s">
        <v>1530</v>
      </c>
      <c r="G93" s="131" t="s">
        <v>1527</v>
      </c>
      <c r="H93" s="132" t="s">
        <v>45</v>
      </c>
      <c r="I93" s="133" t="s">
        <v>1528</v>
      </c>
      <c r="J93" s="134">
        <v>1</v>
      </c>
      <c r="K93" s="135" t="s">
        <v>1531</v>
      </c>
      <c r="M93" s="137">
        <v>1</v>
      </c>
    </row>
    <row r="94" spans="1:13">
      <c r="A94" s="116" t="str">
        <f t="shared" si="10"/>
        <v>ANDAMAN-green</v>
      </c>
      <c r="B94" s="116" t="str">
        <f t="shared" si="11"/>
        <v>ANDAMAN</v>
      </c>
      <c r="C94" s="116" t="str">
        <f t="shared" si="12"/>
        <v>green</v>
      </c>
      <c r="D94" s="116" t="str">
        <f t="shared" si="13"/>
        <v>Кепка</v>
      </c>
      <c r="E94" s="117" t="str">
        <f t="shared" si="9"/>
        <v>Кепки</v>
      </c>
      <c r="F94" s="130" t="s">
        <v>1532</v>
      </c>
      <c r="G94" s="131" t="s">
        <v>1527</v>
      </c>
      <c r="H94" s="132" t="s">
        <v>41</v>
      </c>
      <c r="I94" s="133" t="s">
        <v>1528</v>
      </c>
      <c r="J94" s="134">
        <v>7</v>
      </c>
      <c r="K94" s="135" t="s">
        <v>1533</v>
      </c>
      <c r="M94" s="137">
        <v>7</v>
      </c>
    </row>
    <row r="95" spans="1:13">
      <c r="A95" s="116" t="str">
        <f t="shared" si="10"/>
        <v>ANDAMAN-green</v>
      </c>
      <c r="B95" s="116" t="str">
        <f t="shared" si="11"/>
        <v>ANDAMAN</v>
      </c>
      <c r="C95" s="116" t="str">
        <f t="shared" si="12"/>
        <v>green</v>
      </c>
      <c r="D95" s="116" t="str">
        <f t="shared" si="13"/>
        <v>Кепка</v>
      </c>
      <c r="E95" s="117" t="str">
        <f t="shared" si="9"/>
        <v>Кепки</v>
      </c>
      <c r="F95" s="130" t="s">
        <v>1534</v>
      </c>
      <c r="G95" s="131" t="s">
        <v>1527</v>
      </c>
      <c r="H95" s="132" t="s">
        <v>43</v>
      </c>
      <c r="I95" s="133" t="s">
        <v>1528</v>
      </c>
      <c r="J95" s="134">
        <v>2</v>
      </c>
      <c r="K95" s="135" t="s">
        <v>1535</v>
      </c>
      <c r="M95" s="137">
        <v>2</v>
      </c>
    </row>
    <row r="96" spans="1:13">
      <c r="A96" s="116" t="str">
        <f t="shared" si="10"/>
        <v>ANDAMAN-blue</v>
      </c>
      <c r="B96" s="116" t="str">
        <f t="shared" si="11"/>
        <v>ANDAMAN</v>
      </c>
      <c r="C96" s="116" t="str">
        <f t="shared" si="12"/>
        <v>blue</v>
      </c>
      <c r="D96" s="116" t="str">
        <f t="shared" si="13"/>
        <v>Кепка</v>
      </c>
      <c r="E96" s="117" t="str">
        <f t="shared" si="9"/>
        <v>Кепки</v>
      </c>
      <c r="F96" s="130" t="s">
        <v>1536</v>
      </c>
      <c r="G96" s="131" t="s">
        <v>1537</v>
      </c>
      <c r="H96" s="132" t="s">
        <v>44</v>
      </c>
      <c r="I96" s="133" t="s">
        <v>1528</v>
      </c>
      <c r="J96" s="134">
        <v>4</v>
      </c>
      <c r="K96" s="135" t="s">
        <v>1538</v>
      </c>
      <c r="M96" s="137">
        <v>4</v>
      </c>
    </row>
    <row r="97" spans="1:13">
      <c r="A97" s="116" t="str">
        <f t="shared" si="10"/>
        <v>ANDAMAN-blue</v>
      </c>
      <c r="B97" s="116" t="str">
        <f t="shared" si="11"/>
        <v>ANDAMAN</v>
      </c>
      <c r="C97" s="116" t="str">
        <f t="shared" si="12"/>
        <v>blue</v>
      </c>
      <c r="D97" s="116" t="str">
        <f t="shared" si="13"/>
        <v>Кепка</v>
      </c>
      <c r="E97" s="117" t="str">
        <f t="shared" si="9"/>
        <v>Кепки</v>
      </c>
      <c r="F97" s="130" t="s">
        <v>1539</v>
      </c>
      <c r="G97" s="131" t="s">
        <v>1537</v>
      </c>
      <c r="H97" s="132" t="s">
        <v>46</v>
      </c>
      <c r="I97" s="133" t="s">
        <v>1528</v>
      </c>
      <c r="J97" s="134">
        <v>1</v>
      </c>
      <c r="K97" s="135" t="s">
        <v>1531</v>
      </c>
      <c r="M97" s="137">
        <v>1</v>
      </c>
    </row>
    <row r="98" spans="1:13">
      <c r="A98" s="116" t="str">
        <f t="shared" si="10"/>
        <v>ANDAMAN-blue</v>
      </c>
      <c r="B98" s="116" t="str">
        <f t="shared" si="11"/>
        <v>ANDAMAN</v>
      </c>
      <c r="C98" s="116" t="str">
        <f t="shared" si="12"/>
        <v>blue</v>
      </c>
      <c r="D98" s="116" t="str">
        <f t="shared" si="13"/>
        <v>Кепка</v>
      </c>
      <c r="E98" s="117" t="str">
        <f t="shared" si="9"/>
        <v>Кепки</v>
      </c>
      <c r="F98" s="130" t="s">
        <v>1540</v>
      </c>
      <c r="G98" s="131" t="s">
        <v>1537</v>
      </c>
      <c r="H98" s="132" t="s">
        <v>42</v>
      </c>
      <c r="I98" s="133" t="s">
        <v>1528</v>
      </c>
      <c r="J98" s="134">
        <v>7</v>
      </c>
      <c r="K98" s="135" t="s">
        <v>1533</v>
      </c>
      <c r="M98" s="137">
        <v>7</v>
      </c>
    </row>
    <row r="99" spans="1:13">
      <c r="A99" s="116" t="str">
        <f t="shared" si="10"/>
        <v>ANDAMAN-blue</v>
      </c>
      <c r="B99" s="116" t="str">
        <f t="shared" si="11"/>
        <v>ANDAMAN</v>
      </c>
      <c r="C99" s="116" t="str">
        <f t="shared" si="12"/>
        <v>blue</v>
      </c>
      <c r="D99" s="116" t="str">
        <f t="shared" si="13"/>
        <v>Кепка</v>
      </c>
      <c r="E99" s="117" t="str">
        <f t="shared" si="9"/>
        <v>Кепки</v>
      </c>
      <c r="F99" s="130" t="s">
        <v>1541</v>
      </c>
      <c r="G99" s="131" t="s">
        <v>1537</v>
      </c>
      <c r="H99" s="132" t="s">
        <v>41</v>
      </c>
      <c r="I99" s="133" t="s">
        <v>1528</v>
      </c>
      <c r="J99" s="134">
        <v>4</v>
      </c>
      <c r="K99" s="135" t="s">
        <v>1538</v>
      </c>
      <c r="M99" s="137">
        <v>4</v>
      </c>
    </row>
    <row r="100" spans="1:13">
      <c r="A100" s="116" t="str">
        <f t="shared" si="10"/>
        <v>ANDAMAN-blue</v>
      </c>
      <c r="B100" s="116" t="str">
        <f t="shared" si="11"/>
        <v>ANDAMAN</v>
      </c>
      <c r="C100" s="116" t="str">
        <f t="shared" si="12"/>
        <v>blue</v>
      </c>
      <c r="D100" s="116" t="str">
        <f t="shared" si="13"/>
        <v>Кепка</v>
      </c>
      <c r="E100" s="117" t="str">
        <f t="shared" si="9"/>
        <v>Кепки</v>
      </c>
      <c r="F100" s="130" t="s">
        <v>1542</v>
      </c>
      <c r="G100" s="131" t="s">
        <v>1537</v>
      </c>
      <c r="H100" s="132" t="s">
        <v>47</v>
      </c>
      <c r="I100" s="133" t="s">
        <v>1543</v>
      </c>
      <c r="J100" s="134">
        <v>2</v>
      </c>
      <c r="K100" s="135" t="s">
        <v>1544</v>
      </c>
      <c r="M100" s="137">
        <v>2</v>
      </c>
    </row>
    <row r="101" spans="1:13">
      <c r="A101" s="116" t="str">
        <f t="shared" si="10"/>
        <v>ANDAMAN-blue</v>
      </c>
      <c r="B101" s="116" t="str">
        <f t="shared" si="11"/>
        <v>ANDAMAN</v>
      </c>
      <c r="C101" s="116" t="str">
        <f t="shared" si="12"/>
        <v>blue</v>
      </c>
      <c r="D101" s="116" t="str">
        <f t="shared" si="13"/>
        <v>Кепка</v>
      </c>
      <c r="E101" s="117" t="str">
        <f t="shared" si="9"/>
        <v>Кепки</v>
      </c>
      <c r="F101" s="130" t="s">
        <v>1545</v>
      </c>
      <c r="G101" s="131" t="s">
        <v>1537</v>
      </c>
      <c r="H101" s="132" t="s">
        <v>43</v>
      </c>
      <c r="I101" s="133" t="s">
        <v>1528</v>
      </c>
      <c r="J101" s="134">
        <v>1</v>
      </c>
      <c r="K101" s="135" t="s">
        <v>1531</v>
      </c>
      <c r="M101" s="137">
        <v>1</v>
      </c>
    </row>
    <row r="102" spans="1:13">
      <c r="A102" s="116" t="str">
        <f t="shared" si="10"/>
        <v>ARGUS-blue</v>
      </c>
      <c r="B102" s="116" t="str">
        <f t="shared" si="11"/>
        <v>ARGUS</v>
      </c>
      <c r="C102" s="116" t="str">
        <f t="shared" si="12"/>
        <v>blue</v>
      </c>
      <c r="D102" s="116" t="str">
        <f t="shared" si="13"/>
        <v>Кепка</v>
      </c>
      <c r="E102" s="117" t="str">
        <f t="shared" si="9"/>
        <v>Кепки</v>
      </c>
      <c r="F102" s="130" t="s">
        <v>1045</v>
      </c>
      <c r="G102" s="131" t="s">
        <v>1046</v>
      </c>
      <c r="H102" s="132" t="s">
        <v>44</v>
      </c>
      <c r="I102" s="133" t="s">
        <v>1546</v>
      </c>
      <c r="J102" s="134">
        <v>1</v>
      </c>
      <c r="K102" s="135" t="s">
        <v>1546</v>
      </c>
      <c r="M102" s="137">
        <v>1</v>
      </c>
    </row>
    <row r="103" spans="1:13">
      <c r="A103" s="116" t="str">
        <f t="shared" si="10"/>
        <v>ARGUS-blue</v>
      </c>
      <c r="B103" s="116" t="str">
        <f t="shared" si="11"/>
        <v>ARGUS</v>
      </c>
      <c r="C103" s="116" t="str">
        <f t="shared" si="12"/>
        <v>blue</v>
      </c>
      <c r="D103" s="116" t="str">
        <f t="shared" si="13"/>
        <v>Кепка</v>
      </c>
      <c r="E103" s="117" t="str">
        <f t="shared" si="9"/>
        <v>Кепки</v>
      </c>
      <c r="F103" s="130" t="s">
        <v>1047</v>
      </c>
      <c r="G103" s="131" t="s">
        <v>1046</v>
      </c>
      <c r="H103" s="132" t="s">
        <v>46</v>
      </c>
      <c r="I103" s="133" t="s">
        <v>1546</v>
      </c>
      <c r="J103" s="134">
        <v>1</v>
      </c>
      <c r="K103" s="135" t="s">
        <v>1546</v>
      </c>
      <c r="M103" s="137">
        <v>1</v>
      </c>
    </row>
    <row r="104" spans="1:13">
      <c r="A104" s="116" t="str">
        <f t="shared" si="10"/>
        <v>ARGUS-blue</v>
      </c>
      <c r="B104" s="116" t="str">
        <f t="shared" si="11"/>
        <v>ARGUS</v>
      </c>
      <c r="C104" s="116" t="str">
        <f t="shared" si="12"/>
        <v>blue</v>
      </c>
      <c r="D104" s="116" t="str">
        <f t="shared" si="13"/>
        <v>Кепка</v>
      </c>
      <c r="E104" s="117" t="str">
        <f t="shared" si="9"/>
        <v>Кепки</v>
      </c>
      <c r="F104" s="130" t="s">
        <v>1048</v>
      </c>
      <c r="G104" s="131" t="s">
        <v>1046</v>
      </c>
      <c r="H104" s="132" t="s">
        <v>42</v>
      </c>
      <c r="I104" s="133" t="s">
        <v>1546</v>
      </c>
      <c r="J104" s="134">
        <v>4</v>
      </c>
      <c r="K104" s="135" t="s">
        <v>1547</v>
      </c>
      <c r="M104" s="137">
        <v>4</v>
      </c>
    </row>
    <row r="105" spans="1:13">
      <c r="A105" s="116" t="str">
        <f t="shared" si="10"/>
        <v>ARGUS-blue</v>
      </c>
      <c r="B105" s="116" t="str">
        <f t="shared" si="11"/>
        <v>ARGUS</v>
      </c>
      <c r="C105" s="116" t="str">
        <f t="shared" si="12"/>
        <v>blue</v>
      </c>
      <c r="D105" s="116" t="str">
        <f t="shared" si="13"/>
        <v>Кепка</v>
      </c>
      <c r="E105" s="117" t="str">
        <f t="shared" si="9"/>
        <v>Кепки</v>
      </c>
      <c r="F105" s="130" t="s">
        <v>1049</v>
      </c>
      <c r="G105" s="131" t="s">
        <v>1046</v>
      </c>
      <c r="H105" s="132" t="s">
        <v>45</v>
      </c>
      <c r="I105" s="133" t="s">
        <v>1546</v>
      </c>
      <c r="J105" s="134">
        <v>1</v>
      </c>
      <c r="K105" s="135" t="s">
        <v>1546</v>
      </c>
      <c r="M105" s="137">
        <v>1</v>
      </c>
    </row>
    <row r="106" spans="1:13">
      <c r="A106" s="116" t="str">
        <f t="shared" si="10"/>
        <v>ARGUS-blue</v>
      </c>
      <c r="B106" s="116" t="str">
        <f t="shared" si="11"/>
        <v>ARGUS</v>
      </c>
      <c r="C106" s="116" t="str">
        <f t="shared" si="12"/>
        <v>blue</v>
      </c>
      <c r="D106" s="116" t="str">
        <f t="shared" si="13"/>
        <v>Кепка</v>
      </c>
      <c r="E106" s="117" t="str">
        <f t="shared" si="9"/>
        <v>Кепки</v>
      </c>
      <c r="F106" s="130" t="s">
        <v>1050</v>
      </c>
      <c r="G106" s="131" t="s">
        <v>1046</v>
      </c>
      <c r="H106" s="132" t="s">
        <v>41</v>
      </c>
      <c r="I106" s="133" t="s">
        <v>1546</v>
      </c>
      <c r="J106" s="134">
        <v>3</v>
      </c>
      <c r="K106" s="135" t="s">
        <v>1548</v>
      </c>
      <c r="M106" s="137">
        <v>3</v>
      </c>
    </row>
    <row r="107" spans="1:13">
      <c r="A107" s="116" t="str">
        <f t="shared" si="10"/>
        <v>ARGUS-blue</v>
      </c>
      <c r="B107" s="116" t="str">
        <f t="shared" si="11"/>
        <v>ARGUS</v>
      </c>
      <c r="C107" s="116" t="str">
        <f t="shared" si="12"/>
        <v>blue</v>
      </c>
      <c r="D107" s="116" t="str">
        <f t="shared" si="13"/>
        <v>Кепка</v>
      </c>
      <c r="E107" s="117" t="str">
        <f t="shared" si="9"/>
        <v>Кепки</v>
      </c>
      <c r="F107" s="130" t="s">
        <v>1051</v>
      </c>
      <c r="G107" s="131" t="s">
        <v>1046</v>
      </c>
      <c r="H107" s="132" t="s">
        <v>47</v>
      </c>
      <c r="I107" s="133" t="s">
        <v>1546</v>
      </c>
      <c r="J107" s="134">
        <v>2</v>
      </c>
      <c r="K107" s="135" t="s">
        <v>1549</v>
      </c>
      <c r="M107" s="137">
        <v>2</v>
      </c>
    </row>
    <row r="108" spans="1:13">
      <c r="A108" s="116" t="str">
        <f t="shared" si="10"/>
        <v>ARGUS-blue</v>
      </c>
      <c r="B108" s="116" t="str">
        <f t="shared" si="11"/>
        <v>ARGUS</v>
      </c>
      <c r="C108" s="116" t="str">
        <f t="shared" si="12"/>
        <v>blue</v>
      </c>
      <c r="D108" s="116" t="str">
        <f t="shared" si="13"/>
        <v>Кепка</v>
      </c>
      <c r="E108" s="117" t="str">
        <f t="shared" si="9"/>
        <v>Кепки</v>
      </c>
      <c r="F108" s="130" t="s">
        <v>1052</v>
      </c>
      <c r="G108" s="131" t="s">
        <v>1046</v>
      </c>
      <c r="H108" s="132" t="s">
        <v>43</v>
      </c>
      <c r="I108" s="133" t="s">
        <v>1546</v>
      </c>
      <c r="J108" s="134">
        <v>1</v>
      </c>
      <c r="K108" s="135" t="s">
        <v>1546</v>
      </c>
      <c r="M108" s="137">
        <v>1</v>
      </c>
    </row>
    <row r="109" spans="1:13">
      <c r="A109" s="116" t="str">
        <f t="shared" si="10"/>
        <v>ARGUS-black</v>
      </c>
      <c r="B109" s="116" t="str">
        <f t="shared" si="11"/>
        <v>ARGUS</v>
      </c>
      <c r="C109" s="116" t="str">
        <f t="shared" si="12"/>
        <v>black</v>
      </c>
      <c r="D109" s="116" t="str">
        <f t="shared" si="13"/>
        <v>Кепка</v>
      </c>
      <c r="E109" s="117" t="str">
        <f t="shared" si="9"/>
        <v>Кепки</v>
      </c>
      <c r="F109" s="130" t="s">
        <v>1053</v>
      </c>
      <c r="G109" s="131" t="s">
        <v>1054</v>
      </c>
      <c r="H109" s="132" t="s">
        <v>44</v>
      </c>
      <c r="I109" s="133" t="s">
        <v>1546</v>
      </c>
      <c r="J109" s="134">
        <v>1</v>
      </c>
      <c r="K109" s="135" t="s">
        <v>1546</v>
      </c>
      <c r="M109" s="137">
        <v>1</v>
      </c>
    </row>
    <row r="110" spans="1:13">
      <c r="A110" s="116" t="str">
        <f t="shared" si="10"/>
        <v>ARGUS-black</v>
      </c>
      <c r="B110" s="116" t="str">
        <f t="shared" si="11"/>
        <v>ARGUS</v>
      </c>
      <c r="C110" s="116" t="str">
        <f t="shared" si="12"/>
        <v>black</v>
      </c>
      <c r="D110" s="116" t="str">
        <f t="shared" si="13"/>
        <v>Кепка</v>
      </c>
      <c r="E110" s="117" t="str">
        <f t="shared" si="9"/>
        <v>Кепки</v>
      </c>
      <c r="F110" s="130" t="s">
        <v>1055</v>
      </c>
      <c r="G110" s="131" t="s">
        <v>1054</v>
      </c>
      <c r="H110" s="132" t="s">
        <v>46</v>
      </c>
      <c r="I110" s="133" t="s">
        <v>1546</v>
      </c>
      <c r="J110" s="134">
        <v>2</v>
      </c>
      <c r="K110" s="135" t="s">
        <v>1549</v>
      </c>
      <c r="M110" s="137">
        <v>2</v>
      </c>
    </row>
    <row r="111" spans="1:13">
      <c r="A111" s="116" t="str">
        <f t="shared" si="10"/>
        <v>ARGUS-black</v>
      </c>
      <c r="B111" s="116" t="str">
        <f t="shared" si="11"/>
        <v>ARGUS</v>
      </c>
      <c r="C111" s="116" t="str">
        <f t="shared" si="12"/>
        <v>black</v>
      </c>
      <c r="D111" s="116" t="str">
        <f t="shared" si="13"/>
        <v>Кепка</v>
      </c>
      <c r="E111" s="117" t="str">
        <f t="shared" si="9"/>
        <v>Кепки</v>
      </c>
      <c r="F111" s="130" t="s">
        <v>1056</v>
      </c>
      <c r="G111" s="131" t="s">
        <v>1054</v>
      </c>
      <c r="H111" s="132" t="s">
        <v>42</v>
      </c>
      <c r="I111" s="133" t="s">
        <v>1546</v>
      </c>
      <c r="J111" s="134">
        <v>1</v>
      </c>
      <c r="K111" s="135" t="s">
        <v>1546</v>
      </c>
      <c r="M111" s="137">
        <v>1</v>
      </c>
    </row>
    <row r="112" spans="1:13">
      <c r="A112" s="116" t="str">
        <f t="shared" si="10"/>
        <v>ARGUS-black</v>
      </c>
      <c r="B112" s="116" t="str">
        <f t="shared" si="11"/>
        <v>ARGUS</v>
      </c>
      <c r="C112" s="116" t="str">
        <f t="shared" si="12"/>
        <v>black</v>
      </c>
      <c r="D112" s="116" t="str">
        <f t="shared" si="13"/>
        <v>Кепка</v>
      </c>
      <c r="E112" s="117" t="str">
        <f t="shared" si="9"/>
        <v>Кепки</v>
      </c>
      <c r="F112" s="130" t="s">
        <v>1057</v>
      </c>
      <c r="G112" s="131" t="s">
        <v>1054</v>
      </c>
      <c r="H112" s="132" t="s">
        <v>45</v>
      </c>
      <c r="I112" s="133" t="s">
        <v>1546</v>
      </c>
      <c r="J112" s="134">
        <v>1</v>
      </c>
      <c r="K112" s="135" t="s">
        <v>1546</v>
      </c>
      <c r="M112" s="137">
        <v>1</v>
      </c>
    </row>
    <row r="113" spans="1:13">
      <c r="A113" s="116" t="str">
        <f t="shared" si="10"/>
        <v>ARGUS-black</v>
      </c>
      <c r="B113" s="116" t="str">
        <f t="shared" si="11"/>
        <v>ARGUS</v>
      </c>
      <c r="C113" s="116" t="str">
        <f t="shared" si="12"/>
        <v>black</v>
      </c>
      <c r="D113" s="116" t="str">
        <f t="shared" si="13"/>
        <v>Кепка</v>
      </c>
      <c r="E113" s="117" t="str">
        <f t="shared" si="9"/>
        <v>Кепки</v>
      </c>
      <c r="F113" s="130" t="s">
        <v>1058</v>
      </c>
      <c r="G113" s="131" t="s">
        <v>1054</v>
      </c>
      <c r="H113" s="132" t="s">
        <v>41</v>
      </c>
      <c r="I113" s="133" t="s">
        <v>1546</v>
      </c>
      <c r="J113" s="134">
        <v>2</v>
      </c>
      <c r="K113" s="135" t="s">
        <v>1549</v>
      </c>
      <c r="M113" s="137">
        <v>2</v>
      </c>
    </row>
    <row r="114" spans="1:13">
      <c r="A114" s="116" t="str">
        <f t="shared" si="10"/>
        <v>ARGUS-black</v>
      </c>
      <c r="B114" s="116" t="str">
        <f t="shared" si="11"/>
        <v>ARGUS</v>
      </c>
      <c r="C114" s="116" t="str">
        <f t="shared" si="12"/>
        <v>black</v>
      </c>
      <c r="D114" s="116" t="str">
        <f t="shared" si="13"/>
        <v>Кепка</v>
      </c>
      <c r="E114" s="117" t="str">
        <f t="shared" si="9"/>
        <v>Кепки</v>
      </c>
      <c r="F114" s="130" t="s">
        <v>1059</v>
      </c>
      <c r="G114" s="131" t="s">
        <v>1054</v>
      </c>
      <c r="H114" s="132" t="s">
        <v>43</v>
      </c>
      <c r="I114" s="133" t="s">
        <v>1546</v>
      </c>
      <c r="J114" s="134">
        <v>1</v>
      </c>
      <c r="K114" s="135" t="s">
        <v>1546</v>
      </c>
      <c r="M114" s="137">
        <v>1</v>
      </c>
    </row>
    <row r="115" spans="1:13">
      <c r="A115" s="116" t="str">
        <f t="shared" si="10"/>
        <v>BARENTS-brown</v>
      </c>
      <c r="B115" s="116" t="str">
        <f t="shared" si="11"/>
        <v>BARENTS</v>
      </c>
      <c r="C115" s="116" t="str">
        <f t="shared" si="12"/>
        <v>brown</v>
      </c>
      <c r="D115" s="116" t="str">
        <f t="shared" si="13"/>
        <v>Кепка</v>
      </c>
      <c r="E115" s="117" t="str">
        <f t="shared" si="9"/>
        <v>Кепки</v>
      </c>
      <c r="F115" s="130" t="s">
        <v>529</v>
      </c>
      <c r="G115" s="131" t="s">
        <v>530</v>
      </c>
      <c r="H115" s="132" t="s">
        <v>44</v>
      </c>
      <c r="I115" s="133" t="s">
        <v>1513</v>
      </c>
      <c r="J115" s="134">
        <v>1</v>
      </c>
      <c r="K115" s="135" t="s">
        <v>1550</v>
      </c>
      <c r="M115" s="137">
        <v>1</v>
      </c>
    </row>
    <row r="116" spans="1:13">
      <c r="A116" s="116" t="str">
        <f t="shared" si="10"/>
        <v>BARENTS-brown</v>
      </c>
      <c r="B116" s="116" t="str">
        <f t="shared" si="11"/>
        <v>BARENTS</v>
      </c>
      <c r="C116" s="116" t="str">
        <f t="shared" si="12"/>
        <v>brown</v>
      </c>
      <c r="D116" s="116" t="str">
        <f t="shared" si="13"/>
        <v>Кепка</v>
      </c>
      <c r="E116" s="117" t="str">
        <f t="shared" si="9"/>
        <v>Кепки</v>
      </c>
      <c r="F116" s="130" t="s">
        <v>1551</v>
      </c>
      <c r="G116" s="131" t="s">
        <v>530</v>
      </c>
      <c r="H116" s="132" t="s">
        <v>41</v>
      </c>
      <c r="I116" s="133">
        <v>986.83</v>
      </c>
      <c r="J116" s="134">
        <v>10</v>
      </c>
      <c r="K116" s="135" t="s">
        <v>1552</v>
      </c>
      <c r="M116" s="137">
        <v>10</v>
      </c>
    </row>
    <row r="117" spans="1:13">
      <c r="A117" s="116" t="str">
        <f t="shared" si="10"/>
        <v>BARENTS-blue</v>
      </c>
      <c r="B117" s="116" t="str">
        <f t="shared" si="11"/>
        <v>BARENTS</v>
      </c>
      <c r="C117" s="116" t="str">
        <f t="shared" si="12"/>
        <v>blue</v>
      </c>
      <c r="D117" s="116" t="str">
        <f t="shared" si="13"/>
        <v>Кепка</v>
      </c>
      <c r="E117" s="117" t="str">
        <f t="shared" si="9"/>
        <v>Кепки</v>
      </c>
      <c r="F117" s="130" t="s">
        <v>532</v>
      </c>
      <c r="G117" s="131" t="s">
        <v>531</v>
      </c>
      <c r="H117" s="132" t="s">
        <v>46</v>
      </c>
      <c r="I117" s="133" t="s">
        <v>1553</v>
      </c>
      <c r="J117" s="134">
        <v>1</v>
      </c>
      <c r="K117" s="135" t="s">
        <v>1554</v>
      </c>
      <c r="M117" s="137">
        <v>1</v>
      </c>
    </row>
    <row r="118" spans="1:13">
      <c r="A118" s="116" t="str">
        <f t="shared" si="10"/>
        <v>BARENTS-blue</v>
      </c>
      <c r="B118" s="116" t="str">
        <f t="shared" si="11"/>
        <v>BARENTS</v>
      </c>
      <c r="C118" s="116" t="str">
        <f t="shared" si="12"/>
        <v>blue</v>
      </c>
      <c r="D118" s="116" t="str">
        <f t="shared" si="13"/>
        <v>Кепка</v>
      </c>
      <c r="E118" s="117" t="str">
        <f t="shared" si="9"/>
        <v>Кепки</v>
      </c>
      <c r="F118" s="130" t="s">
        <v>533</v>
      </c>
      <c r="G118" s="131" t="s">
        <v>531</v>
      </c>
      <c r="H118" s="132" t="s">
        <v>42</v>
      </c>
      <c r="I118" s="133" t="s">
        <v>1553</v>
      </c>
      <c r="J118" s="134">
        <v>1</v>
      </c>
      <c r="K118" s="135" t="s">
        <v>1554</v>
      </c>
      <c r="M118" s="137">
        <v>1</v>
      </c>
    </row>
    <row r="119" spans="1:13">
      <c r="A119" s="116" t="str">
        <f t="shared" si="10"/>
        <v>BARENTS-blue</v>
      </c>
      <c r="B119" s="116" t="str">
        <f t="shared" si="11"/>
        <v>BARENTS</v>
      </c>
      <c r="C119" s="116" t="str">
        <f t="shared" si="12"/>
        <v>blue</v>
      </c>
      <c r="D119" s="116" t="str">
        <f t="shared" si="13"/>
        <v>Кепка</v>
      </c>
      <c r="E119" s="117" t="str">
        <f t="shared" si="9"/>
        <v>Кепки</v>
      </c>
      <c r="F119" s="130" t="s">
        <v>1555</v>
      </c>
      <c r="G119" s="131" t="s">
        <v>531</v>
      </c>
      <c r="H119" s="132" t="s">
        <v>45</v>
      </c>
      <c r="I119" s="133" t="s">
        <v>1553</v>
      </c>
      <c r="J119" s="134">
        <v>12</v>
      </c>
      <c r="K119" s="135" t="s">
        <v>1556</v>
      </c>
      <c r="M119" s="137">
        <v>12</v>
      </c>
    </row>
    <row r="120" spans="1:13">
      <c r="A120" s="116" t="str">
        <f t="shared" si="10"/>
        <v>BARENTS-blue</v>
      </c>
      <c r="B120" s="116" t="str">
        <f t="shared" si="11"/>
        <v>BARENTS</v>
      </c>
      <c r="C120" s="116" t="str">
        <f t="shared" si="12"/>
        <v>blue</v>
      </c>
      <c r="D120" s="116" t="str">
        <f t="shared" si="13"/>
        <v>Кепка</v>
      </c>
      <c r="E120" s="117" t="str">
        <f t="shared" si="9"/>
        <v>Кепки</v>
      </c>
      <c r="F120" s="130" t="s">
        <v>1557</v>
      </c>
      <c r="G120" s="131" t="s">
        <v>531</v>
      </c>
      <c r="H120" s="132" t="s">
        <v>41</v>
      </c>
      <c r="I120" s="133" t="s">
        <v>1553</v>
      </c>
      <c r="J120" s="134">
        <v>1</v>
      </c>
      <c r="K120" s="135" t="s">
        <v>1554</v>
      </c>
      <c r="M120" s="137">
        <v>1</v>
      </c>
    </row>
    <row r="121" spans="1:13">
      <c r="A121" s="116" t="str">
        <f t="shared" si="10"/>
        <v>BARENTS-blue</v>
      </c>
      <c r="B121" s="116" t="str">
        <f t="shared" si="11"/>
        <v>BARENTS</v>
      </c>
      <c r="C121" s="116" t="str">
        <f t="shared" si="12"/>
        <v>blue</v>
      </c>
      <c r="D121" s="116" t="str">
        <f t="shared" si="13"/>
        <v>Кепка</v>
      </c>
      <c r="E121" s="117" t="str">
        <f t="shared" si="9"/>
        <v>Кепки</v>
      </c>
      <c r="F121" s="130" t="s">
        <v>534</v>
      </c>
      <c r="G121" s="131" t="s">
        <v>531</v>
      </c>
      <c r="H121" s="132" t="s">
        <v>43</v>
      </c>
      <c r="I121" s="133" t="s">
        <v>1553</v>
      </c>
      <c r="J121" s="134">
        <v>2</v>
      </c>
      <c r="K121" s="135" t="s">
        <v>1558</v>
      </c>
      <c r="M121" s="137">
        <v>2</v>
      </c>
    </row>
    <row r="122" spans="1:13">
      <c r="A122" s="116" t="str">
        <f t="shared" si="10"/>
        <v>BASS-beige</v>
      </c>
      <c r="B122" s="116" t="str">
        <f t="shared" si="11"/>
        <v>BASS</v>
      </c>
      <c r="C122" s="116" t="str">
        <f t="shared" si="12"/>
        <v>beige</v>
      </c>
      <c r="D122" s="116" t="str">
        <f t="shared" si="13"/>
        <v>Кепка</v>
      </c>
      <c r="E122" s="117" t="str">
        <f t="shared" si="9"/>
        <v>Кепки</v>
      </c>
      <c r="F122" s="130" t="s">
        <v>1559</v>
      </c>
      <c r="G122" s="131" t="s">
        <v>1560</v>
      </c>
      <c r="H122" s="132" t="s">
        <v>45</v>
      </c>
      <c r="I122" s="133" t="s">
        <v>1561</v>
      </c>
      <c r="J122" s="134">
        <v>1</v>
      </c>
      <c r="K122" s="135" t="s">
        <v>1562</v>
      </c>
      <c r="M122" s="137">
        <v>1</v>
      </c>
    </row>
    <row r="123" spans="1:13">
      <c r="A123" s="116" t="str">
        <f t="shared" si="10"/>
        <v>BELMONTE-blue</v>
      </c>
      <c r="B123" s="116" t="str">
        <f t="shared" si="11"/>
        <v>BELMONTE</v>
      </c>
      <c r="C123" s="116" t="str">
        <f t="shared" si="12"/>
        <v>blue</v>
      </c>
      <c r="D123" s="116" t="str">
        <f t="shared" si="13"/>
        <v>Кепка</v>
      </c>
      <c r="E123" s="117" t="str">
        <f t="shared" si="9"/>
        <v>Кепки</v>
      </c>
      <c r="F123" s="130" t="s">
        <v>1060</v>
      </c>
      <c r="G123" s="131" t="s">
        <v>1061</v>
      </c>
      <c r="H123" s="132" t="s">
        <v>44</v>
      </c>
      <c r="I123" s="133" t="s">
        <v>1546</v>
      </c>
      <c r="J123" s="134">
        <v>1</v>
      </c>
      <c r="K123" s="135" t="s">
        <v>1546</v>
      </c>
      <c r="M123" s="137">
        <v>1</v>
      </c>
    </row>
    <row r="124" spans="1:13">
      <c r="A124" s="116" t="str">
        <f t="shared" si="10"/>
        <v>BELMONTE-blue</v>
      </c>
      <c r="B124" s="116" t="str">
        <f t="shared" si="11"/>
        <v>BELMONTE</v>
      </c>
      <c r="C124" s="116" t="str">
        <f t="shared" si="12"/>
        <v>blue</v>
      </c>
      <c r="D124" s="116" t="str">
        <f t="shared" si="13"/>
        <v>Кепка</v>
      </c>
      <c r="E124" s="117" t="str">
        <f t="shared" si="9"/>
        <v>Кепки</v>
      </c>
      <c r="F124" s="130" t="s">
        <v>1062</v>
      </c>
      <c r="G124" s="131" t="s">
        <v>1061</v>
      </c>
      <c r="H124" s="132" t="s">
        <v>42</v>
      </c>
      <c r="I124" s="133" t="s">
        <v>1546</v>
      </c>
      <c r="J124" s="134">
        <v>3</v>
      </c>
      <c r="K124" s="135" t="s">
        <v>1548</v>
      </c>
      <c r="M124" s="137">
        <v>3</v>
      </c>
    </row>
    <row r="125" spans="1:13">
      <c r="A125" s="116" t="str">
        <f t="shared" si="10"/>
        <v>BELMONTE-blue</v>
      </c>
      <c r="B125" s="116" t="str">
        <f t="shared" si="11"/>
        <v>BELMONTE</v>
      </c>
      <c r="C125" s="116" t="str">
        <f t="shared" si="12"/>
        <v>blue</v>
      </c>
      <c r="D125" s="116" t="str">
        <f t="shared" si="13"/>
        <v>Кепка</v>
      </c>
      <c r="E125" s="117" t="str">
        <f t="shared" si="9"/>
        <v>Кепки</v>
      </c>
      <c r="F125" s="130" t="s">
        <v>1063</v>
      </c>
      <c r="G125" s="131" t="s">
        <v>1061</v>
      </c>
      <c r="H125" s="132" t="s">
        <v>41</v>
      </c>
      <c r="I125" s="133" t="s">
        <v>1546</v>
      </c>
      <c r="J125" s="134">
        <v>1</v>
      </c>
      <c r="K125" s="135" t="s">
        <v>1546</v>
      </c>
      <c r="M125" s="137">
        <v>1</v>
      </c>
    </row>
    <row r="126" spans="1:13">
      <c r="A126" s="116" t="str">
        <f t="shared" si="10"/>
        <v>BELMONTE-blue</v>
      </c>
      <c r="B126" s="116" t="str">
        <f t="shared" si="11"/>
        <v>BELMONTE</v>
      </c>
      <c r="C126" s="116" t="str">
        <f t="shared" si="12"/>
        <v>blue</v>
      </c>
      <c r="D126" s="116" t="str">
        <f t="shared" si="13"/>
        <v>Кепка</v>
      </c>
      <c r="E126" s="117" t="str">
        <f t="shared" si="9"/>
        <v>Кепки</v>
      </c>
      <c r="F126" s="130" t="s">
        <v>1064</v>
      </c>
      <c r="G126" s="131" t="s">
        <v>1061</v>
      </c>
      <c r="H126" s="132" t="s">
        <v>43</v>
      </c>
      <c r="I126" s="133" t="s">
        <v>1546</v>
      </c>
      <c r="J126" s="134">
        <v>2</v>
      </c>
      <c r="K126" s="135" t="s">
        <v>1549</v>
      </c>
      <c r="M126" s="137">
        <v>2</v>
      </c>
    </row>
    <row r="127" spans="1:13">
      <c r="A127" s="116" t="str">
        <f t="shared" si="10"/>
        <v>BENTLEY-brown</v>
      </c>
      <c r="B127" s="116" t="str">
        <f t="shared" si="11"/>
        <v>BENTLEY</v>
      </c>
      <c r="C127" s="116" t="str">
        <f t="shared" si="12"/>
        <v>brown</v>
      </c>
      <c r="D127" s="116" t="str">
        <f t="shared" si="13"/>
        <v>Кепка</v>
      </c>
      <c r="E127" s="117" t="str">
        <f t="shared" si="9"/>
        <v>Кепки</v>
      </c>
      <c r="F127" s="130" t="s">
        <v>1563</v>
      </c>
      <c r="G127" s="131" t="s">
        <v>535</v>
      </c>
      <c r="H127" s="132" t="s">
        <v>42</v>
      </c>
      <c r="I127" s="133">
        <v>939.61</v>
      </c>
      <c r="J127" s="134">
        <v>1</v>
      </c>
      <c r="K127" s="135">
        <v>939.61</v>
      </c>
      <c r="M127" s="137">
        <v>1</v>
      </c>
    </row>
    <row r="128" spans="1:13">
      <c r="A128" s="116" t="str">
        <f t="shared" si="10"/>
        <v>BENTLEY-brown</v>
      </c>
      <c r="B128" s="116" t="str">
        <f t="shared" si="11"/>
        <v>BENTLEY</v>
      </c>
      <c r="C128" s="116" t="str">
        <f t="shared" si="12"/>
        <v>brown</v>
      </c>
      <c r="D128" s="116" t="str">
        <f t="shared" si="13"/>
        <v>Кепка</v>
      </c>
      <c r="E128" s="117" t="str">
        <f t="shared" si="9"/>
        <v>Кепки</v>
      </c>
      <c r="F128" s="130" t="s">
        <v>536</v>
      </c>
      <c r="G128" s="131" t="s">
        <v>535</v>
      </c>
      <c r="H128" s="132" t="s">
        <v>47</v>
      </c>
      <c r="I128" s="133">
        <v>939.61</v>
      </c>
      <c r="J128" s="134">
        <v>2</v>
      </c>
      <c r="K128" s="135" t="s">
        <v>1564</v>
      </c>
      <c r="M128" s="137">
        <v>2</v>
      </c>
    </row>
    <row r="129" spans="1:13">
      <c r="A129" s="116" t="str">
        <f t="shared" si="10"/>
        <v>BENTLEY-brown</v>
      </c>
      <c r="B129" s="116" t="str">
        <f t="shared" si="11"/>
        <v>BENTLEY</v>
      </c>
      <c r="C129" s="116" t="str">
        <f t="shared" si="12"/>
        <v>brown</v>
      </c>
      <c r="D129" s="116" t="str">
        <f t="shared" si="13"/>
        <v>Кепка</v>
      </c>
      <c r="E129" s="117" t="str">
        <f t="shared" si="9"/>
        <v>Кепки</v>
      </c>
      <c r="F129" s="130" t="s">
        <v>1565</v>
      </c>
      <c r="G129" s="131" t="s">
        <v>535</v>
      </c>
      <c r="H129" s="132" t="s">
        <v>43</v>
      </c>
      <c r="I129" s="133">
        <v>939.61</v>
      </c>
      <c r="J129" s="134">
        <v>1</v>
      </c>
      <c r="K129" s="135">
        <v>939.61</v>
      </c>
      <c r="M129" s="137">
        <v>1</v>
      </c>
    </row>
    <row r="130" spans="1:13">
      <c r="A130" s="116" t="str">
        <f t="shared" si="10"/>
        <v>BOULDER-white</v>
      </c>
      <c r="B130" s="116" t="str">
        <f t="shared" si="11"/>
        <v>BOULDER</v>
      </c>
      <c r="C130" s="116" t="str">
        <f t="shared" si="12"/>
        <v>white</v>
      </c>
      <c r="D130" s="116" t="str">
        <f t="shared" si="13"/>
        <v>Кепка</v>
      </c>
      <c r="E130" s="117" t="str">
        <f t="shared" ref="E130:E193" si="14">VLOOKUP(D130,N:O,2,0)</f>
        <v>Кепки</v>
      </c>
      <c r="F130" s="130" t="s">
        <v>1566</v>
      </c>
      <c r="G130" s="131" t="s">
        <v>1567</v>
      </c>
      <c r="H130" s="132" t="s">
        <v>44</v>
      </c>
      <c r="I130" s="133">
        <v>879.65</v>
      </c>
      <c r="J130" s="134">
        <v>3</v>
      </c>
      <c r="K130" s="135" t="s">
        <v>1568</v>
      </c>
      <c r="M130" s="137">
        <v>3</v>
      </c>
    </row>
    <row r="131" spans="1:13">
      <c r="A131" s="116" t="str">
        <f t="shared" ref="A131:A194" si="15">B131&amp;"-"&amp;C131</f>
        <v>BOULDER-white</v>
      </c>
      <c r="B131" s="116" t="str">
        <f t="shared" ref="B131:B194" si="16">_xlfn.LET(_xlpm.START,FIND("арт. ",G131)+5,_xlpm.END,FIND("(",G131,_xlpm.START),_xlpm.Result,TRIM(MID(G131,_xlpm.START,_xlpm.END-_xlpm.START)),IFERROR(VALUE(_xlpm.Result),_xlpm.Result))</f>
        <v>BOULDER</v>
      </c>
      <c r="C131" s="116" t="str">
        <f t="shared" ref="C131:C194" si="17">IF(OR(G131&lt;&gt;""),
_xlfn.LET(_xlpm.registr,NOT(0),
_xlpm.include,NOT(NOT(0)),
_xlpm.in,IF(_xlpm.registr,LOWER("{"),"{"),
_xlpm.out,IF(_xlpm.registr,LOWER("}"),"}"),
_xlpm.Target,IF(_xlpm.registr,LOWER(G131),$B131),
_xlpm.Start,IF(_xlpm.in="",1,FIND(_xlpm.in,_xlpm.Target)+IF(_xlpm.include,0,LEN(_xlpm.in))),
_xlpm.End,IF(_xlpm.out="",LEN(_xlpm.Target)+1+_xlpm.Start,FIND(_xlpm.out,_xlpm.Target,_xlpm.Start+1)),
_xlpm.Result,TRIM(MID(G131,_xlpm.Start,_xlpm.End-_xlpm.Start+IF(_xlpm.include,LEN(_xlpm.out),0))),
IFERROR(_xlpm.Result,"Не найдено")
),"")</f>
        <v>white</v>
      </c>
      <c r="D131" s="116" t="str">
        <f t="shared" ref="D131:D194" si="18">_xlfn.LET(_xlpm.START,1,_xlpm.END,FIND(MID($R$1,1,1),G131),TRIM(MID(G131,_xlpm.START,_xlpm.END-_xlpm.START)))</f>
        <v>Кепка</v>
      </c>
      <c r="E131" s="117" t="str">
        <f t="shared" si="14"/>
        <v>Кепки</v>
      </c>
      <c r="F131" s="130" t="s">
        <v>1569</v>
      </c>
      <c r="G131" s="131" t="s">
        <v>1567</v>
      </c>
      <c r="H131" s="132" t="s">
        <v>42</v>
      </c>
      <c r="I131" s="133">
        <v>879.65</v>
      </c>
      <c r="J131" s="134">
        <v>5</v>
      </c>
      <c r="K131" s="135" t="s">
        <v>1570</v>
      </c>
      <c r="M131" s="137">
        <v>5</v>
      </c>
    </row>
    <row r="132" spans="1:13">
      <c r="A132" s="116" t="str">
        <f t="shared" si="15"/>
        <v>BOULDER-white</v>
      </c>
      <c r="B132" s="116" t="str">
        <f t="shared" si="16"/>
        <v>BOULDER</v>
      </c>
      <c r="C132" s="116" t="str">
        <f t="shared" si="17"/>
        <v>white</v>
      </c>
      <c r="D132" s="116" t="str">
        <f t="shared" si="18"/>
        <v>Кепка</v>
      </c>
      <c r="E132" s="117" t="str">
        <f t="shared" si="14"/>
        <v>Кепки</v>
      </c>
      <c r="F132" s="130" t="s">
        <v>1571</v>
      </c>
      <c r="G132" s="131" t="s">
        <v>1567</v>
      </c>
      <c r="H132" s="132" t="s">
        <v>41</v>
      </c>
      <c r="I132" s="133">
        <v>879.65</v>
      </c>
      <c r="J132" s="134">
        <v>6</v>
      </c>
      <c r="K132" s="135" t="s">
        <v>1572</v>
      </c>
      <c r="M132" s="137">
        <v>6</v>
      </c>
    </row>
    <row r="133" spans="1:13">
      <c r="A133" s="116" t="str">
        <f t="shared" si="15"/>
        <v>BOULDER-white</v>
      </c>
      <c r="B133" s="116" t="str">
        <f t="shared" si="16"/>
        <v>BOULDER</v>
      </c>
      <c r="C133" s="116" t="str">
        <f t="shared" si="17"/>
        <v>white</v>
      </c>
      <c r="D133" s="116" t="str">
        <f t="shared" si="18"/>
        <v>Кепка</v>
      </c>
      <c r="E133" s="117" t="str">
        <f t="shared" si="14"/>
        <v>Кепки</v>
      </c>
      <c r="F133" s="130" t="s">
        <v>1573</v>
      </c>
      <c r="G133" s="131" t="s">
        <v>1567</v>
      </c>
      <c r="H133" s="132" t="s">
        <v>43</v>
      </c>
      <c r="I133" s="133">
        <v>879.65</v>
      </c>
      <c r="J133" s="134">
        <v>3</v>
      </c>
      <c r="K133" s="135" t="s">
        <v>1568</v>
      </c>
      <c r="M133" s="137">
        <v>3</v>
      </c>
    </row>
    <row r="134" spans="1:13">
      <c r="A134" s="116" t="str">
        <f t="shared" si="15"/>
        <v>BOULDER-burgundy</v>
      </c>
      <c r="B134" s="116" t="str">
        <f t="shared" si="16"/>
        <v>BOULDER</v>
      </c>
      <c r="C134" s="116" t="str">
        <f t="shared" si="17"/>
        <v>burgundy</v>
      </c>
      <c r="D134" s="116" t="str">
        <f t="shared" si="18"/>
        <v>Кепка</v>
      </c>
      <c r="E134" s="117" t="str">
        <f t="shared" si="14"/>
        <v>Кепки</v>
      </c>
      <c r="F134" s="130" t="s">
        <v>1574</v>
      </c>
      <c r="G134" s="131" t="s">
        <v>1575</v>
      </c>
      <c r="H134" s="132" t="s">
        <v>44</v>
      </c>
      <c r="I134" s="133">
        <v>879.65</v>
      </c>
      <c r="J134" s="134">
        <v>3</v>
      </c>
      <c r="K134" s="135" t="s">
        <v>1568</v>
      </c>
      <c r="M134" s="137">
        <v>3</v>
      </c>
    </row>
    <row r="135" spans="1:13">
      <c r="A135" s="116" t="str">
        <f t="shared" si="15"/>
        <v>BOULDER-burgundy</v>
      </c>
      <c r="B135" s="116" t="str">
        <f t="shared" si="16"/>
        <v>BOULDER</v>
      </c>
      <c r="C135" s="116" t="str">
        <f t="shared" si="17"/>
        <v>burgundy</v>
      </c>
      <c r="D135" s="116" t="str">
        <f t="shared" si="18"/>
        <v>Кепка</v>
      </c>
      <c r="E135" s="117" t="str">
        <f t="shared" si="14"/>
        <v>Кепки</v>
      </c>
      <c r="F135" s="130" t="s">
        <v>1576</v>
      </c>
      <c r="G135" s="131" t="s">
        <v>1575</v>
      </c>
      <c r="H135" s="132" t="s">
        <v>42</v>
      </c>
      <c r="I135" s="133">
        <v>879.65</v>
      </c>
      <c r="J135" s="134">
        <v>4</v>
      </c>
      <c r="K135" s="135" t="s">
        <v>1577</v>
      </c>
      <c r="M135" s="137">
        <v>4</v>
      </c>
    </row>
    <row r="136" spans="1:13">
      <c r="A136" s="116" t="str">
        <f t="shared" si="15"/>
        <v>BOULDER-burgundy</v>
      </c>
      <c r="B136" s="116" t="str">
        <f t="shared" si="16"/>
        <v>BOULDER</v>
      </c>
      <c r="C136" s="116" t="str">
        <f t="shared" si="17"/>
        <v>burgundy</v>
      </c>
      <c r="D136" s="116" t="str">
        <f t="shared" si="18"/>
        <v>Кепка</v>
      </c>
      <c r="E136" s="117" t="str">
        <f t="shared" si="14"/>
        <v>Кепки</v>
      </c>
      <c r="F136" s="130" t="s">
        <v>1578</v>
      </c>
      <c r="G136" s="131" t="s">
        <v>1575</v>
      </c>
      <c r="H136" s="132" t="s">
        <v>41</v>
      </c>
      <c r="I136" s="133">
        <v>879.65</v>
      </c>
      <c r="J136" s="134">
        <v>4</v>
      </c>
      <c r="K136" s="135" t="s">
        <v>1577</v>
      </c>
      <c r="M136" s="137">
        <v>4</v>
      </c>
    </row>
    <row r="137" spans="1:13">
      <c r="A137" s="116" t="str">
        <f t="shared" si="15"/>
        <v>BOXER 004-brown</v>
      </c>
      <c r="B137" s="116" t="str">
        <f t="shared" si="16"/>
        <v>BOXER 004</v>
      </c>
      <c r="C137" s="116" t="str">
        <f t="shared" si="17"/>
        <v>brown</v>
      </c>
      <c r="D137" s="116" t="str">
        <f t="shared" si="18"/>
        <v>Кепка</v>
      </c>
      <c r="E137" s="117" t="str">
        <f t="shared" si="14"/>
        <v>Кепки</v>
      </c>
      <c r="F137" s="130" t="s">
        <v>458</v>
      </c>
      <c r="G137" s="131" t="s">
        <v>100</v>
      </c>
      <c r="H137" s="132" t="s">
        <v>44</v>
      </c>
      <c r="I137" s="133">
        <v>801.05</v>
      </c>
      <c r="J137" s="134">
        <v>1</v>
      </c>
      <c r="K137" s="135">
        <v>801.05</v>
      </c>
      <c r="M137" s="137">
        <v>1</v>
      </c>
    </row>
    <row r="138" spans="1:13">
      <c r="A138" s="116" t="str">
        <f t="shared" si="15"/>
        <v>BOXER 005-navy</v>
      </c>
      <c r="B138" s="116" t="str">
        <f t="shared" si="16"/>
        <v>BOXER 005</v>
      </c>
      <c r="C138" s="116" t="str">
        <f t="shared" si="17"/>
        <v>navy</v>
      </c>
      <c r="D138" s="116" t="str">
        <f t="shared" si="18"/>
        <v>Кепка</v>
      </c>
      <c r="E138" s="117" t="str">
        <f t="shared" si="14"/>
        <v>Кепки</v>
      </c>
      <c r="F138" s="130" t="s">
        <v>273</v>
      </c>
      <c r="G138" s="131" t="s">
        <v>274</v>
      </c>
      <c r="H138" s="132" t="s">
        <v>45</v>
      </c>
      <c r="I138" s="133" t="s">
        <v>1579</v>
      </c>
      <c r="J138" s="134">
        <v>1</v>
      </c>
      <c r="K138" s="135" t="s">
        <v>1580</v>
      </c>
      <c r="M138" s="137">
        <v>1</v>
      </c>
    </row>
    <row r="139" spans="1:13">
      <c r="A139" s="116" t="str">
        <f t="shared" si="15"/>
        <v>BOXER 005-navy</v>
      </c>
      <c r="B139" s="116" t="str">
        <f t="shared" si="16"/>
        <v>BOXER 005</v>
      </c>
      <c r="C139" s="116" t="str">
        <f t="shared" si="17"/>
        <v>navy</v>
      </c>
      <c r="D139" s="116" t="str">
        <f t="shared" si="18"/>
        <v>Кепка</v>
      </c>
      <c r="E139" s="117" t="str">
        <f t="shared" si="14"/>
        <v>Кепки</v>
      </c>
      <c r="F139" s="130" t="s">
        <v>459</v>
      </c>
      <c r="G139" s="131" t="s">
        <v>274</v>
      </c>
      <c r="H139" s="132" t="s">
        <v>41</v>
      </c>
      <c r="I139" s="133" t="s">
        <v>1581</v>
      </c>
      <c r="J139" s="134">
        <v>1</v>
      </c>
      <c r="K139" s="135" t="s">
        <v>1582</v>
      </c>
      <c r="M139" s="137">
        <v>1</v>
      </c>
    </row>
    <row r="140" spans="1:13">
      <c r="A140" s="116" t="str">
        <f t="shared" si="15"/>
        <v>BOXER 007-blue</v>
      </c>
      <c r="B140" s="116" t="str">
        <f t="shared" si="16"/>
        <v>BOXER 007</v>
      </c>
      <c r="C140" s="116" t="str">
        <f t="shared" si="17"/>
        <v>blue</v>
      </c>
      <c r="D140" s="116" t="str">
        <f t="shared" si="18"/>
        <v>Кепка</v>
      </c>
      <c r="E140" s="117" t="str">
        <f t="shared" si="14"/>
        <v>Кепки</v>
      </c>
      <c r="F140" s="130" t="s">
        <v>461</v>
      </c>
      <c r="G140" s="131" t="s">
        <v>460</v>
      </c>
      <c r="H140" s="132" t="s">
        <v>42</v>
      </c>
      <c r="I140" s="133" t="s">
        <v>1583</v>
      </c>
      <c r="J140" s="134">
        <v>1</v>
      </c>
      <c r="K140" s="135" t="s">
        <v>1584</v>
      </c>
      <c r="M140" s="137">
        <v>1</v>
      </c>
    </row>
    <row r="141" spans="1:13">
      <c r="A141" s="116" t="str">
        <f t="shared" si="15"/>
        <v>BOXER PATCH-patchwork</v>
      </c>
      <c r="B141" s="116" t="str">
        <f t="shared" si="16"/>
        <v>BOXER PATCH</v>
      </c>
      <c r="C141" s="116" t="str">
        <f t="shared" si="17"/>
        <v>patchwork</v>
      </c>
      <c r="D141" s="116" t="str">
        <f t="shared" si="18"/>
        <v>Кепка</v>
      </c>
      <c r="E141" s="117" t="str">
        <f t="shared" si="14"/>
        <v>Кепки</v>
      </c>
      <c r="F141" s="130" t="s">
        <v>510</v>
      </c>
      <c r="G141" s="131" t="s">
        <v>511</v>
      </c>
      <c r="H141" s="132" t="s">
        <v>41</v>
      </c>
      <c r="I141" s="133" t="s">
        <v>1585</v>
      </c>
      <c r="J141" s="134">
        <v>1</v>
      </c>
      <c r="K141" s="135" t="s">
        <v>1586</v>
      </c>
      <c r="M141" s="137">
        <v>1</v>
      </c>
    </row>
    <row r="142" spans="1:13">
      <c r="A142" s="116" t="str">
        <f t="shared" si="15"/>
        <v>BOXER PATCH-blue</v>
      </c>
      <c r="B142" s="116" t="str">
        <f t="shared" si="16"/>
        <v>BOXER PATCH</v>
      </c>
      <c r="C142" s="116" t="str">
        <f t="shared" si="17"/>
        <v>blue</v>
      </c>
      <c r="D142" s="116" t="str">
        <f t="shared" si="18"/>
        <v>Кепка</v>
      </c>
      <c r="E142" s="117" t="str">
        <f t="shared" si="14"/>
        <v>Кепки</v>
      </c>
      <c r="F142" s="130" t="s">
        <v>507</v>
      </c>
      <c r="G142" s="131" t="s">
        <v>508</v>
      </c>
      <c r="H142" s="132" t="s">
        <v>44</v>
      </c>
      <c r="I142" s="133" t="s">
        <v>1587</v>
      </c>
      <c r="J142" s="134">
        <v>1</v>
      </c>
      <c r="K142" s="135" t="s">
        <v>1588</v>
      </c>
      <c r="M142" s="137">
        <v>1</v>
      </c>
    </row>
    <row r="143" spans="1:13">
      <c r="A143" s="116" t="str">
        <f t="shared" si="15"/>
        <v>BOXER PATCH-blue</v>
      </c>
      <c r="B143" s="116" t="str">
        <f t="shared" si="16"/>
        <v>BOXER PATCH</v>
      </c>
      <c r="C143" s="116" t="str">
        <f t="shared" si="17"/>
        <v>blue</v>
      </c>
      <c r="D143" s="116" t="str">
        <f t="shared" si="18"/>
        <v>Кепка</v>
      </c>
      <c r="E143" s="117" t="str">
        <f t="shared" si="14"/>
        <v>Кепки</v>
      </c>
      <c r="F143" s="130" t="s">
        <v>509</v>
      </c>
      <c r="G143" s="131" t="s">
        <v>508</v>
      </c>
      <c r="H143" s="132" t="s">
        <v>45</v>
      </c>
      <c r="I143" s="133" t="s">
        <v>1587</v>
      </c>
      <c r="J143" s="134">
        <v>1</v>
      </c>
      <c r="K143" s="135" t="s">
        <v>1588</v>
      </c>
      <c r="M143" s="137">
        <v>1</v>
      </c>
    </row>
    <row r="144" spans="1:13">
      <c r="A144" s="116" t="str">
        <f t="shared" si="15"/>
        <v>BOXER PATCH-blue</v>
      </c>
      <c r="B144" s="116" t="str">
        <f t="shared" si="16"/>
        <v>BOXER PATCH</v>
      </c>
      <c r="C144" s="116" t="str">
        <f t="shared" si="17"/>
        <v>blue</v>
      </c>
      <c r="D144" s="116" t="str">
        <f t="shared" si="18"/>
        <v>Кепка</v>
      </c>
      <c r="E144" s="117" t="str">
        <f t="shared" si="14"/>
        <v>Кепки</v>
      </c>
      <c r="F144" s="130" t="s">
        <v>1589</v>
      </c>
      <c r="G144" s="131" t="s">
        <v>508</v>
      </c>
      <c r="H144" s="132" t="s">
        <v>43</v>
      </c>
      <c r="I144" s="133" t="s">
        <v>1587</v>
      </c>
      <c r="J144" s="134">
        <v>1</v>
      </c>
      <c r="K144" s="135" t="s">
        <v>1588</v>
      </c>
      <c r="M144" s="137">
        <v>1</v>
      </c>
    </row>
    <row r="145" spans="1:13">
      <c r="A145" s="116" t="str">
        <f t="shared" si="15"/>
        <v>BOXER S1701-grey</v>
      </c>
      <c r="B145" s="116" t="str">
        <f t="shared" si="16"/>
        <v>BOXER S1701</v>
      </c>
      <c r="C145" s="116" t="str">
        <f t="shared" si="17"/>
        <v>grey</v>
      </c>
      <c r="D145" s="116" t="str">
        <f t="shared" si="18"/>
        <v>Кепка</v>
      </c>
      <c r="E145" s="117" t="str">
        <f t="shared" si="14"/>
        <v>Кепки</v>
      </c>
      <c r="F145" s="130" t="s">
        <v>400</v>
      </c>
      <c r="G145" s="131" t="s">
        <v>399</v>
      </c>
      <c r="H145" s="132" t="s">
        <v>41</v>
      </c>
      <c r="I145" s="133" t="s">
        <v>1590</v>
      </c>
      <c r="J145" s="134">
        <v>3</v>
      </c>
      <c r="K145" s="135" t="s">
        <v>1591</v>
      </c>
      <c r="M145" s="137">
        <v>3</v>
      </c>
    </row>
    <row r="146" spans="1:13">
      <c r="A146" s="116" t="str">
        <f t="shared" si="15"/>
        <v>BOXER S1701-grey</v>
      </c>
      <c r="B146" s="116" t="str">
        <f t="shared" si="16"/>
        <v>BOXER S1701</v>
      </c>
      <c r="C146" s="116" t="str">
        <f t="shared" si="17"/>
        <v>grey</v>
      </c>
      <c r="D146" s="116" t="str">
        <f t="shared" si="18"/>
        <v>Кепка</v>
      </c>
      <c r="E146" s="117" t="str">
        <f t="shared" si="14"/>
        <v>Кепки</v>
      </c>
      <c r="F146" s="130" t="s">
        <v>401</v>
      </c>
      <c r="G146" s="131" t="s">
        <v>399</v>
      </c>
      <c r="H146" s="132" t="s">
        <v>47</v>
      </c>
      <c r="I146" s="133">
        <v>980.31</v>
      </c>
      <c r="J146" s="134">
        <v>1</v>
      </c>
      <c r="K146" s="135">
        <v>980.31</v>
      </c>
      <c r="M146" s="137">
        <v>1</v>
      </c>
    </row>
    <row r="147" spans="1:13">
      <c r="A147" s="116" t="str">
        <f t="shared" si="15"/>
        <v>CAMBAY-beige</v>
      </c>
      <c r="B147" s="116" t="str">
        <f t="shared" si="16"/>
        <v>CAMBAY</v>
      </c>
      <c r="C147" s="116" t="str">
        <f t="shared" si="17"/>
        <v>beige</v>
      </c>
      <c r="D147" s="116" t="str">
        <f t="shared" si="18"/>
        <v>Кепка</v>
      </c>
      <c r="E147" s="117" t="str">
        <f t="shared" si="14"/>
        <v>Кепки</v>
      </c>
      <c r="F147" s="130" t="s">
        <v>1592</v>
      </c>
      <c r="G147" s="131" t="s">
        <v>1593</v>
      </c>
      <c r="H147" s="132" t="s">
        <v>42</v>
      </c>
      <c r="I147" s="133">
        <v>879.65</v>
      </c>
      <c r="J147" s="134">
        <v>6</v>
      </c>
      <c r="K147" s="135" t="s">
        <v>1572</v>
      </c>
      <c r="M147" s="137">
        <v>6</v>
      </c>
    </row>
    <row r="148" spans="1:13">
      <c r="A148" s="116" t="str">
        <f t="shared" si="15"/>
        <v>CAMBAY-beige</v>
      </c>
      <c r="B148" s="116" t="str">
        <f t="shared" si="16"/>
        <v>CAMBAY</v>
      </c>
      <c r="C148" s="116" t="str">
        <f t="shared" si="17"/>
        <v>beige</v>
      </c>
      <c r="D148" s="116" t="str">
        <f t="shared" si="18"/>
        <v>Кепка</v>
      </c>
      <c r="E148" s="117" t="str">
        <f t="shared" si="14"/>
        <v>Кепки</v>
      </c>
      <c r="F148" s="130" t="s">
        <v>1594</v>
      </c>
      <c r="G148" s="131" t="s">
        <v>1593</v>
      </c>
      <c r="H148" s="132" t="s">
        <v>41</v>
      </c>
      <c r="I148" s="133">
        <v>879.65</v>
      </c>
      <c r="J148" s="134">
        <v>9</v>
      </c>
      <c r="K148" s="135" t="s">
        <v>1595</v>
      </c>
      <c r="M148" s="137">
        <v>9</v>
      </c>
    </row>
    <row r="149" spans="1:13">
      <c r="A149" s="116" t="str">
        <f t="shared" si="15"/>
        <v>CAMBAY-beige</v>
      </c>
      <c r="B149" s="116" t="str">
        <f t="shared" si="16"/>
        <v>CAMBAY</v>
      </c>
      <c r="C149" s="116" t="str">
        <f t="shared" si="17"/>
        <v>beige</v>
      </c>
      <c r="D149" s="116" t="str">
        <f t="shared" si="18"/>
        <v>Кепка</v>
      </c>
      <c r="E149" s="117" t="str">
        <f t="shared" si="14"/>
        <v>Кепки</v>
      </c>
      <c r="F149" s="130" t="s">
        <v>1596</v>
      </c>
      <c r="G149" s="131" t="s">
        <v>1593</v>
      </c>
      <c r="H149" s="132" t="s">
        <v>43</v>
      </c>
      <c r="I149" s="133">
        <v>879.65</v>
      </c>
      <c r="J149" s="134">
        <v>4</v>
      </c>
      <c r="K149" s="135" t="s">
        <v>1577</v>
      </c>
      <c r="M149" s="137">
        <v>4</v>
      </c>
    </row>
    <row r="150" spans="1:13">
      <c r="A150" s="116" t="str">
        <f t="shared" si="15"/>
        <v>CAMBAY-blue</v>
      </c>
      <c r="B150" s="116" t="str">
        <f t="shared" si="16"/>
        <v>CAMBAY</v>
      </c>
      <c r="C150" s="116" t="str">
        <f t="shared" si="17"/>
        <v>blue</v>
      </c>
      <c r="D150" s="116" t="str">
        <f t="shared" si="18"/>
        <v>Кепка</v>
      </c>
      <c r="E150" s="117" t="str">
        <f t="shared" si="14"/>
        <v>Кепки</v>
      </c>
      <c r="F150" s="130" t="s">
        <v>1597</v>
      </c>
      <c r="G150" s="131" t="s">
        <v>1598</v>
      </c>
      <c r="H150" s="132" t="s">
        <v>42</v>
      </c>
      <c r="I150" s="133">
        <v>879.65</v>
      </c>
      <c r="J150" s="134">
        <v>8</v>
      </c>
      <c r="K150" s="135" t="s">
        <v>1599</v>
      </c>
      <c r="M150" s="137">
        <v>8</v>
      </c>
    </row>
    <row r="151" spans="1:13">
      <c r="A151" s="116" t="str">
        <f t="shared" si="15"/>
        <v>CAMBAY-blue</v>
      </c>
      <c r="B151" s="116" t="str">
        <f t="shared" si="16"/>
        <v>CAMBAY</v>
      </c>
      <c r="C151" s="116" t="str">
        <f t="shared" si="17"/>
        <v>blue</v>
      </c>
      <c r="D151" s="116" t="str">
        <f t="shared" si="18"/>
        <v>Кепка</v>
      </c>
      <c r="E151" s="117" t="str">
        <f t="shared" si="14"/>
        <v>Кепки</v>
      </c>
      <c r="F151" s="130" t="s">
        <v>1600</v>
      </c>
      <c r="G151" s="131" t="s">
        <v>1598</v>
      </c>
      <c r="H151" s="132" t="s">
        <v>41</v>
      </c>
      <c r="I151" s="133">
        <v>879.65</v>
      </c>
      <c r="J151" s="134">
        <v>11</v>
      </c>
      <c r="K151" s="135" t="s">
        <v>1601</v>
      </c>
      <c r="M151" s="137">
        <v>11</v>
      </c>
    </row>
    <row r="152" spans="1:13">
      <c r="A152" s="116" t="str">
        <f t="shared" si="15"/>
        <v>CAMBAY-blue</v>
      </c>
      <c r="B152" s="116" t="str">
        <f t="shared" si="16"/>
        <v>CAMBAY</v>
      </c>
      <c r="C152" s="116" t="str">
        <f t="shared" si="17"/>
        <v>blue</v>
      </c>
      <c r="D152" s="116" t="str">
        <f t="shared" si="18"/>
        <v>Кепка</v>
      </c>
      <c r="E152" s="117" t="str">
        <f t="shared" si="14"/>
        <v>Кепки</v>
      </c>
      <c r="F152" s="130" t="s">
        <v>1602</v>
      </c>
      <c r="G152" s="131" t="s">
        <v>1598</v>
      </c>
      <c r="H152" s="132" t="s">
        <v>43</v>
      </c>
      <c r="I152" s="133">
        <v>879.65</v>
      </c>
      <c r="J152" s="134">
        <v>4</v>
      </c>
      <c r="K152" s="135" t="s">
        <v>1577</v>
      </c>
      <c r="M152" s="137">
        <v>4</v>
      </c>
    </row>
    <row r="153" spans="1:13">
      <c r="A153" s="116" t="str">
        <f t="shared" si="15"/>
        <v>CELTIC-green</v>
      </c>
      <c r="B153" s="116" t="str">
        <f t="shared" si="16"/>
        <v>CELTIC</v>
      </c>
      <c r="C153" s="116" t="str">
        <f t="shared" si="17"/>
        <v>green</v>
      </c>
      <c r="D153" s="116" t="str">
        <f t="shared" si="18"/>
        <v>Кепка</v>
      </c>
      <c r="E153" s="117" t="str">
        <f t="shared" si="14"/>
        <v>Кепки</v>
      </c>
      <c r="F153" s="130" t="s">
        <v>542</v>
      </c>
      <c r="G153" s="131" t="s">
        <v>541</v>
      </c>
      <c r="H153" s="132" t="s">
        <v>42</v>
      </c>
      <c r="I153" s="133" t="s">
        <v>1603</v>
      </c>
      <c r="J153" s="134">
        <v>2</v>
      </c>
      <c r="K153" s="135" t="s">
        <v>1604</v>
      </c>
      <c r="M153" s="137">
        <v>2</v>
      </c>
    </row>
    <row r="154" spans="1:13">
      <c r="A154" s="116" t="str">
        <f t="shared" si="15"/>
        <v>CELTIC-green</v>
      </c>
      <c r="B154" s="116" t="str">
        <f t="shared" si="16"/>
        <v>CELTIC</v>
      </c>
      <c r="C154" s="116" t="str">
        <f t="shared" si="17"/>
        <v>green</v>
      </c>
      <c r="D154" s="116" t="str">
        <f t="shared" si="18"/>
        <v>Кепка</v>
      </c>
      <c r="E154" s="117" t="str">
        <f t="shared" si="14"/>
        <v>Кепки</v>
      </c>
      <c r="F154" s="130" t="s">
        <v>543</v>
      </c>
      <c r="G154" s="131" t="s">
        <v>541</v>
      </c>
      <c r="H154" s="132" t="s">
        <v>45</v>
      </c>
      <c r="I154" s="133" t="s">
        <v>1603</v>
      </c>
      <c r="J154" s="134">
        <v>3</v>
      </c>
      <c r="K154" s="135" t="s">
        <v>1605</v>
      </c>
      <c r="M154" s="137">
        <v>3</v>
      </c>
    </row>
    <row r="155" spans="1:13">
      <c r="A155" s="116" t="str">
        <f t="shared" si="15"/>
        <v>CELTIC-green</v>
      </c>
      <c r="B155" s="116" t="str">
        <f t="shared" si="16"/>
        <v>CELTIC</v>
      </c>
      <c r="C155" s="116" t="str">
        <f t="shared" si="17"/>
        <v>green</v>
      </c>
      <c r="D155" s="116" t="str">
        <f t="shared" si="18"/>
        <v>Кепка</v>
      </c>
      <c r="E155" s="117" t="str">
        <f t="shared" si="14"/>
        <v>Кепки</v>
      </c>
      <c r="F155" s="130" t="s">
        <v>544</v>
      </c>
      <c r="G155" s="131" t="s">
        <v>541</v>
      </c>
      <c r="H155" s="132" t="s">
        <v>41</v>
      </c>
      <c r="I155" s="133" t="s">
        <v>1603</v>
      </c>
      <c r="J155" s="134">
        <v>4</v>
      </c>
      <c r="K155" s="135" t="s">
        <v>1606</v>
      </c>
      <c r="M155" s="137">
        <v>4</v>
      </c>
    </row>
    <row r="156" spans="1:13">
      <c r="A156" s="116" t="str">
        <f t="shared" si="15"/>
        <v>CELTIC-green</v>
      </c>
      <c r="B156" s="116" t="str">
        <f t="shared" si="16"/>
        <v>CELTIC</v>
      </c>
      <c r="C156" s="116" t="str">
        <f t="shared" si="17"/>
        <v>green</v>
      </c>
      <c r="D156" s="116" t="str">
        <f t="shared" si="18"/>
        <v>Кепка</v>
      </c>
      <c r="E156" s="117" t="str">
        <f t="shared" si="14"/>
        <v>Кепки</v>
      </c>
      <c r="F156" s="130" t="s">
        <v>545</v>
      </c>
      <c r="G156" s="131" t="s">
        <v>541</v>
      </c>
      <c r="H156" s="132" t="s">
        <v>47</v>
      </c>
      <c r="I156" s="133" t="s">
        <v>1603</v>
      </c>
      <c r="J156" s="134">
        <v>3</v>
      </c>
      <c r="K156" s="135" t="s">
        <v>1605</v>
      </c>
      <c r="M156" s="137">
        <v>3</v>
      </c>
    </row>
    <row r="157" spans="1:13">
      <c r="A157" s="116" t="str">
        <f t="shared" si="15"/>
        <v>CELTIC-green</v>
      </c>
      <c r="B157" s="116" t="str">
        <f t="shared" si="16"/>
        <v>CELTIC</v>
      </c>
      <c r="C157" s="116" t="str">
        <f t="shared" si="17"/>
        <v>green</v>
      </c>
      <c r="D157" s="116" t="str">
        <f t="shared" si="18"/>
        <v>Кепка</v>
      </c>
      <c r="E157" s="117" t="str">
        <f t="shared" si="14"/>
        <v>Кепки</v>
      </c>
      <c r="F157" s="130" t="s">
        <v>546</v>
      </c>
      <c r="G157" s="131" t="s">
        <v>541</v>
      </c>
      <c r="H157" s="132" t="s">
        <v>43</v>
      </c>
      <c r="I157" s="133" t="s">
        <v>1603</v>
      </c>
      <c r="J157" s="134">
        <v>2</v>
      </c>
      <c r="K157" s="135" t="s">
        <v>1604</v>
      </c>
      <c r="M157" s="137">
        <v>2</v>
      </c>
    </row>
    <row r="158" spans="1:13">
      <c r="A158" s="116" t="str">
        <f t="shared" si="15"/>
        <v>CELTIC-blue</v>
      </c>
      <c r="B158" s="116" t="str">
        <f t="shared" si="16"/>
        <v>CELTIC</v>
      </c>
      <c r="C158" s="116" t="str">
        <f t="shared" si="17"/>
        <v>blue</v>
      </c>
      <c r="D158" s="116" t="str">
        <f t="shared" si="18"/>
        <v>Кепка</v>
      </c>
      <c r="E158" s="117" t="str">
        <f t="shared" si="14"/>
        <v>Кепки</v>
      </c>
      <c r="F158" s="130" t="s">
        <v>538</v>
      </c>
      <c r="G158" s="131" t="s">
        <v>537</v>
      </c>
      <c r="H158" s="132" t="s">
        <v>46</v>
      </c>
      <c r="I158" s="133" t="s">
        <v>1603</v>
      </c>
      <c r="J158" s="134">
        <v>1</v>
      </c>
      <c r="K158" s="135" t="s">
        <v>1603</v>
      </c>
      <c r="M158" s="137">
        <v>1</v>
      </c>
    </row>
    <row r="159" spans="1:13">
      <c r="A159" s="116" t="str">
        <f t="shared" si="15"/>
        <v>CELTIC-blue</v>
      </c>
      <c r="B159" s="116" t="str">
        <f t="shared" si="16"/>
        <v>CELTIC</v>
      </c>
      <c r="C159" s="116" t="str">
        <f t="shared" si="17"/>
        <v>blue</v>
      </c>
      <c r="D159" s="116" t="str">
        <f t="shared" si="18"/>
        <v>Кепка</v>
      </c>
      <c r="E159" s="117" t="str">
        <f t="shared" si="14"/>
        <v>Кепки</v>
      </c>
      <c r="F159" s="130" t="s">
        <v>1607</v>
      </c>
      <c r="G159" s="131" t="s">
        <v>537</v>
      </c>
      <c r="H159" s="132" t="s">
        <v>42</v>
      </c>
      <c r="I159" s="133" t="s">
        <v>1603</v>
      </c>
      <c r="J159" s="134">
        <v>1</v>
      </c>
      <c r="K159" s="135" t="s">
        <v>1603</v>
      </c>
      <c r="M159" s="137">
        <v>1</v>
      </c>
    </row>
    <row r="160" spans="1:13">
      <c r="A160" s="116" t="str">
        <f t="shared" si="15"/>
        <v>CELTIC-blue</v>
      </c>
      <c r="B160" s="116" t="str">
        <f t="shared" si="16"/>
        <v>CELTIC</v>
      </c>
      <c r="C160" s="116" t="str">
        <f t="shared" si="17"/>
        <v>blue</v>
      </c>
      <c r="D160" s="116" t="str">
        <f t="shared" si="18"/>
        <v>Кепка</v>
      </c>
      <c r="E160" s="117" t="str">
        <f t="shared" si="14"/>
        <v>Кепки</v>
      </c>
      <c r="F160" s="130" t="s">
        <v>539</v>
      </c>
      <c r="G160" s="131" t="s">
        <v>537</v>
      </c>
      <c r="H160" s="132" t="s">
        <v>45</v>
      </c>
      <c r="I160" s="133" t="s">
        <v>1603</v>
      </c>
      <c r="J160" s="134">
        <v>2</v>
      </c>
      <c r="K160" s="135" t="s">
        <v>1604</v>
      </c>
      <c r="M160" s="137">
        <v>2</v>
      </c>
    </row>
    <row r="161" spans="1:13">
      <c r="A161" s="116" t="str">
        <f t="shared" si="15"/>
        <v>CELTIC-blue</v>
      </c>
      <c r="B161" s="116" t="str">
        <f t="shared" si="16"/>
        <v>CELTIC</v>
      </c>
      <c r="C161" s="116" t="str">
        <f t="shared" si="17"/>
        <v>blue</v>
      </c>
      <c r="D161" s="116" t="str">
        <f t="shared" si="18"/>
        <v>Кепка</v>
      </c>
      <c r="E161" s="117" t="str">
        <f t="shared" si="14"/>
        <v>Кепки</v>
      </c>
      <c r="F161" s="130" t="s">
        <v>540</v>
      </c>
      <c r="G161" s="131" t="s">
        <v>537</v>
      </c>
      <c r="H161" s="132" t="s">
        <v>41</v>
      </c>
      <c r="I161" s="133" t="s">
        <v>1603</v>
      </c>
      <c r="J161" s="134">
        <v>2</v>
      </c>
      <c r="K161" s="135" t="s">
        <v>1604</v>
      </c>
      <c r="M161" s="137">
        <v>2</v>
      </c>
    </row>
    <row r="162" spans="1:13">
      <c r="A162" s="116" t="str">
        <f t="shared" si="15"/>
        <v>CELTIC-blue</v>
      </c>
      <c r="B162" s="116" t="str">
        <f t="shared" si="16"/>
        <v>CELTIC</v>
      </c>
      <c r="C162" s="116" t="str">
        <f t="shared" si="17"/>
        <v>blue</v>
      </c>
      <c r="D162" s="116" t="str">
        <f t="shared" si="18"/>
        <v>Кепка</v>
      </c>
      <c r="E162" s="117" t="str">
        <f t="shared" si="14"/>
        <v>Кепки</v>
      </c>
      <c r="F162" s="130" t="s">
        <v>1608</v>
      </c>
      <c r="G162" s="131" t="s">
        <v>537</v>
      </c>
      <c r="H162" s="132" t="s">
        <v>43</v>
      </c>
      <c r="I162" s="133" t="s">
        <v>1603</v>
      </c>
      <c r="J162" s="134">
        <v>1</v>
      </c>
      <c r="K162" s="135" t="s">
        <v>1603</v>
      </c>
      <c r="M162" s="137">
        <v>1</v>
      </c>
    </row>
    <row r="163" spans="1:13">
      <c r="A163" s="116" t="str">
        <f t="shared" si="15"/>
        <v>CELTIC-red</v>
      </c>
      <c r="B163" s="116" t="str">
        <f t="shared" si="16"/>
        <v>CELTIC</v>
      </c>
      <c r="C163" s="116" t="str">
        <f t="shared" si="17"/>
        <v>red</v>
      </c>
      <c r="D163" s="116" t="str">
        <f t="shared" si="18"/>
        <v>Кепка</v>
      </c>
      <c r="E163" s="117" t="str">
        <f t="shared" si="14"/>
        <v>Кепки</v>
      </c>
      <c r="F163" s="130" t="s">
        <v>548</v>
      </c>
      <c r="G163" s="131" t="s">
        <v>547</v>
      </c>
      <c r="H163" s="132" t="s">
        <v>46</v>
      </c>
      <c r="I163" s="133" t="s">
        <v>1603</v>
      </c>
      <c r="J163" s="134">
        <v>2</v>
      </c>
      <c r="K163" s="135" t="s">
        <v>1604</v>
      </c>
      <c r="M163" s="137">
        <v>2</v>
      </c>
    </row>
    <row r="164" spans="1:13">
      <c r="A164" s="116" t="str">
        <f t="shared" si="15"/>
        <v>CELTIC-red</v>
      </c>
      <c r="B164" s="116" t="str">
        <f t="shared" si="16"/>
        <v>CELTIC</v>
      </c>
      <c r="C164" s="116" t="str">
        <f t="shared" si="17"/>
        <v>red</v>
      </c>
      <c r="D164" s="116" t="str">
        <f t="shared" si="18"/>
        <v>Кепка</v>
      </c>
      <c r="E164" s="117" t="str">
        <f t="shared" si="14"/>
        <v>Кепки</v>
      </c>
      <c r="F164" s="130" t="s">
        <v>1609</v>
      </c>
      <c r="G164" s="131" t="s">
        <v>547</v>
      </c>
      <c r="H164" s="132" t="s">
        <v>42</v>
      </c>
      <c r="I164" s="133" t="s">
        <v>1603</v>
      </c>
      <c r="J164" s="134">
        <v>1</v>
      </c>
      <c r="K164" s="135" t="s">
        <v>1603</v>
      </c>
      <c r="M164" s="137">
        <v>1</v>
      </c>
    </row>
    <row r="165" spans="1:13">
      <c r="A165" s="116" t="str">
        <f t="shared" si="15"/>
        <v>CELTIC-red</v>
      </c>
      <c r="B165" s="116" t="str">
        <f t="shared" si="16"/>
        <v>CELTIC</v>
      </c>
      <c r="C165" s="116" t="str">
        <f t="shared" si="17"/>
        <v>red</v>
      </c>
      <c r="D165" s="116" t="str">
        <f t="shared" si="18"/>
        <v>Кепка</v>
      </c>
      <c r="E165" s="117" t="str">
        <f t="shared" si="14"/>
        <v>Кепки</v>
      </c>
      <c r="F165" s="130" t="s">
        <v>549</v>
      </c>
      <c r="G165" s="131" t="s">
        <v>547</v>
      </c>
      <c r="H165" s="132" t="s">
        <v>45</v>
      </c>
      <c r="I165" s="133" t="s">
        <v>1603</v>
      </c>
      <c r="J165" s="134">
        <v>1</v>
      </c>
      <c r="K165" s="135" t="s">
        <v>1603</v>
      </c>
      <c r="M165" s="137">
        <v>1</v>
      </c>
    </row>
    <row r="166" spans="1:13">
      <c r="A166" s="116" t="str">
        <f t="shared" si="15"/>
        <v>CELTIC-red</v>
      </c>
      <c r="B166" s="116" t="str">
        <f t="shared" si="16"/>
        <v>CELTIC</v>
      </c>
      <c r="C166" s="116" t="str">
        <f t="shared" si="17"/>
        <v>red</v>
      </c>
      <c r="D166" s="116" t="str">
        <f t="shared" si="18"/>
        <v>Кепка</v>
      </c>
      <c r="E166" s="117" t="str">
        <f t="shared" si="14"/>
        <v>Кепки</v>
      </c>
      <c r="F166" s="130" t="s">
        <v>550</v>
      </c>
      <c r="G166" s="131" t="s">
        <v>547</v>
      </c>
      <c r="H166" s="132" t="s">
        <v>41</v>
      </c>
      <c r="I166" s="133" t="s">
        <v>1603</v>
      </c>
      <c r="J166" s="134">
        <v>1</v>
      </c>
      <c r="K166" s="135" t="s">
        <v>1603</v>
      </c>
      <c r="M166" s="137">
        <v>1</v>
      </c>
    </row>
    <row r="167" spans="1:13">
      <c r="A167" s="116" t="str">
        <f t="shared" si="15"/>
        <v>CELTIC-red</v>
      </c>
      <c r="B167" s="116" t="str">
        <f t="shared" si="16"/>
        <v>CELTIC</v>
      </c>
      <c r="C167" s="116" t="str">
        <f t="shared" si="17"/>
        <v>red</v>
      </c>
      <c r="D167" s="116" t="str">
        <f t="shared" si="18"/>
        <v>Кепка</v>
      </c>
      <c r="E167" s="117" t="str">
        <f t="shared" si="14"/>
        <v>Кепки</v>
      </c>
      <c r="F167" s="130" t="s">
        <v>551</v>
      </c>
      <c r="G167" s="131" t="s">
        <v>547</v>
      </c>
      <c r="H167" s="132" t="s">
        <v>47</v>
      </c>
      <c r="I167" s="133" t="s">
        <v>1603</v>
      </c>
      <c r="J167" s="134">
        <v>1</v>
      </c>
      <c r="K167" s="135" t="s">
        <v>1603</v>
      </c>
      <c r="M167" s="137">
        <v>1</v>
      </c>
    </row>
    <row r="168" spans="1:13">
      <c r="A168" s="116" t="str">
        <f t="shared" si="15"/>
        <v>CELTIC-red</v>
      </c>
      <c r="B168" s="116" t="str">
        <f t="shared" si="16"/>
        <v>CELTIC</v>
      </c>
      <c r="C168" s="116" t="str">
        <f t="shared" si="17"/>
        <v>red</v>
      </c>
      <c r="D168" s="116" t="str">
        <f t="shared" si="18"/>
        <v>Кепка</v>
      </c>
      <c r="E168" s="117" t="str">
        <f t="shared" si="14"/>
        <v>Кепки</v>
      </c>
      <c r="F168" s="130" t="s">
        <v>552</v>
      </c>
      <c r="G168" s="131" t="s">
        <v>547</v>
      </c>
      <c r="H168" s="132" t="s">
        <v>43</v>
      </c>
      <c r="I168" s="133" t="s">
        <v>1603</v>
      </c>
      <c r="J168" s="134">
        <v>1</v>
      </c>
      <c r="K168" s="135" t="s">
        <v>1603</v>
      </c>
      <c r="M168" s="137">
        <v>1</v>
      </c>
    </row>
    <row r="169" spans="1:13">
      <c r="A169" s="116" t="str">
        <f t="shared" si="15"/>
        <v>DARWIN-blue</v>
      </c>
      <c r="B169" s="116" t="str">
        <f t="shared" si="16"/>
        <v>DARWIN</v>
      </c>
      <c r="C169" s="116" t="str">
        <f t="shared" si="17"/>
        <v>blue</v>
      </c>
      <c r="D169" s="116" t="str">
        <f t="shared" si="18"/>
        <v>Кепка</v>
      </c>
      <c r="E169" s="117" t="str">
        <f t="shared" si="14"/>
        <v>Кепки</v>
      </c>
      <c r="F169" s="130" t="s">
        <v>796</v>
      </c>
      <c r="G169" s="131" t="s">
        <v>795</v>
      </c>
      <c r="H169" s="132" t="s">
        <v>45</v>
      </c>
      <c r="I169" s="133" t="s">
        <v>1610</v>
      </c>
      <c r="J169" s="134">
        <v>1</v>
      </c>
      <c r="K169" s="135" t="s">
        <v>1611</v>
      </c>
      <c r="M169" s="137">
        <v>1</v>
      </c>
    </row>
    <row r="170" spans="1:13">
      <c r="A170" s="116" t="str">
        <f t="shared" si="15"/>
        <v>DARWIN-blue</v>
      </c>
      <c r="B170" s="116" t="str">
        <f t="shared" si="16"/>
        <v>DARWIN</v>
      </c>
      <c r="C170" s="116" t="str">
        <f t="shared" si="17"/>
        <v>blue</v>
      </c>
      <c r="D170" s="116" t="str">
        <f t="shared" si="18"/>
        <v>Кепка</v>
      </c>
      <c r="E170" s="117" t="str">
        <f t="shared" si="14"/>
        <v>Кепки</v>
      </c>
      <c r="F170" s="130" t="s">
        <v>797</v>
      </c>
      <c r="G170" s="131" t="s">
        <v>795</v>
      </c>
      <c r="H170" s="132" t="s">
        <v>41</v>
      </c>
      <c r="I170" s="133" t="s">
        <v>1610</v>
      </c>
      <c r="J170" s="134">
        <v>1</v>
      </c>
      <c r="K170" s="135" t="s">
        <v>1611</v>
      </c>
      <c r="M170" s="137">
        <v>1</v>
      </c>
    </row>
    <row r="171" spans="1:13">
      <c r="A171" s="116" t="str">
        <f t="shared" si="15"/>
        <v>DARWIN-blue</v>
      </c>
      <c r="B171" s="116" t="str">
        <f t="shared" si="16"/>
        <v>DARWIN</v>
      </c>
      <c r="C171" s="116" t="str">
        <f t="shared" si="17"/>
        <v>blue</v>
      </c>
      <c r="D171" s="116" t="str">
        <f t="shared" si="18"/>
        <v>Кепка</v>
      </c>
      <c r="E171" s="117" t="str">
        <f t="shared" si="14"/>
        <v>Кепки</v>
      </c>
      <c r="F171" s="130" t="s">
        <v>798</v>
      </c>
      <c r="G171" s="131" t="s">
        <v>795</v>
      </c>
      <c r="H171" s="132" t="s">
        <v>47</v>
      </c>
      <c r="I171" s="133" t="s">
        <v>1610</v>
      </c>
      <c r="J171" s="134">
        <v>1</v>
      </c>
      <c r="K171" s="135" t="s">
        <v>1611</v>
      </c>
      <c r="M171" s="137">
        <v>1</v>
      </c>
    </row>
    <row r="172" spans="1:13">
      <c r="A172" s="116" t="str">
        <f t="shared" si="15"/>
        <v>DARWIN-blue</v>
      </c>
      <c r="B172" s="116" t="str">
        <f t="shared" si="16"/>
        <v>DARWIN</v>
      </c>
      <c r="C172" s="116" t="str">
        <f t="shared" si="17"/>
        <v>blue</v>
      </c>
      <c r="D172" s="116" t="str">
        <f t="shared" si="18"/>
        <v>Кепка</v>
      </c>
      <c r="E172" s="117" t="str">
        <f t="shared" si="14"/>
        <v>Кепки</v>
      </c>
      <c r="F172" s="130" t="s">
        <v>799</v>
      </c>
      <c r="G172" s="131" t="s">
        <v>795</v>
      </c>
      <c r="H172" s="132" t="s">
        <v>43</v>
      </c>
      <c r="I172" s="133" t="s">
        <v>1610</v>
      </c>
      <c r="J172" s="134">
        <v>1</v>
      </c>
      <c r="K172" s="135" t="s">
        <v>1611</v>
      </c>
      <c r="M172" s="137">
        <v>1</v>
      </c>
    </row>
    <row r="173" spans="1:13">
      <c r="A173" s="116" t="str">
        <f t="shared" si="15"/>
        <v>DISCOVERY 002-blue</v>
      </c>
      <c r="B173" s="116" t="str">
        <f t="shared" si="16"/>
        <v>DISCOVERY 002</v>
      </c>
      <c r="C173" s="116" t="str">
        <f t="shared" si="17"/>
        <v>blue</v>
      </c>
      <c r="D173" s="116" t="str">
        <f t="shared" si="18"/>
        <v>Кепка</v>
      </c>
      <c r="E173" s="117" t="str">
        <f t="shared" si="14"/>
        <v>Кепки</v>
      </c>
      <c r="F173" s="130" t="s">
        <v>462</v>
      </c>
      <c r="G173" s="131" t="s">
        <v>276</v>
      </c>
      <c r="H173" s="132" t="s">
        <v>42</v>
      </c>
      <c r="I173" s="133" t="s">
        <v>1612</v>
      </c>
      <c r="J173" s="134">
        <v>1</v>
      </c>
      <c r="K173" s="135" t="s">
        <v>1612</v>
      </c>
      <c r="M173" s="137">
        <v>1</v>
      </c>
    </row>
    <row r="174" spans="1:13">
      <c r="A174" s="116" t="str">
        <f t="shared" si="15"/>
        <v>DISCOVERY 002-blue</v>
      </c>
      <c r="B174" s="116" t="str">
        <f t="shared" si="16"/>
        <v>DISCOVERY 002</v>
      </c>
      <c r="C174" s="116" t="str">
        <f t="shared" si="17"/>
        <v>blue</v>
      </c>
      <c r="D174" s="116" t="str">
        <f t="shared" si="18"/>
        <v>Кепка</v>
      </c>
      <c r="E174" s="117" t="str">
        <f t="shared" si="14"/>
        <v>Кепки</v>
      </c>
      <c r="F174" s="130" t="s">
        <v>275</v>
      </c>
      <c r="G174" s="131" t="s">
        <v>276</v>
      </c>
      <c r="H174" s="132" t="s">
        <v>45</v>
      </c>
      <c r="I174" s="133" t="s">
        <v>1613</v>
      </c>
      <c r="J174" s="134">
        <v>1</v>
      </c>
      <c r="K174" s="135" t="s">
        <v>1614</v>
      </c>
      <c r="M174" s="137">
        <v>1</v>
      </c>
    </row>
    <row r="175" spans="1:13">
      <c r="A175" s="116" t="str">
        <f t="shared" si="15"/>
        <v>DISCOVERY 002-blue</v>
      </c>
      <c r="B175" s="116" t="str">
        <f t="shared" si="16"/>
        <v>DISCOVERY 002</v>
      </c>
      <c r="C175" s="116" t="str">
        <f t="shared" si="17"/>
        <v>blue</v>
      </c>
      <c r="D175" s="116" t="str">
        <f t="shared" si="18"/>
        <v>Кепка</v>
      </c>
      <c r="E175" s="117" t="str">
        <f t="shared" si="14"/>
        <v>Кепки</v>
      </c>
      <c r="F175" s="130" t="s">
        <v>463</v>
      </c>
      <c r="G175" s="131" t="s">
        <v>276</v>
      </c>
      <c r="H175" s="132" t="s">
        <v>41</v>
      </c>
      <c r="I175" s="133" t="s">
        <v>1612</v>
      </c>
      <c r="J175" s="134">
        <v>4</v>
      </c>
      <c r="K175" s="135" t="s">
        <v>1615</v>
      </c>
      <c r="M175" s="137">
        <v>4</v>
      </c>
    </row>
    <row r="176" spans="1:13">
      <c r="A176" s="116" t="str">
        <f t="shared" si="15"/>
        <v>DISCOVERY 002-blue</v>
      </c>
      <c r="B176" s="116" t="str">
        <f t="shared" si="16"/>
        <v>DISCOVERY 002</v>
      </c>
      <c r="C176" s="116" t="str">
        <f t="shared" si="17"/>
        <v>blue</v>
      </c>
      <c r="D176" s="116" t="str">
        <f t="shared" si="18"/>
        <v>Кепка</v>
      </c>
      <c r="E176" s="117" t="str">
        <f t="shared" si="14"/>
        <v>Кепки</v>
      </c>
      <c r="F176" s="130" t="s">
        <v>464</v>
      </c>
      <c r="G176" s="131" t="s">
        <v>276</v>
      </c>
      <c r="H176" s="132" t="s">
        <v>43</v>
      </c>
      <c r="I176" s="133" t="s">
        <v>1612</v>
      </c>
      <c r="J176" s="134">
        <v>2</v>
      </c>
      <c r="K176" s="135" t="s">
        <v>1616</v>
      </c>
      <c r="M176" s="137">
        <v>2</v>
      </c>
    </row>
    <row r="177" spans="1:13">
      <c r="A177" s="116" t="str">
        <f t="shared" si="15"/>
        <v>DISCOVERY S1701-beige</v>
      </c>
      <c r="B177" s="116" t="str">
        <f t="shared" si="16"/>
        <v>DISCOVERY S1701</v>
      </c>
      <c r="C177" s="116" t="str">
        <f t="shared" si="17"/>
        <v>beige</v>
      </c>
      <c r="D177" s="116" t="str">
        <f t="shared" si="18"/>
        <v>Кепка</v>
      </c>
      <c r="E177" s="117" t="str">
        <f t="shared" si="14"/>
        <v>Кепки</v>
      </c>
      <c r="F177" s="130" t="s">
        <v>277</v>
      </c>
      <c r="G177" s="131" t="s">
        <v>278</v>
      </c>
      <c r="H177" s="132" t="s">
        <v>42</v>
      </c>
      <c r="I177" s="133" t="s">
        <v>1617</v>
      </c>
      <c r="J177" s="134">
        <v>2</v>
      </c>
      <c r="K177" s="135" t="s">
        <v>1618</v>
      </c>
      <c r="M177" s="137">
        <v>2</v>
      </c>
    </row>
    <row r="178" spans="1:13">
      <c r="A178" s="116" t="str">
        <f t="shared" si="15"/>
        <v>DISCOVERY S1701-beige</v>
      </c>
      <c r="B178" s="116" t="str">
        <f t="shared" si="16"/>
        <v>DISCOVERY S1701</v>
      </c>
      <c r="C178" s="116" t="str">
        <f t="shared" si="17"/>
        <v>beige</v>
      </c>
      <c r="D178" s="116" t="str">
        <f t="shared" si="18"/>
        <v>Кепка</v>
      </c>
      <c r="E178" s="117" t="str">
        <f t="shared" si="14"/>
        <v>Кепки</v>
      </c>
      <c r="F178" s="130" t="s">
        <v>412</v>
      </c>
      <c r="G178" s="131" t="s">
        <v>278</v>
      </c>
      <c r="H178" s="132" t="s">
        <v>43</v>
      </c>
      <c r="I178" s="133" t="s">
        <v>1619</v>
      </c>
      <c r="J178" s="134">
        <v>1</v>
      </c>
      <c r="K178" s="135" t="s">
        <v>1620</v>
      </c>
      <c r="M178" s="137">
        <v>1</v>
      </c>
    </row>
    <row r="179" spans="1:13">
      <c r="A179" s="116" t="str">
        <f t="shared" si="15"/>
        <v>DISCOVERY S1701-red</v>
      </c>
      <c r="B179" s="116" t="str">
        <f t="shared" si="16"/>
        <v>DISCOVERY S1701</v>
      </c>
      <c r="C179" s="116" t="str">
        <f t="shared" si="17"/>
        <v>red</v>
      </c>
      <c r="D179" s="116" t="str">
        <f t="shared" si="18"/>
        <v>Кепка</v>
      </c>
      <c r="E179" s="117" t="str">
        <f t="shared" si="14"/>
        <v>Кепки</v>
      </c>
      <c r="F179" s="130" t="s">
        <v>280</v>
      </c>
      <c r="G179" s="131" t="s">
        <v>279</v>
      </c>
      <c r="H179" s="132" t="s">
        <v>42</v>
      </c>
      <c r="I179" s="133" t="s">
        <v>1621</v>
      </c>
      <c r="J179" s="134">
        <v>1</v>
      </c>
      <c r="K179" s="135" t="s">
        <v>1621</v>
      </c>
      <c r="M179" s="137">
        <v>1</v>
      </c>
    </row>
    <row r="180" spans="1:13">
      <c r="A180" s="116" t="str">
        <f t="shared" si="15"/>
        <v>DISCOVERY S1701-red</v>
      </c>
      <c r="B180" s="116" t="str">
        <f t="shared" si="16"/>
        <v>DISCOVERY S1701</v>
      </c>
      <c r="C180" s="116" t="str">
        <f t="shared" si="17"/>
        <v>red</v>
      </c>
      <c r="D180" s="116" t="str">
        <f t="shared" si="18"/>
        <v>Кепка</v>
      </c>
      <c r="E180" s="117" t="str">
        <f t="shared" si="14"/>
        <v>Кепки</v>
      </c>
      <c r="F180" s="130" t="s">
        <v>281</v>
      </c>
      <c r="G180" s="131" t="s">
        <v>279</v>
      </c>
      <c r="H180" s="132" t="s">
        <v>41</v>
      </c>
      <c r="I180" s="133" t="s">
        <v>1621</v>
      </c>
      <c r="J180" s="134">
        <v>1</v>
      </c>
      <c r="K180" s="135" t="s">
        <v>1621</v>
      </c>
      <c r="M180" s="137">
        <v>1</v>
      </c>
    </row>
    <row r="181" spans="1:13">
      <c r="A181" s="116" t="str">
        <f t="shared" si="15"/>
        <v>DISCOVERY S1701-blue</v>
      </c>
      <c r="B181" s="116" t="str">
        <f t="shared" si="16"/>
        <v>DISCOVERY S1701</v>
      </c>
      <c r="C181" s="116" t="str">
        <f t="shared" si="17"/>
        <v>blue</v>
      </c>
      <c r="D181" s="116" t="str">
        <f t="shared" si="18"/>
        <v>Кепка</v>
      </c>
      <c r="E181" s="117" t="str">
        <f t="shared" si="14"/>
        <v>Кепки</v>
      </c>
      <c r="F181" s="130" t="s">
        <v>938</v>
      </c>
      <c r="G181" s="131" t="s">
        <v>282</v>
      </c>
      <c r="H181" s="132" t="s">
        <v>47</v>
      </c>
      <c r="I181" s="133" t="s">
        <v>1621</v>
      </c>
      <c r="J181" s="134">
        <v>-1</v>
      </c>
      <c r="K181" s="135" t="s">
        <v>1622</v>
      </c>
      <c r="M181" s="137">
        <v>-1</v>
      </c>
    </row>
    <row r="182" spans="1:13">
      <c r="A182" s="116" t="str">
        <f t="shared" si="15"/>
        <v>DISCOVERY S1801-green</v>
      </c>
      <c r="B182" s="116" t="str">
        <f t="shared" si="16"/>
        <v>DISCOVERY S1801</v>
      </c>
      <c r="C182" s="116" t="str">
        <f t="shared" si="17"/>
        <v>green</v>
      </c>
      <c r="D182" s="116" t="str">
        <f t="shared" si="18"/>
        <v>Кепка</v>
      </c>
      <c r="E182" s="117" t="str">
        <f t="shared" si="14"/>
        <v>Кепки</v>
      </c>
      <c r="F182" s="130" t="s">
        <v>953</v>
      </c>
      <c r="G182" s="131" t="s">
        <v>283</v>
      </c>
      <c r="H182" s="132" t="s">
        <v>44</v>
      </c>
      <c r="I182" s="133">
        <v>974.73</v>
      </c>
      <c r="J182" s="134">
        <v>1</v>
      </c>
      <c r="K182" s="135">
        <v>974.73</v>
      </c>
      <c r="M182" s="137">
        <v>1</v>
      </c>
    </row>
    <row r="183" spans="1:13">
      <c r="A183" s="116" t="str">
        <f t="shared" si="15"/>
        <v>DISCOVERY S1801-green</v>
      </c>
      <c r="B183" s="116" t="str">
        <f t="shared" si="16"/>
        <v>DISCOVERY S1801</v>
      </c>
      <c r="C183" s="116" t="str">
        <f t="shared" si="17"/>
        <v>green</v>
      </c>
      <c r="D183" s="116" t="str">
        <f t="shared" si="18"/>
        <v>Кепка</v>
      </c>
      <c r="E183" s="117" t="str">
        <f t="shared" si="14"/>
        <v>Кепки</v>
      </c>
      <c r="F183" s="130" t="s">
        <v>284</v>
      </c>
      <c r="G183" s="131" t="s">
        <v>283</v>
      </c>
      <c r="H183" s="132" t="s">
        <v>42</v>
      </c>
      <c r="I183" s="133">
        <v>974.73</v>
      </c>
      <c r="J183" s="134">
        <v>2</v>
      </c>
      <c r="K183" s="135" t="s">
        <v>1623</v>
      </c>
      <c r="M183" s="137">
        <v>2</v>
      </c>
    </row>
    <row r="184" spans="1:13">
      <c r="A184" s="116" t="str">
        <f t="shared" si="15"/>
        <v>DISCOVERY S1801-green</v>
      </c>
      <c r="B184" s="116" t="str">
        <f t="shared" si="16"/>
        <v>DISCOVERY S1801</v>
      </c>
      <c r="C184" s="116" t="str">
        <f t="shared" si="17"/>
        <v>green</v>
      </c>
      <c r="D184" s="116" t="str">
        <f t="shared" si="18"/>
        <v>Кепка</v>
      </c>
      <c r="E184" s="117" t="str">
        <f t="shared" si="14"/>
        <v>Кепки</v>
      </c>
      <c r="F184" s="130" t="s">
        <v>285</v>
      </c>
      <c r="G184" s="131" t="s">
        <v>283</v>
      </c>
      <c r="H184" s="132" t="s">
        <v>41</v>
      </c>
      <c r="I184" s="133">
        <v>974.73</v>
      </c>
      <c r="J184" s="134">
        <v>3</v>
      </c>
      <c r="K184" s="135" t="s">
        <v>1525</v>
      </c>
      <c r="M184" s="137">
        <v>3</v>
      </c>
    </row>
    <row r="185" spans="1:13">
      <c r="A185" s="116" t="str">
        <f t="shared" si="15"/>
        <v>DISCOVERY S1801-blue</v>
      </c>
      <c r="B185" s="116" t="str">
        <f t="shared" si="16"/>
        <v>DISCOVERY S1801</v>
      </c>
      <c r="C185" s="116" t="str">
        <f t="shared" si="17"/>
        <v>blue</v>
      </c>
      <c r="D185" s="116" t="str">
        <f t="shared" si="18"/>
        <v>Кепка</v>
      </c>
      <c r="E185" s="117" t="str">
        <f t="shared" si="14"/>
        <v>Кепки</v>
      </c>
      <c r="F185" s="130" t="s">
        <v>286</v>
      </c>
      <c r="G185" s="131" t="s">
        <v>287</v>
      </c>
      <c r="H185" s="132" t="s">
        <v>44</v>
      </c>
      <c r="I185" s="133">
        <v>974.73</v>
      </c>
      <c r="J185" s="134">
        <v>1</v>
      </c>
      <c r="K185" s="135">
        <v>974.73</v>
      </c>
      <c r="M185" s="137">
        <v>1</v>
      </c>
    </row>
    <row r="186" spans="1:13">
      <c r="A186" s="116" t="str">
        <f t="shared" si="15"/>
        <v>DISCOVERY S1801-blue</v>
      </c>
      <c r="B186" s="116" t="str">
        <f t="shared" si="16"/>
        <v>DISCOVERY S1801</v>
      </c>
      <c r="C186" s="116" t="str">
        <f t="shared" si="17"/>
        <v>blue</v>
      </c>
      <c r="D186" s="116" t="str">
        <f t="shared" si="18"/>
        <v>Кепка</v>
      </c>
      <c r="E186" s="117" t="str">
        <f t="shared" si="14"/>
        <v>Кепки</v>
      </c>
      <c r="F186" s="130" t="s">
        <v>288</v>
      </c>
      <c r="G186" s="131" t="s">
        <v>287</v>
      </c>
      <c r="H186" s="132" t="s">
        <v>42</v>
      </c>
      <c r="I186" s="133">
        <v>974.73</v>
      </c>
      <c r="J186" s="134">
        <v>1</v>
      </c>
      <c r="K186" s="135">
        <v>974.73</v>
      </c>
      <c r="M186" s="137">
        <v>1</v>
      </c>
    </row>
    <row r="187" spans="1:13">
      <c r="A187" s="116" t="str">
        <f t="shared" si="15"/>
        <v>DISCOVERY S1801-blue</v>
      </c>
      <c r="B187" s="116" t="str">
        <f t="shared" si="16"/>
        <v>DISCOVERY S1801</v>
      </c>
      <c r="C187" s="116" t="str">
        <f t="shared" si="17"/>
        <v>blue</v>
      </c>
      <c r="D187" s="116" t="str">
        <f t="shared" si="18"/>
        <v>Кепка</v>
      </c>
      <c r="E187" s="117" t="str">
        <f t="shared" si="14"/>
        <v>Кепки</v>
      </c>
      <c r="F187" s="130" t="s">
        <v>289</v>
      </c>
      <c r="G187" s="131" t="s">
        <v>287</v>
      </c>
      <c r="H187" s="132" t="s">
        <v>41</v>
      </c>
      <c r="I187" s="133">
        <v>974.73</v>
      </c>
      <c r="J187" s="134">
        <v>1</v>
      </c>
      <c r="K187" s="135">
        <v>974.73</v>
      </c>
      <c r="M187" s="137">
        <v>1</v>
      </c>
    </row>
    <row r="188" spans="1:13">
      <c r="A188" s="116" t="str">
        <f t="shared" si="15"/>
        <v>DISCOVERY W17004-yellow</v>
      </c>
      <c r="B188" s="116" t="str">
        <f t="shared" si="16"/>
        <v>DISCOVERY W17004</v>
      </c>
      <c r="C188" s="116" t="str">
        <f t="shared" si="17"/>
        <v>yellow</v>
      </c>
      <c r="D188" s="116" t="str">
        <f t="shared" si="18"/>
        <v>Кепка</v>
      </c>
      <c r="E188" s="117" t="str">
        <f t="shared" si="14"/>
        <v>Кепки</v>
      </c>
      <c r="F188" s="130" t="s">
        <v>290</v>
      </c>
      <c r="G188" s="131" t="s">
        <v>291</v>
      </c>
      <c r="H188" s="132" t="s">
        <v>45</v>
      </c>
      <c r="I188" s="133" t="s">
        <v>1624</v>
      </c>
      <c r="J188" s="134">
        <v>1</v>
      </c>
      <c r="K188" s="135" t="s">
        <v>1624</v>
      </c>
      <c r="M188" s="137">
        <v>1</v>
      </c>
    </row>
    <row r="189" spans="1:13">
      <c r="A189" s="116" t="str">
        <f t="shared" si="15"/>
        <v>DISPATCH 005-blue</v>
      </c>
      <c r="B189" s="116" t="str">
        <f t="shared" si="16"/>
        <v>DISPATCH 005</v>
      </c>
      <c r="C189" s="116" t="str">
        <f t="shared" si="17"/>
        <v>blue</v>
      </c>
      <c r="D189" s="116" t="str">
        <f t="shared" si="18"/>
        <v>Кепка</v>
      </c>
      <c r="E189" s="117" t="str">
        <f t="shared" si="14"/>
        <v>Кепки</v>
      </c>
      <c r="F189" s="130" t="s">
        <v>1625</v>
      </c>
      <c r="G189" s="131" t="s">
        <v>465</v>
      </c>
      <c r="H189" s="132" t="s">
        <v>42</v>
      </c>
      <c r="I189" s="133" t="s">
        <v>1626</v>
      </c>
      <c r="J189" s="134">
        <v>1</v>
      </c>
      <c r="K189" s="135" t="s">
        <v>1627</v>
      </c>
      <c r="M189" s="137">
        <v>1</v>
      </c>
    </row>
    <row r="190" spans="1:13">
      <c r="A190" s="116" t="str">
        <f t="shared" si="15"/>
        <v>DISPATCH 005-blue</v>
      </c>
      <c r="B190" s="116" t="str">
        <f t="shared" si="16"/>
        <v>DISPATCH 005</v>
      </c>
      <c r="C190" s="116" t="str">
        <f t="shared" si="17"/>
        <v>blue</v>
      </c>
      <c r="D190" s="116" t="str">
        <f t="shared" si="18"/>
        <v>Кепка</v>
      </c>
      <c r="E190" s="117" t="str">
        <f t="shared" si="14"/>
        <v>Кепки</v>
      </c>
      <c r="F190" s="130" t="s">
        <v>466</v>
      </c>
      <c r="G190" s="131" t="s">
        <v>465</v>
      </c>
      <c r="H190" s="132" t="s">
        <v>41</v>
      </c>
      <c r="I190" s="133" t="s">
        <v>1626</v>
      </c>
      <c r="J190" s="134">
        <v>1</v>
      </c>
      <c r="K190" s="135" t="s">
        <v>1627</v>
      </c>
      <c r="M190" s="137">
        <v>1</v>
      </c>
    </row>
    <row r="191" spans="1:13">
      <c r="A191" s="116" t="str">
        <f t="shared" si="15"/>
        <v>DUKE 8-brown</v>
      </c>
      <c r="B191" s="116" t="str">
        <f t="shared" si="16"/>
        <v>DUKE 8</v>
      </c>
      <c r="C191" s="116" t="str">
        <f t="shared" si="17"/>
        <v>brown</v>
      </c>
      <c r="D191" s="116" t="str">
        <f t="shared" si="18"/>
        <v>Кепка</v>
      </c>
      <c r="E191" s="117" t="str">
        <f t="shared" si="14"/>
        <v>Кепки</v>
      </c>
      <c r="F191" s="130" t="s">
        <v>807</v>
      </c>
      <c r="G191" s="131" t="s">
        <v>808</v>
      </c>
      <c r="H191" s="132" t="s">
        <v>42</v>
      </c>
      <c r="I191" s="133" t="s">
        <v>1628</v>
      </c>
      <c r="J191" s="134">
        <v>1</v>
      </c>
      <c r="K191" s="135" t="s">
        <v>1628</v>
      </c>
      <c r="M191" s="137">
        <v>1</v>
      </c>
    </row>
    <row r="192" spans="1:13">
      <c r="A192" s="116" t="str">
        <f t="shared" si="15"/>
        <v>DUKE 8-brown</v>
      </c>
      <c r="B192" s="116" t="str">
        <f t="shared" si="16"/>
        <v>DUKE 8</v>
      </c>
      <c r="C192" s="116" t="str">
        <f t="shared" si="17"/>
        <v>brown</v>
      </c>
      <c r="D192" s="116" t="str">
        <f t="shared" si="18"/>
        <v>Кепка</v>
      </c>
      <c r="E192" s="117" t="str">
        <f t="shared" si="14"/>
        <v>Кепки</v>
      </c>
      <c r="F192" s="130" t="s">
        <v>809</v>
      </c>
      <c r="G192" s="131" t="s">
        <v>808</v>
      </c>
      <c r="H192" s="132" t="s">
        <v>41</v>
      </c>
      <c r="I192" s="133" t="s">
        <v>1628</v>
      </c>
      <c r="J192" s="134">
        <v>1</v>
      </c>
      <c r="K192" s="135" t="s">
        <v>1628</v>
      </c>
      <c r="M192" s="137">
        <v>1</v>
      </c>
    </row>
    <row r="193" spans="1:13">
      <c r="A193" s="116" t="str">
        <f t="shared" si="15"/>
        <v>DUKE 8-cognac</v>
      </c>
      <c r="B193" s="116" t="str">
        <f t="shared" si="16"/>
        <v>DUKE 8</v>
      </c>
      <c r="C193" s="116" t="str">
        <f t="shared" si="17"/>
        <v>cognac</v>
      </c>
      <c r="D193" s="116" t="str">
        <f t="shared" si="18"/>
        <v>Кепка</v>
      </c>
      <c r="E193" s="117" t="str">
        <f t="shared" si="14"/>
        <v>Кепки</v>
      </c>
      <c r="F193" s="130" t="s">
        <v>805</v>
      </c>
      <c r="G193" s="131" t="s">
        <v>804</v>
      </c>
      <c r="H193" s="132" t="s">
        <v>47</v>
      </c>
      <c r="I193" s="133" t="s">
        <v>1628</v>
      </c>
      <c r="J193" s="134">
        <v>1</v>
      </c>
      <c r="K193" s="135" t="s">
        <v>1628</v>
      </c>
      <c r="M193" s="137">
        <v>1</v>
      </c>
    </row>
    <row r="194" spans="1:13">
      <c r="A194" s="116" t="str">
        <f t="shared" si="15"/>
        <v>DUKE 8-cognac</v>
      </c>
      <c r="B194" s="116" t="str">
        <f t="shared" si="16"/>
        <v>DUKE 8</v>
      </c>
      <c r="C194" s="116" t="str">
        <f t="shared" si="17"/>
        <v>cognac</v>
      </c>
      <c r="D194" s="116" t="str">
        <f t="shared" si="18"/>
        <v>Кепка</v>
      </c>
      <c r="E194" s="117" t="str">
        <f t="shared" ref="E194:E257" si="19">VLOOKUP(D194,N:O,2,0)</f>
        <v>Кепки</v>
      </c>
      <c r="F194" s="130" t="s">
        <v>806</v>
      </c>
      <c r="G194" s="131" t="s">
        <v>804</v>
      </c>
      <c r="H194" s="132" t="s">
        <v>43</v>
      </c>
      <c r="I194" s="133" t="s">
        <v>1629</v>
      </c>
      <c r="J194" s="134">
        <v>1</v>
      </c>
      <c r="K194" s="135" t="s">
        <v>1629</v>
      </c>
      <c r="M194" s="137">
        <v>1</v>
      </c>
    </row>
    <row r="195" spans="1:13">
      <c r="A195" s="116" t="str">
        <f t="shared" ref="A195:A258" si="20">B195&amp;"-"&amp;C195</f>
        <v>DUKE 8-black</v>
      </c>
      <c r="B195" s="116" t="str">
        <f t="shared" ref="B195:B258" si="21">_xlfn.LET(_xlpm.START,FIND("арт. ",G195)+5,_xlpm.END,FIND("(",G195,_xlpm.START),_xlpm.Result,TRIM(MID(G195,_xlpm.START,_xlpm.END-_xlpm.START)),IFERROR(VALUE(_xlpm.Result),_xlpm.Result))</f>
        <v>DUKE 8</v>
      </c>
      <c r="C195" s="116" t="str">
        <f t="shared" ref="C195:C258" si="22">IF(OR(G195&lt;&gt;""),
_xlfn.LET(_xlpm.registr,NOT(0),
_xlpm.include,NOT(NOT(0)),
_xlpm.in,IF(_xlpm.registr,LOWER("{"),"{"),
_xlpm.out,IF(_xlpm.registr,LOWER("}"),"}"),
_xlpm.Target,IF(_xlpm.registr,LOWER(G195),$B195),
_xlpm.Start,IF(_xlpm.in="",1,FIND(_xlpm.in,_xlpm.Target)+IF(_xlpm.include,0,LEN(_xlpm.in))),
_xlpm.End,IF(_xlpm.out="",LEN(_xlpm.Target)+1+_xlpm.Start,FIND(_xlpm.out,_xlpm.Target,_xlpm.Start+1)),
_xlpm.Result,TRIM(MID(G195,_xlpm.Start,_xlpm.End-_xlpm.Start+IF(_xlpm.include,LEN(_xlpm.out),0))),
IFERROR(_xlpm.Result,"Не найдено")
),"")</f>
        <v>black</v>
      </c>
      <c r="D195" s="116" t="str">
        <f t="shared" ref="D195:D258" si="23">_xlfn.LET(_xlpm.START,1,_xlpm.END,FIND(MID($R$1,1,1),G195),TRIM(MID(G195,_xlpm.START,_xlpm.END-_xlpm.START)))</f>
        <v>Кепка</v>
      </c>
      <c r="E195" s="117" t="str">
        <f t="shared" si="19"/>
        <v>Кепки</v>
      </c>
      <c r="F195" s="130" t="s">
        <v>801</v>
      </c>
      <c r="G195" s="131" t="s">
        <v>800</v>
      </c>
      <c r="H195" s="132" t="s">
        <v>45</v>
      </c>
      <c r="I195" s="133" t="s">
        <v>1628</v>
      </c>
      <c r="J195" s="134">
        <v>1</v>
      </c>
      <c r="K195" s="135" t="s">
        <v>1628</v>
      </c>
      <c r="M195" s="137">
        <v>1</v>
      </c>
    </row>
    <row r="196" spans="1:13">
      <c r="A196" s="116" t="str">
        <f t="shared" si="20"/>
        <v>DUKE 8-black</v>
      </c>
      <c r="B196" s="116" t="str">
        <f t="shared" si="21"/>
        <v>DUKE 8</v>
      </c>
      <c r="C196" s="116" t="str">
        <f t="shared" si="22"/>
        <v>black</v>
      </c>
      <c r="D196" s="116" t="str">
        <f t="shared" si="23"/>
        <v>Кепка</v>
      </c>
      <c r="E196" s="117" t="str">
        <f t="shared" si="19"/>
        <v>Кепки</v>
      </c>
      <c r="F196" s="130" t="s">
        <v>802</v>
      </c>
      <c r="G196" s="131" t="s">
        <v>800</v>
      </c>
      <c r="H196" s="132" t="s">
        <v>41</v>
      </c>
      <c r="I196" s="133" t="s">
        <v>1628</v>
      </c>
      <c r="J196" s="134">
        <v>1</v>
      </c>
      <c r="K196" s="135" t="s">
        <v>1628</v>
      </c>
      <c r="M196" s="137">
        <v>1</v>
      </c>
    </row>
    <row r="197" spans="1:13">
      <c r="A197" s="116" t="str">
        <f t="shared" si="20"/>
        <v>DUKE 8-black</v>
      </c>
      <c r="B197" s="116" t="str">
        <f t="shared" si="21"/>
        <v>DUKE 8</v>
      </c>
      <c r="C197" s="116" t="str">
        <f t="shared" si="22"/>
        <v>black</v>
      </c>
      <c r="D197" s="116" t="str">
        <f t="shared" si="23"/>
        <v>Кепка</v>
      </c>
      <c r="E197" s="117" t="str">
        <f t="shared" si="19"/>
        <v>Кепки</v>
      </c>
      <c r="F197" s="130" t="s">
        <v>803</v>
      </c>
      <c r="G197" s="131" t="s">
        <v>800</v>
      </c>
      <c r="H197" s="132" t="s">
        <v>43</v>
      </c>
      <c r="I197" s="133" t="s">
        <v>1629</v>
      </c>
      <c r="J197" s="134">
        <v>1</v>
      </c>
      <c r="K197" s="135" t="s">
        <v>1629</v>
      </c>
      <c r="M197" s="137">
        <v>1</v>
      </c>
    </row>
    <row r="198" spans="1:13">
      <c r="A198" s="116" t="str">
        <f t="shared" si="20"/>
        <v>DUKE SIX-brown</v>
      </c>
      <c r="B198" s="116" t="str">
        <f t="shared" si="21"/>
        <v>DUKE SIX</v>
      </c>
      <c r="C198" s="116" t="str">
        <f t="shared" si="22"/>
        <v>brown</v>
      </c>
      <c r="D198" s="116" t="str">
        <f t="shared" si="23"/>
        <v>Кепка</v>
      </c>
      <c r="E198" s="117" t="str">
        <f t="shared" si="19"/>
        <v>Кепки</v>
      </c>
      <c r="F198" s="130" t="s">
        <v>822</v>
      </c>
      <c r="G198" s="131" t="s">
        <v>823</v>
      </c>
      <c r="H198" s="132" t="s">
        <v>42</v>
      </c>
      <c r="I198" s="133" t="s">
        <v>1630</v>
      </c>
      <c r="J198" s="134">
        <v>2</v>
      </c>
      <c r="K198" s="135" t="s">
        <v>1631</v>
      </c>
      <c r="M198" s="137">
        <v>2</v>
      </c>
    </row>
    <row r="199" spans="1:13">
      <c r="A199" s="116" t="str">
        <f t="shared" si="20"/>
        <v>DUKE SIX-brown</v>
      </c>
      <c r="B199" s="116" t="str">
        <f t="shared" si="21"/>
        <v>DUKE SIX</v>
      </c>
      <c r="C199" s="116" t="str">
        <f t="shared" si="22"/>
        <v>brown</v>
      </c>
      <c r="D199" s="116" t="str">
        <f t="shared" si="23"/>
        <v>Кепка</v>
      </c>
      <c r="E199" s="117" t="str">
        <f t="shared" si="19"/>
        <v>Кепки</v>
      </c>
      <c r="F199" s="130" t="s">
        <v>824</v>
      </c>
      <c r="G199" s="131" t="s">
        <v>823</v>
      </c>
      <c r="H199" s="132" t="s">
        <v>45</v>
      </c>
      <c r="I199" s="133" t="s">
        <v>1630</v>
      </c>
      <c r="J199" s="134">
        <v>2</v>
      </c>
      <c r="K199" s="135" t="s">
        <v>1631</v>
      </c>
      <c r="M199" s="137">
        <v>2</v>
      </c>
    </row>
    <row r="200" spans="1:13">
      <c r="A200" s="116" t="str">
        <f t="shared" si="20"/>
        <v>DUKE SIX-brown</v>
      </c>
      <c r="B200" s="116" t="str">
        <f t="shared" si="21"/>
        <v>DUKE SIX</v>
      </c>
      <c r="C200" s="116" t="str">
        <f t="shared" si="22"/>
        <v>brown</v>
      </c>
      <c r="D200" s="116" t="str">
        <f t="shared" si="23"/>
        <v>Кепка</v>
      </c>
      <c r="E200" s="117" t="str">
        <f t="shared" si="19"/>
        <v>Кепки</v>
      </c>
      <c r="F200" s="130" t="s">
        <v>825</v>
      </c>
      <c r="G200" s="131" t="s">
        <v>823</v>
      </c>
      <c r="H200" s="132" t="s">
        <v>41</v>
      </c>
      <c r="I200" s="133" t="s">
        <v>1630</v>
      </c>
      <c r="J200" s="134">
        <v>3</v>
      </c>
      <c r="K200" s="135" t="s">
        <v>1632</v>
      </c>
      <c r="M200" s="137">
        <v>3</v>
      </c>
    </row>
    <row r="201" spans="1:13">
      <c r="A201" s="116" t="str">
        <f t="shared" si="20"/>
        <v>DUKE SIX-brown</v>
      </c>
      <c r="B201" s="116" t="str">
        <f t="shared" si="21"/>
        <v>DUKE SIX</v>
      </c>
      <c r="C201" s="116" t="str">
        <f t="shared" si="22"/>
        <v>brown</v>
      </c>
      <c r="D201" s="116" t="str">
        <f t="shared" si="23"/>
        <v>Кепка</v>
      </c>
      <c r="E201" s="117" t="str">
        <f t="shared" si="19"/>
        <v>Кепки</v>
      </c>
      <c r="F201" s="130" t="s">
        <v>826</v>
      </c>
      <c r="G201" s="131" t="s">
        <v>823</v>
      </c>
      <c r="H201" s="132" t="s">
        <v>47</v>
      </c>
      <c r="I201" s="133" t="s">
        <v>1630</v>
      </c>
      <c r="J201" s="134">
        <v>1</v>
      </c>
      <c r="K201" s="135" t="s">
        <v>1630</v>
      </c>
      <c r="M201" s="137">
        <v>1</v>
      </c>
    </row>
    <row r="202" spans="1:13">
      <c r="A202" s="116" t="str">
        <f t="shared" si="20"/>
        <v>DUKE SIX-brown</v>
      </c>
      <c r="B202" s="116" t="str">
        <f t="shared" si="21"/>
        <v>DUKE SIX</v>
      </c>
      <c r="C202" s="116" t="str">
        <f t="shared" si="22"/>
        <v>brown</v>
      </c>
      <c r="D202" s="116" t="str">
        <f t="shared" si="23"/>
        <v>Кепка</v>
      </c>
      <c r="E202" s="117" t="str">
        <f t="shared" si="19"/>
        <v>Кепки</v>
      </c>
      <c r="F202" s="130" t="s">
        <v>1015</v>
      </c>
      <c r="G202" s="131" t="s">
        <v>823</v>
      </c>
      <c r="H202" s="132" t="s">
        <v>43</v>
      </c>
      <c r="I202" s="133" t="s">
        <v>1630</v>
      </c>
      <c r="J202" s="134">
        <v>2</v>
      </c>
      <c r="K202" s="135" t="s">
        <v>1631</v>
      </c>
      <c r="M202" s="137">
        <v>2</v>
      </c>
    </row>
    <row r="203" spans="1:13">
      <c r="A203" s="116" t="str">
        <f t="shared" si="20"/>
        <v>DUKE SIX-cognac</v>
      </c>
      <c r="B203" s="116" t="str">
        <f t="shared" si="21"/>
        <v>DUKE SIX</v>
      </c>
      <c r="C203" s="116" t="str">
        <f t="shared" si="22"/>
        <v>cognac</v>
      </c>
      <c r="D203" s="116" t="str">
        <f t="shared" si="23"/>
        <v>Кепка</v>
      </c>
      <c r="E203" s="117" t="str">
        <f t="shared" si="19"/>
        <v>Кепки</v>
      </c>
      <c r="F203" s="130" t="s">
        <v>816</v>
      </c>
      <c r="G203" s="131" t="s">
        <v>817</v>
      </c>
      <c r="H203" s="132" t="s">
        <v>42</v>
      </c>
      <c r="I203" s="133" t="s">
        <v>1633</v>
      </c>
      <c r="J203" s="134">
        <v>3</v>
      </c>
      <c r="K203" s="135" t="s">
        <v>1634</v>
      </c>
      <c r="M203" s="137">
        <v>3</v>
      </c>
    </row>
    <row r="204" spans="1:13">
      <c r="A204" s="116" t="str">
        <f t="shared" si="20"/>
        <v>DUKE SIX-cognac</v>
      </c>
      <c r="B204" s="116" t="str">
        <f t="shared" si="21"/>
        <v>DUKE SIX</v>
      </c>
      <c r="C204" s="116" t="str">
        <f t="shared" si="22"/>
        <v>cognac</v>
      </c>
      <c r="D204" s="116" t="str">
        <f t="shared" si="23"/>
        <v>Кепка</v>
      </c>
      <c r="E204" s="117" t="str">
        <f t="shared" si="19"/>
        <v>Кепки</v>
      </c>
      <c r="F204" s="130" t="s">
        <v>818</v>
      </c>
      <c r="G204" s="131" t="s">
        <v>817</v>
      </c>
      <c r="H204" s="132" t="s">
        <v>45</v>
      </c>
      <c r="I204" s="133" t="s">
        <v>1630</v>
      </c>
      <c r="J204" s="134">
        <v>3</v>
      </c>
      <c r="K204" s="135" t="s">
        <v>1632</v>
      </c>
      <c r="M204" s="137">
        <v>3</v>
      </c>
    </row>
    <row r="205" spans="1:13">
      <c r="A205" s="116" t="str">
        <f t="shared" si="20"/>
        <v>DUKE SIX-cognac</v>
      </c>
      <c r="B205" s="116" t="str">
        <f t="shared" si="21"/>
        <v>DUKE SIX</v>
      </c>
      <c r="C205" s="116" t="str">
        <f t="shared" si="22"/>
        <v>cognac</v>
      </c>
      <c r="D205" s="116" t="str">
        <f t="shared" si="23"/>
        <v>Кепка</v>
      </c>
      <c r="E205" s="117" t="str">
        <f t="shared" si="19"/>
        <v>Кепки</v>
      </c>
      <c r="F205" s="130" t="s">
        <v>819</v>
      </c>
      <c r="G205" s="131" t="s">
        <v>817</v>
      </c>
      <c r="H205" s="132" t="s">
        <v>41</v>
      </c>
      <c r="I205" s="133" t="s">
        <v>1630</v>
      </c>
      <c r="J205" s="134">
        <v>5</v>
      </c>
      <c r="K205" s="135" t="s">
        <v>1635</v>
      </c>
      <c r="M205" s="137">
        <v>5</v>
      </c>
    </row>
    <row r="206" spans="1:13">
      <c r="A206" s="116" t="str">
        <f t="shared" si="20"/>
        <v>DUKE SIX-cognac</v>
      </c>
      <c r="B206" s="116" t="str">
        <f t="shared" si="21"/>
        <v>DUKE SIX</v>
      </c>
      <c r="C206" s="116" t="str">
        <f t="shared" si="22"/>
        <v>cognac</v>
      </c>
      <c r="D206" s="116" t="str">
        <f t="shared" si="23"/>
        <v>Кепка</v>
      </c>
      <c r="E206" s="117" t="str">
        <f t="shared" si="19"/>
        <v>Кепки</v>
      </c>
      <c r="F206" s="130" t="s">
        <v>820</v>
      </c>
      <c r="G206" s="131" t="s">
        <v>817</v>
      </c>
      <c r="H206" s="132" t="s">
        <v>47</v>
      </c>
      <c r="I206" s="133" t="s">
        <v>1633</v>
      </c>
      <c r="J206" s="134">
        <v>2</v>
      </c>
      <c r="K206" s="135" t="s">
        <v>1636</v>
      </c>
      <c r="M206" s="137">
        <v>2</v>
      </c>
    </row>
    <row r="207" spans="1:13">
      <c r="A207" s="116" t="str">
        <f t="shared" si="20"/>
        <v>DUKE SIX-cognac</v>
      </c>
      <c r="B207" s="116" t="str">
        <f t="shared" si="21"/>
        <v>DUKE SIX</v>
      </c>
      <c r="C207" s="116" t="str">
        <f t="shared" si="22"/>
        <v>cognac</v>
      </c>
      <c r="D207" s="116" t="str">
        <f t="shared" si="23"/>
        <v>Кепка</v>
      </c>
      <c r="E207" s="117" t="str">
        <f t="shared" si="19"/>
        <v>Кепки</v>
      </c>
      <c r="F207" s="130" t="s">
        <v>821</v>
      </c>
      <c r="G207" s="131" t="s">
        <v>817</v>
      </c>
      <c r="H207" s="132" t="s">
        <v>43</v>
      </c>
      <c r="I207" s="133" t="s">
        <v>1630</v>
      </c>
      <c r="J207" s="134">
        <v>3</v>
      </c>
      <c r="K207" s="135" t="s">
        <v>1632</v>
      </c>
      <c r="M207" s="137">
        <v>3</v>
      </c>
    </row>
    <row r="208" spans="1:13">
      <c r="A208" s="116" t="str">
        <f t="shared" si="20"/>
        <v>DUKE SIX-black</v>
      </c>
      <c r="B208" s="116" t="str">
        <f t="shared" si="21"/>
        <v>DUKE SIX</v>
      </c>
      <c r="C208" s="116" t="str">
        <f t="shared" si="22"/>
        <v>black</v>
      </c>
      <c r="D208" s="116" t="str">
        <f t="shared" si="23"/>
        <v>Кепка</v>
      </c>
      <c r="E208" s="117" t="str">
        <f t="shared" si="19"/>
        <v>Кепки</v>
      </c>
      <c r="F208" s="130" t="s">
        <v>810</v>
      </c>
      <c r="G208" s="131" t="s">
        <v>811</v>
      </c>
      <c r="H208" s="132" t="s">
        <v>42</v>
      </c>
      <c r="I208" s="133" t="s">
        <v>1637</v>
      </c>
      <c r="J208" s="134">
        <v>7</v>
      </c>
      <c r="K208" s="135" t="s">
        <v>1638</v>
      </c>
      <c r="M208" s="137">
        <v>7</v>
      </c>
    </row>
    <row r="209" spans="1:13">
      <c r="A209" s="116" t="str">
        <f t="shared" si="20"/>
        <v>DUKE SIX-black</v>
      </c>
      <c r="B209" s="116" t="str">
        <f t="shared" si="21"/>
        <v>DUKE SIX</v>
      </c>
      <c r="C209" s="116" t="str">
        <f t="shared" si="22"/>
        <v>black</v>
      </c>
      <c r="D209" s="116" t="str">
        <f t="shared" si="23"/>
        <v>Кепка</v>
      </c>
      <c r="E209" s="117" t="str">
        <f t="shared" si="19"/>
        <v>Кепки</v>
      </c>
      <c r="F209" s="130" t="s">
        <v>812</v>
      </c>
      <c r="G209" s="131" t="s">
        <v>811</v>
      </c>
      <c r="H209" s="132" t="s">
        <v>45</v>
      </c>
      <c r="I209" s="133" t="s">
        <v>1639</v>
      </c>
      <c r="J209" s="134">
        <v>10</v>
      </c>
      <c r="K209" s="135" t="s">
        <v>1640</v>
      </c>
      <c r="M209" s="137">
        <v>10</v>
      </c>
    </row>
    <row r="210" spans="1:13">
      <c r="A210" s="116" t="str">
        <f t="shared" si="20"/>
        <v>DUKE SIX-black</v>
      </c>
      <c r="B210" s="116" t="str">
        <f t="shared" si="21"/>
        <v>DUKE SIX</v>
      </c>
      <c r="C210" s="116" t="str">
        <f t="shared" si="22"/>
        <v>black</v>
      </c>
      <c r="D210" s="116" t="str">
        <f t="shared" si="23"/>
        <v>Кепка</v>
      </c>
      <c r="E210" s="117" t="str">
        <f t="shared" si="19"/>
        <v>Кепки</v>
      </c>
      <c r="F210" s="130" t="s">
        <v>813</v>
      </c>
      <c r="G210" s="131" t="s">
        <v>811</v>
      </c>
      <c r="H210" s="132" t="s">
        <v>41</v>
      </c>
      <c r="I210" s="133" t="s">
        <v>1639</v>
      </c>
      <c r="J210" s="134">
        <v>10</v>
      </c>
      <c r="K210" s="135" t="s">
        <v>1640</v>
      </c>
      <c r="M210" s="137">
        <v>10</v>
      </c>
    </row>
    <row r="211" spans="1:13">
      <c r="A211" s="116" t="str">
        <f t="shared" si="20"/>
        <v>DUKE SIX-black</v>
      </c>
      <c r="B211" s="116" t="str">
        <f t="shared" si="21"/>
        <v>DUKE SIX</v>
      </c>
      <c r="C211" s="116" t="str">
        <f t="shared" si="22"/>
        <v>black</v>
      </c>
      <c r="D211" s="116" t="str">
        <f t="shared" si="23"/>
        <v>Кепка</v>
      </c>
      <c r="E211" s="117" t="str">
        <f t="shared" si="19"/>
        <v>Кепки</v>
      </c>
      <c r="F211" s="130" t="s">
        <v>814</v>
      </c>
      <c r="G211" s="131" t="s">
        <v>811</v>
      </c>
      <c r="H211" s="132" t="s">
        <v>47</v>
      </c>
      <c r="I211" s="133" t="s">
        <v>1639</v>
      </c>
      <c r="J211" s="134">
        <v>9</v>
      </c>
      <c r="K211" s="135" t="s">
        <v>1641</v>
      </c>
      <c r="M211" s="137">
        <v>9</v>
      </c>
    </row>
    <row r="212" spans="1:13">
      <c r="A212" s="116" t="str">
        <f t="shared" si="20"/>
        <v>DUKE SIX-black</v>
      </c>
      <c r="B212" s="116" t="str">
        <f t="shared" si="21"/>
        <v>DUKE SIX</v>
      </c>
      <c r="C212" s="116" t="str">
        <f t="shared" si="22"/>
        <v>black</v>
      </c>
      <c r="D212" s="116" t="str">
        <f t="shared" si="23"/>
        <v>Кепка</v>
      </c>
      <c r="E212" s="117" t="str">
        <f t="shared" si="19"/>
        <v>Кепки</v>
      </c>
      <c r="F212" s="130" t="s">
        <v>815</v>
      </c>
      <c r="G212" s="131" t="s">
        <v>811</v>
      </c>
      <c r="H212" s="132" t="s">
        <v>43</v>
      </c>
      <c r="I212" s="133" t="s">
        <v>1637</v>
      </c>
      <c r="J212" s="134">
        <v>6</v>
      </c>
      <c r="K212" s="135" t="s">
        <v>1642</v>
      </c>
      <c r="M212" s="137">
        <v>6</v>
      </c>
    </row>
    <row r="213" spans="1:13">
      <c r="A213" s="116" t="str">
        <f t="shared" si="20"/>
        <v>DUKE SIX-S-brown</v>
      </c>
      <c r="B213" s="116" t="str">
        <f t="shared" si="21"/>
        <v>DUKE SIX-S</v>
      </c>
      <c r="C213" s="116" t="str">
        <f t="shared" si="22"/>
        <v>brown</v>
      </c>
      <c r="D213" s="116" t="str">
        <f t="shared" si="23"/>
        <v>Кепка</v>
      </c>
      <c r="E213" s="117" t="str">
        <f t="shared" si="19"/>
        <v>Кепки</v>
      </c>
      <c r="F213" s="130" t="s">
        <v>970</v>
      </c>
      <c r="G213" s="131" t="s">
        <v>561</v>
      </c>
      <c r="H213" s="132" t="s">
        <v>46</v>
      </c>
      <c r="I213" s="133" t="s">
        <v>1643</v>
      </c>
      <c r="J213" s="134">
        <v>1</v>
      </c>
      <c r="K213" s="135" t="s">
        <v>1643</v>
      </c>
      <c r="M213" s="137">
        <v>1</v>
      </c>
    </row>
    <row r="214" spans="1:13">
      <c r="A214" s="116" t="str">
        <f t="shared" si="20"/>
        <v>DUKE SIX-S-brown</v>
      </c>
      <c r="B214" s="116" t="str">
        <f t="shared" si="21"/>
        <v>DUKE SIX-S</v>
      </c>
      <c r="C214" s="116" t="str">
        <f t="shared" si="22"/>
        <v>brown</v>
      </c>
      <c r="D214" s="116" t="str">
        <f t="shared" si="23"/>
        <v>Кепка</v>
      </c>
      <c r="E214" s="117" t="str">
        <f t="shared" si="19"/>
        <v>Кепки</v>
      </c>
      <c r="F214" s="130" t="s">
        <v>971</v>
      </c>
      <c r="G214" s="131" t="s">
        <v>561</v>
      </c>
      <c r="H214" s="132" t="s">
        <v>42</v>
      </c>
      <c r="I214" s="133" t="s">
        <v>1644</v>
      </c>
      <c r="J214" s="134">
        <v>1</v>
      </c>
      <c r="K214" s="135" t="s">
        <v>1644</v>
      </c>
      <c r="M214" s="137">
        <v>1</v>
      </c>
    </row>
    <row r="215" spans="1:13">
      <c r="A215" s="116" t="str">
        <f t="shared" si="20"/>
        <v>DUKE SIX-S-brown</v>
      </c>
      <c r="B215" s="116" t="str">
        <f t="shared" si="21"/>
        <v>DUKE SIX-S</v>
      </c>
      <c r="C215" s="116" t="str">
        <f t="shared" si="22"/>
        <v>brown</v>
      </c>
      <c r="D215" s="116" t="str">
        <f t="shared" si="23"/>
        <v>Кепка</v>
      </c>
      <c r="E215" s="117" t="str">
        <f t="shared" si="19"/>
        <v>Кепки</v>
      </c>
      <c r="F215" s="130" t="s">
        <v>560</v>
      </c>
      <c r="G215" s="131" t="s">
        <v>561</v>
      </c>
      <c r="H215" s="132" t="s">
        <v>41</v>
      </c>
      <c r="I215" s="133" t="s">
        <v>1644</v>
      </c>
      <c r="J215" s="134">
        <v>1</v>
      </c>
      <c r="K215" s="135" t="s">
        <v>1644</v>
      </c>
      <c r="M215" s="137">
        <v>1</v>
      </c>
    </row>
    <row r="216" spans="1:13">
      <c r="A216" s="116" t="str">
        <f t="shared" si="20"/>
        <v>DUKE SIX-S-brown</v>
      </c>
      <c r="B216" s="116" t="str">
        <f t="shared" si="21"/>
        <v>DUKE SIX-S</v>
      </c>
      <c r="C216" s="116" t="str">
        <f t="shared" si="22"/>
        <v>brown</v>
      </c>
      <c r="D216" s="116" t="str">
        <f t="shared" si="23"/>
        <v>Кепка</v>
      </c>
      <c r="E216" s="117" t="str">
        <f t="shared" si="19"/>
        <v>Кепки</v>
      </c>
      <c r="F216" s="130" t="s">
        <v>972</v>
      </c>
      <c r="G216" s="131" t="s">
        <v>561</v>
      </c>
      <c r="H216" s="132" t="s">
        <v>559</v>
      </c>
      <c r="I216" s="133" t="s">
        <v>1644</v>
      </c>
      <c r="J216" s="134">
        <v>1</v>
      </c>
      <c r="K216" s="135" t="s">
        <v>1644</v>
      </c>
      <c r="M216" s="137">
        <v>1</v>
      </c>
    </row>
    <row r="217" spans="1:13">
      <c r="A217" s="116" t="str">
        <f t="shared" si="20"/>
        <v>DUKE SIX-S-cognac</v>
      </c>
      <c r="B217" s="116" t="str">
        <f t="shared" si="21"/>
        <v>DUKE SIX-S</v>
      </c>
      <c r="C217" s="116" t="str">
        <f t="shared" si="22"/>
        <v>cognac</v>
      </c>
      <c r="D217" s="116" t="str">
        <f t="shared" si="23"/>
        <v>Кепка</v>
      </c>
      <c r="E217" s="117" t="str">
        <f t="shared" si="19"/>
        <v>Кепки</v>
      </c>
      <c r="F217" s="130" t="s">
        <v>963</v>
      </c>
      <c r="G217" s="131" t="s">
        <v>964</v>
      </c>
      <c r="H217" s="132" t="s">
        <v>46</v>
      </c>
      <c r="I217" s="133" t="s">
        <v>1644</v>
      </c>
      <c r="J217" s="134">
        <v>2</v>
      </c>
      <c r="K217" s="135" t="s">
        <v>1645</v>
      </c>
      <c r="M217" s="137">
        <v>2</v>
      </c>
    </row>
    <row r="218" spans="1:13">
      <c r="A218" s="116" t="str">
        <f t="shared" si="20"/>
        <v>DUKE SIX-S-cognac</v>
      </c>
      <c r="B218" s="116" t="str">
        <f t="shared" si="21"/>
        <v>DUKE SIX-S</v>
      </c>
      <c r="C218" s="116" t="str">
        <f t="shared" si="22"/>
        <v>cognac</v>
      </c>
      <c r="D218" s="116" t="str">
        <f t="shared" si="23"/>
        <v>Кепка</v>
      </c>
      <c r="E218" s="117" t="str">
        <f t="shared" si="19"/>
        <v>Кепки</v>
      </c>
      <c r="F218" s="130" t="s">
        <v>965</v>
      </c>
      <c r="G218" s="131" t="s">
        <v>964</v>
      </c>
      <c r="H218" s="132" t="s">
        <v>42</v>
      </c>
      <c r="I218" s="133" t="s">
        <v>1644</v>
      </c>
      <c r="J218" s="134">
        <v>2</v>
      </c>
      <c r="K218" s="135" t="s">
        <v>1645</v>
      </c>
      <c r="M218" s="137">
        <v>2</v>
      </c>
    </row>
    <row r="219" spans="1:13">
      <c r="A219" s="116" t="str">
        <f t="shared" si="20"/>
        <v>DUKE SIX-S-cognac</v>
      </c>
      <c r="B219" s="116" t="str">
        <f t="shared" si="21"/>
        <v>DUKE SIX-S</v>
      </c>
      <c r="C219" s="116" t="str">
        <f t="shared" si="22"/>
        <v>cognac</v>
      </c>
      <c r="D219" s="116" t="str">
        <f t="shared" si="23"/>
        <v>Кепка</v>
      </c>
      <c r="E219" s="117" t="str">
        <f t="shared" si="19"/>
        <v>Кепки</v>
      </c>
      <c r="F219" s="130" t="s">
        <v>966</v>
      </c>
      <c r="G219" s="131" t="s">
        <v>964</v>
      </c>
      <c r="H219" s="132" t="s">
        <v>45</v>
      </c>
      <c r="I219" s="133" t="s">
        <v>1644</v>
      </c>
      <c r="J219" s="134">
        <v>3</v>
      </c>
      <c r="K219" s="135" t="s">
        <v>1646</v>
      </c>
      <c r="M219" s="137">
        <v>3</v>
      </c>
    </row>
    <row r="220" spans="1:13">
      <c r="A220" s="116" t="str">
        <f t="shared" si="20"/>
        <v>DUKE SIX-S-cognac</v>
      </c>
      <c r="B220" s="116" t="str">
        <f t="shared" si="21"/>
        <v>DUKE SIX-S</v>
      </c>
      <c r="C220" s="116" t="str">
        <f t="shared" si="22"/>
        <v>cognac</v>
      </c>
      <c r="D220" s="116" t="str">
        <f t="shared" si="23"/>
        <v>Кепка</v>
      </c>
      <c r="E220" s="117" t="str">
        <f t="shared" si="19"/>
        <v>Кепки</v>
      </c>
      <c r="F220" s="130" t="s">
        <v>967</v>
      </c>
      <c r="G220" s="131" t="s">
        <v>964</v>
      </c>
      <c r="H220" s="132" t="s">
        <v>41</v>
      </c>
      <c r="I220" s="133" t="s">
        <v>1644</v>
      </c>
      <c r="J220" s="134">
        <v>3</v>
      </c>
      <c r="K220" s="135" t="s">
        <v>1646</v>
      </c>
      <c r="M220" s="137">
        <v>3</v>
      </c>
    </row>
    <row r="221" spans="1:13">
      <c r="A221" s="116" t="str">
        <f t="shared" si="20"/>
        <v>DUKE SIX-S-cognac</v>
      </c>
      <c r="B221" s="116" t="str">
        <f t="shared" si="21"/>
        <v>DUKE SIX-S</v>
      </c>
      <c r="C221" s="116" t="str">
        <f t="shared" si="22"/>
        <v>cognac</v>
      </c>
      <c r="D221" s="116" t="str">
        <f t="shared" si="23"/>
        <v>Кепка</v>
      </c>
      <c r="E221" s="117" t="str">
        <f t="shared" si="19"/>
        <v>Кепки</v>
      </c>
      <c r="F221" s="130" t="s">
        <v>968</v>
      </c>
      <c r="G221" s="131" t="s">
        <v>964</v>
      </c>
      <c r="H221" s="132" t="s">
        <v>47</v>
      </c>
      <c r="I221" s="133" t="s">
        <v>1644</v>
      </c>
      <c r="J221" s="134">
        <v>3</v>
      </c>
      <c r="K221" s="135" t="s">
        <v>1646</v>
      </c>
      <c r="M221" s="137">
        <v>3</v>
      </c>
    </row>
    <row r="222" spans="1:13">
      <c r="A222" s="116" t="str">
        <f t="shared" si="20"/>
        <v>DUKE SIX-S-cognac</v>
      </c>
      <c r="B222" s="116" t="str">
        <f t="shared" si="21"/>
        <v>DUKE SIX-S</v>
      </c>
      <c r="C222" s="116" t="str">
        <f t="shared" si="22"/>
        <v>cognac</v>
      </c>
      <c r="D222" s="116" t="str">
        <f t="shared" si="23"/>
        <v>Кепка</v>
      </c>
      <c r="E222" s="117" t="str">
        <f t="shared" si="19"/>
        <v>Кепки</v>
      </c>
      <c r="F222" s="130" t="s">
        <v>969</v>
      </c>
      <c r="G222" s="131" t="s">
        <v>964</v>
      </c>
      <c r="H222" s="132" t="s">
        <v>43</v>
      </c>
      <c r="I222" s="133" t="s">
        <v>1644</v>
      </c>
      <c r="J222" s="134">
        <v>2</v>
      </c>
      <c r="K222" s="135" t="s">
        <v>1645</v>
      </c>
      <c r="M222" s="137">
        <v>2</v>
      </c>
    </row>
    <row r="223" spans="1:13">
      <c r="A223" s="116" t="str">
        <f t="shared" si="20"/>
        <v>DUKE SIX-S-dark grey</v>
      </c>
      <c r="B223" s="116" t="str">
        <f t="shared" si="21"/>
        <v>DUKE SIX-S</v>
      </c>
      <c r="C223" s="116" t="str">
        <f t="shared" si="22"/>
        <v>dark grey</v>
      </c>
      <c r="D223" s="116" t="str">
        <f t="shared" si="23"/>
        <v>Кепка</v>
      </c>
      <c r="E223" s="117" t="str">
        <f t="shared" si="19"/>
        <v>Кепки</v>
      </c>
      <c r="F223" s="130" t="s">
        <v>962</v>
      </c>
      <c r="G223" s="131" t="s">
        <v>961</v>
      </c>
      <c r="H223" s="132" t="s">
        <v>45</v>
      </c>
      <c r="I223" s="133" t="s">
        <v>1647</v>
      </c>
      <c r="J223" s="134">
        <v>1</v>
      </c>
      <c r="K223" s="135" t="s">
        <v>1647</v>
      </c>
      <c r="M223" s="137">
        <v>1</v>
      </c>
    </row>
    <row r="224" spans="1:13">
      <c r="A224" s="116" t="str">
        <f t="shared" si="20"/>
        <v>DUKE SIX-S-black</v>
      </c>
      <c r="B224" s="116" t="str">
        <f t="shared" si="21"/>
        <v>DUKE SIX-S</v>
      </c>
      <c r="C224" s="116" t="str">
        <f t="shared" si="22"/>
        <v>black</v>
      </c>
      <c r="D224" s="116" t="str">
        <f t="shared" si="23"/>
        <v>Кепка</v>
      </c>
      <c r="E224" s="117" t="str">
        <f t="shared" si="19"/>
        <v>Кепки</v>
      </c>
      <c r="F224" s="130" t="s">
        <v>553</v>
      </c>
      <c r="G224" s="131" t="s">
        <v>554</v>
      </c>
      <c r="H224" s="132" t="s">
        <v>42</v>
      </c>
      <c r="I224" s="133" t="s">
        <v>1644</v>
      </c>
      <c r="J224" s="134">
        <v>7</v>
      </c>
      <c r="K224" s="135" t="s">
        <v>1648</v>
      </c>
      <c r="M224" s="137">
        <v>7</v>
      </c>
    </row>
    <row r="225" spans="1:13">
      <c r="A225" s="116" t="str">
        <f t="shared" si="20"/>
        <v>DUKE SIX-S-black</v>
      </c>
      <c r="B225" s="116" t="str">
        <f t="shared" si="21"/>
        <v>DUKE SIX-S</v>
      </c>
      <c r="C225" s="116" t="str">
        <f t="shared" si="22"/>
        <v>black</v>
      </c>
      <c r="D225" s="116" t="str">
        <f t="shared" si="23"/>
        <v>Кепка</v>
      </c>
      <c r="E225" s="117" t="str">
        <f t="shared" si="19"/>
        <v>Кепки</v>
      </c>
      <c r="F225" s="130" t="s">
        <v>555</v>
      </c>
      <c r="G225" s="131" t="s">
        <v>554</v>
      </c>
      <c r="H225" s="132" t="s">
        <v>45</v>
      </c>
      <c r="I225" s="133" t="s">
        <v>1644</v>
      </c>
      <c r="J225" s="134">
        <v>10</v>
      </c>
      <c r="K225" s="135" t="s">
        <v>1649</v>
      </c>
      <c r="M225" s="137">
        <v>10</v>
      </c>
    </row>
    <row r="226" spans="1:13">
      <c r="A226" s="116" t="str">
        <f t="shared" si="20"/>
        <v>DUKE SIX-S-black</v>
      </c>
      <c r="B226" s="116" t="str">
        <f t="shared" si="21"/>
        <v>DUKE SIX-S</v>
      </c>
      <c r="C226" s="116" t="str">
        <f t="shared" si="22"/>
        <v>black</v>
      </c>
      <c r="D226" s="116" t="str">
        <f t="shared" si="23"/>
        <v>Кепка</v>
      </c>
      <c r="E226" s="117" t="str">
        <f t="shared" si="19"/>
        <v>Кепки</v>
      </c>
      <c r="F226" s="130" t="s">
        <v>556</v>
      </c>
      <c r="G226" s="131" t="s">
        <v>554</v>
      </c>
      <c r="H226" s="132" t="s">
        <v>41</v>
      </c>
      <c r="I226" s="133" t="s">
        <v>1644</v>
      </c>
      <c r="J226" s="134">
        <v>11</v>
      </c>
      <c r="K226" s="135" t="s">
        <v>1650</v>
      </c>
      <c r="M226" s="137">
        <v>11</v>
      </c>
    </row>
    <row r="227" spans="1:13">
      <c r="A227" s="116" t="str">
        <f t="shared" si="20"/>
        <v>DUKE SIX-S-black</v>
      </c>
      <c r="B227" s="116" t="str">
        <f t="shared" si="21"/>
        <v>DUKE SIX-S</v>
      </c>
      <c r="C227" s="116" t="str">
        <f t="shared" si="22"/>
        <v>black</v>
      </c>
      <c r="D227" s="116" t="str">
        <f t="shared" si="23"/>
        <v>Кепка</v>
      </c>
      <c r="E227" s="117" t="str">
        <f t="shared" si="19"/>
        <v>Кепки</v>
      </c>
      <c r="F227" s="130" t="s">
        <v>557</v>
      </c>
      <c r="G227" s="131" t="s">
        <v>554</v>
      </c>
      <c r="H227" s="132" t="s">
        <v>47</v>
      </c>
      <c r="I227" s="133" t="s">
        <v>1651</v>
      </c>
      <c r="J227" s="134">
        <v>9</v>
      </c>
      <c r="K227" s="135" t="s">
        <v>1652</v>
      </c>
      <c r="M227" s="137">
        <v>9</v>
      </c>
    </row>
    <row r="228" spans="1:13">
      <c r="A228" s="116" t="str">
        <f t="shared" si="20"/>
        <v>DUKE SIX-S-black</v>
      </c>
      <c r="B228" s="116" t="str">
        <f t="shared" si="21"/>
        <v>DUKE SIX-S</v>
      </c>
      <c r="C228" s="116" t="str">
        <f t="shared" si="22"/>
        <v>black</v>
      </c>
      <c r="D228" s="116" t="str">
        <f t="shared" si="23"/>
        <v>Кепка</v>
      </c>
      <c r="E228" s="117" t="str">
        <f t="shared" si="19"/>
        <v>Кепки</v>
      </c>
      <c r="F228" s="130" t="s">
        <v>558</v>
      </c>
      <c r="G228" s="131" t="s">
        <v>554</v>
      </c>
      <c r="H228" s="132" t="s">
        <v>43</v>
      </c>
      <c r="I228" s="133" t="s">
        <v>1644</v>
      </c>
      <c r="J228" s="134">
        <v>4</v>
      </c>
      <c r="K228" s="135" t="s">
        <v>1653</v>
      </c>
      <c r="M228" s="137">
        <v>4</v>
      </c>
    </row>
    <row r="229" spans="1:13">
      <c r="A229" s="116" t="str">
        <f t="shared" si="20"/>
        <v>FELTAR-black</v>
      </c>
      <c r="B229" s="116" t="str">
        <f t="shared" si="21"/>
        <v>FELTAR</v>
      </c>
      <c r="C229" s="116" t="str">
        <f t="shared" si="22"/>
        <v>black</v>
      </c>
      <c r="D229" s="116" t="str">
        <f t="shared" si="23"/>
        <v>Кепка</v>
      </c>
      <c r="E229" s="117" t="str">
        <f t="shared" si="19"/>
        <v>Кепки</v>
      </c>
      <c r="F229" s="130" t="s">
        <v>973</v>
      </c>
      <c r="G229" s="131" t="s">
        <v>974</v>
      </c>
      <c r="H229" s="132" t="s">
        <v>44</v>
      </c>
      <c r="I229" s="133">
        <v>922.72</v>
      </c>
      <c r="J229" s="134">
        <v>2</v>
      </c>
      <c r="K229" s="135" t="s">
        <v>1654</v>
      </c>
      <c r="M229" s="137">
        <v>2</v>
      </c>
    </row>
    <row r="230" spans="1:13">
      <c r="A230" s="116" t="str">
        <f t="shared" si="20"/>
        <v>FELTAR-black</v>
      </c>
      <c r="B230" s="116" t="str">
        <f t="shared" si="21"/>
        <v>FELTAR</v>
      </c>
      <c r="C230" s="116" t="str">
        <f t="shared" si="22"/>
        <v>black</v>
      </c>
      <c r="D230" s="116" t="str">
        <f t="shared" si="23"/>
        <v>Кепка</v>
      </c>
      <c r="E230" s="117" t="str">
        <f t="shared" si="19"/>
        <v>Кепки</v>
      </c>
      <c r="F230" s="130" t="s">
        <v>975</v>
      </c>
      <c r="G230" s="131" t="s">
        <v>974</v>
      </c>
      <c r="H230" s="132" t="s">
        <v>42</v>
      </c>
      <c r="I230" s="133">
        <v>922.72</v>
      </c>
      <c r="J230" s="134">
        <v>10</v>
      </c>
      <c r="K230" s="135" t="s">
        <v>1655</v>
      </c>
      <c r="M230" s="137">
        <v>10</v>
      </c>
    </row>
    <row r="231" spans="1:13">
      <c r="A231" s="116" t="str">
        <f t="shared" si="20"/>
        <v>FELTAR-black</v>
      </c>
      <c r="B231" s="116" t="str">
        <f t="shared" si="21"/>
        <v>FELTAR</v>
      </c>
      <c r="C231" s="116" t="str">
        <f t="shared" si="22"/>
        <v>black</v>
      </c>
      <c r="D231" s="116" t="str">
        <f t="shared" si="23"/>
        <v>Кепка</v>
      </c>
      <c r="E231" s="117" t="str">
        <f t="shared" si="19"/>
        <v>Кепки</v>
      </c>
      <c r="F231" s="130" t="s">
        <v>976</v>
      </c>
      <c r="G231" s="131" t="s">
        <v>974</v>
      </c>
      <c r="H231" s="132" t="s">
        <v>41</v>
      </c>
      <c r="I231" s="133">
        <v>922.72</v>
      </c>
      <c r="J231" s="134">
        <v>4</v>
      </c>
      <c r="K231" s="135" t="s">
        <v>1656</v>
      </c>
      <c r="M231" s="137">
        <v>4</v>
      </c>
    </row>
    <row r="232" spans="1:13">
      <c r="A232" s="116" t="str">
        <f t="shared" si="20"/>
        <v>FERRER-green</v>
      </c>
      <c r="B232" s="116" t="str">
        <f t="shared" si="21"/>
        <v>FERRER</v>
      </c>
      <c r="C232" s="116" t="str">
        <f t="shared" si="22"/>
        <v>green</v>
      </c>
      <c r="D232" s="116" t="str">
        <f t="shared" si="23"/>
        <v>Кепка</v>
      </c>
      <c r="E232" s="117" t="str">
        <f t="shared" si="19"/>
        <v>Кепки</v>
      </c>
      <c r="F232" s="130" t="s">
        <v>1080</v>
      </c>
      <c r="G232" s="131" t="s">
        <v>1079</v>
      </c>
      <c r="H232" s="132" t="s">
        <v>46</v>
      </c>
      <c r="I232" s="133" t="s">
        <v>1546</v>
      </c>
      <c r="J232" s="134">
        <v>1</v>
      </c>
      <c r="K232" s="135" t="s">
        <v>1546</v>
      </c>
      <c r="M232" s="137">
        <v>1</v>
      </c>
    </row>
    <row r="233" spans="1:13">
      <c r="A233" s="116" t="str">
        <f t="shared" si="20"/>
        <v>FERRER-green</v>
      </c>
      <c r="B233" s="116" t="str">
        <f t="shared" si="21"/>
        <v>FERRER</v>
      </c>
      <c r="C233" s="116" t="str">
        <f t="shared" si="22"/>
        <v>green</v>
      </c>
      <c r="D233" s="116" t="str">
        <f t="shared" si="23"/>
        <v>Кепка</v>
      </c>
      <c r="E233" s="117" t="str">
        <f t="shared" si="19"/>
        <v>Кепки</v>
      </c>
      <c r="F233" s="130" t="s">
        <v>1081</v>
      </c>
      <c r="G233" s="131" t="s">
        <v>1079</v>
      </c>
      <c r="H233" s="132" t="s">
        <v>42</v>
      </c>
      <c r="I233" s="133" t="s">
        <v>1546</v>
      </c>
      <c r="J233" s="134">
        <v>1</v>
      </c>
      <c r="K233" s="135" t="s">
        <v>1546</v>
      </c>
      <c r="M233" s="137">
        <v>1</v>
      </c>
    </row>
    <row r="234" spans="1:13">
      <c r="A234" s="116" t="str">
        <f t="shared" si="20"/>
        <v>FERRER-green</v>
      </c>
      <c r="B234" s="116" t="str">
        <f t="shared" si="21"/>
        <v>FERRER</v>
      </c>
      <c r="C234" s="116" t="str">
        <f t="shared" si="22"/>
        <v>green</v>
      </c>
      <c r="D234" s="116" t="str">
        <f t="shared" si="23"/>
        <v>Кепка</v>
      </c>
      <c r="E234" s="117" t="str">
        <f t="shared" si="19"/>
        <v>Кепки</v>
      </c>
      <c r="F234" s="130" t="s">
        <v>1082</v>
      </c>
      <c r="G234" s="131" t="s">
        <v>1079</v>
      </c>
      <c r="H234" s="132" t="s">
        <v>45</v>
      </c>
      <c r="I234" s="133" t="s">
        <v>1546</v>
      </c>
      <c r="J234" s="134">
        <v>1</v>
      </c>
      <c r="K234" s="135" t="s">
        <v>1546</v>
      </c>
      <c r="M234" s="137">
        <v>1</v>
      </c>
    </row>
    <row r="235" spans="1:13">
      <c r="A235" s="116" t="str">
        <f t="shared" si="20"/>
        <v>FERRER-green</v>
      </c>
      <c r="B235" s="116" t="str">
        <f t="shared" si="21"/>
        <v>FERRER</v>
      </c>
      <c r="C235" s="116" t="str">
        <f t="shared" si="22"/>
        <v>green</v>
      </c>
      <c r="D235" s="116" t="str">
        <f t="shared" si="23"/>
        <v>Кепка</v>
      </c>
      <c r="E235" s="117" t="str">
        <f t="shared" si="19"/>
        <v>Кепки</v>
      </c>
      <c r="F235" s="130" t="s">
        <v>1083</v>
      </c>
      <c r="G235" s="131" t="s">
        <v>1079</v>
      </c>
      <c r="H235" s="132" t="s">
        <v>43</v>
      </c>
      <c r="I235" s="133" t="s">
        <v>1546</v>
      </c>
      <c r="J235" s="134">
        <v>1</v>
      </c>
      <c r="K235" s="135" t="s">
        <v>1546</v>
      </c>
      <c r="M235" s="137">
        <v>1</v>
      </c>
    </row>
    <row r="236" spans="1:13">
      <c r="A236" s="116" t="str">
        <f t="shared" si="20"/>
        <v>FERRER-blue</v>
      </c>
      <c r="B236" s="116" t="str">
        <f t="shared" si="21"/>
        <v>FERRER</v>
      </c>
      <c r="C236" s="116" t="str">
        <f t="shared" si="22"/>
        <v>blue</v>
      </c>
      <c r="D236" s="116" t="str">
        <f t="shared" si="23"/>
        <v>Кепка</v>
      </c>
      <c r="E236" s="117" t="str">
        <f t="shared" si="19"/>
        <v>Кепки</v>
      </c>
      <c r="F236" s="130" t="s">
        <v>1065</v>
      </c>
      <c r="G236" s="131" t="s">
        <v>1066</v>
      </c>
      <c r="H236" s="132" t="s">
        <v>44</v>
      </c>
      <c r="I236" s="133" t="s">
        <v>1546</v>
      </c>
      <c r="J236" s="134">
        <v>2</v>
      </c>
      <c r="K236" s="135" t="s">
        <v>1549</v>
      </c>
      <c r="M236" s="137">
        <v>2</v>
      </c>
    </row>
    <row r="237" spans="1:13">
      <c r="A237" s="116" t="str">
        <f t="shared" si="20"/>
        <v>FERRER-blue</v>
      </c>
      <c r="B237" s="116" t="str">
        <f t="shared" si="21"/>
        <v>FERRER</v>
      </c>
      <c r="C237" s="116" t="str">
        <f t="shared" si="22"/>
        <v>blue</v>
      </c>
      <c r="D237" s="116" t="str">
        <f t="shared" si="23"/>
        <v>Кепка</v>
      </c>
      <c r="E237" s="117" t="str">
        <f t="shared" si="19"/>
        <v>Кепки</v>
      </c>
      <c r="F237" s="130" t="s">
        <v>1067</v>
      </c>
      <c r="G237" s="131" t="s">
        <v>1066</v>
      </c>
      <c r="H237" s="132" t="s">
        <v>46</v>
      </c>
      <c r="I237" s="133" t="s">
        <v>1546</v>
      </c>
      <c r="J237" s="134">
        <v>1</v>
      </c>
      <c r="K237" s="135" t="s">
        <v>1546</v>
      </c>
      <c r="M237" s="137">
        <v>1</v>
      </c>
    </row>
    <row r="238" spans="1:13">
      <c r="A238" s="116" t="str">
        <f t="shared" si="20"/>
        <v>FERRER-blue</v>
      </c>
      <c r="B238" s="116" t="str">
        <f t="shared" si="21"/>
        <v>FERRER</v>
      </c>
      <c r="C238" s="116" t="str">
        <f t="shared" si="22"/>
        <v>blue</v>
      </c>
      <c r="D238" s="116" t="str">
        <f t="shared" si="23"/>
        <v>Кепка</v>
      </c>
      <c r="E238" s="117" t="str">
        <f t="shared" si="19"/>
        <v>Кепки</v>
      </c>
      <c r="F238" s="130" t="s">
        <v>1068</v>
      </c>
      <c r="G238" s="131" t="s">
        <v>1066</v>
      </c>
      <c r="H238" s="132" t="s">
        <v>42</v>
      </c>
      <c r="I238" s="133" t="s">
        <v>1546</v>
      </c>
      <c r="J238" s="134">
        <v>3</v>
      </c>
      <c r="K238" s="135" t="s">
        <v>1548</v>
      </c>
      <c r="M238" s="137">
        <v>3</v>
      </c>
    </row>
    <row r="239" spans="1:13">
      <c r="A239" s="116" t="str">
        <f t="shared" si="20"/>
        <v>FERRER-blue</v>
      </c>
      <c r="B239" s="116" t="str">
        <f t="shared" si="21"/>
        <v>FERRER</v>
      </c>
      <c r="C239" s="116" t="str">
        <f t="shared" si="22"/>
        <v>blue</v>
      </c>
      <c r="D239" s="116" t="str">
        <f t="shared" si="23"/>
        <v>Кепка</v>
      </c>
      <c r="E239" s="117" t="str">
        <f t="shared" si="19"/>
        <v>Кепки</v>
      </c>
      <c r="F239" s="130" t="s">
        <v>1069</v>
      </c>
      <c r="G239" s="131" t="s">
        <v>1066</v>
      </c>
      <c r="H239" s="132" t="s">
        <v>41</v>
      </c>
      <c r="I239" s="133" t="s">
        <v>1546</v>
      </c>
      <c r="J239" s="134">
        <v>3</v>
      </c>
      <c r="K239" s="135" t="s">
        <v>1548</v>
      </c>
      <c r="M239" s="137">
        <v>3</v>
      </c>
    </row>
    <row r="240" spans="1:13">
      <c r="A240" s="116" t="str">
        <f t="shared" si="20"/>
        <v>FERRER-blue</v>
      </c>
      <c r="B240" s="116" t="str">
        <f t="shared" si="21"/>
        <v>FERRER</v>
      </c>
      <c r="C240" s="116" t="str">
        <f t="shared" si="22"/>
        <v>blue</v>
      </c>
      <c r="D240" s="116" t="str">
        <f t="shared" si="23"/>
        <v>Кепка</v>
      </c>
      <c r="E240" s="117" t="str">
        <f t="shared" si="19"/>
        <v>Кепки</v>
      </c>
      <c r="F240" s="130" t="s">
        <v>1070</v>
      </c>
      <c r="G240" s="131" t="s">
        <v>1066</v>
      </c>
      <c r="H240" s="132" t="s">
        <v>47</v>
      </c>
      <c r="I240" s="133" t="s">
        <v>1546</v>
      </c>
      <c r="J240" s="134">
        <v>2</v>
      </c>
      <c r="K240" s="135" t="s">
        <v>1549</v>
      </c>
      <c r="M240" s="137">
        <v>2</v>
      </c>
    </row>
    <row r="241" spans="1:13">
      <c r="A241" s="116" t="str">
        <f t="shared" si="20"/>
        <v>FERRER-blue</v>
      </c>
      <c r="B241" s="116" t="str">
        <f t="shared" si="21"/>
        <v>FERRER</v>
      </c>
      <c r="C241" s="116" t="str">
        <f t="shared" si="22"/>
        <v>blue</v>
      </c>
      <c r="D241" s="116" t="str">
        <f t="shared" si="23"/>
        <v>Кепка</v>
      </c>
      <c r="E241" s="117" t="str">
        <f t="shared" si="19"/>
        <v>Кепки</v>
      </c>
      <c r="F241" s="130" t="s">
        <v>1071</v>
      </c>
      <c r="G241" s="131" t="s">
        <v>1066</v>
      </c>
      <c r="H241" s="132" t="s">
        <v>43</v>
      </c>
      <c r="I241" s="133" t="s">
        <v>1546</v>
      </c>
      <c r="J241" s="134">
        <v>1</v>
      </c>
      <c r="K241" s="135" t="s">
        <v>1546</v>
      </c>
      <c r="M241" s="137">
        <v>1</v>
      </c>
    </row>
    <row r="242" spans="1:13">
      <c r="A242" s="116" t="str">
        <f t="shared" si="20"/>
        <v>FERRER-black</v>
      </c>
      <c r="B242" s="116" t="str">
        <f t="shared" si="21"/>
        <v>FERRER</v>
      </c>
      <c r="C242" s="116" t="str">
        <f t="shared" si="22"/>
        <v>black</v>
      </c>
      <c r="D242" s="116" t="str">
        <f t="shared" si="23"/>
        <v>Кепка</v>
      </c>
      <c r="E242" s="117" t="str">
        <f t="shared" si="19"/>
        <v>Кепки</v>
      </c>
      <c r="F242" s="130" t="s">
        <v>1072</v>
      </c>
      <c r="G242" s="131" t="s">
        <v>1073</v>
      </c>
      <c r="H242" s="132" t="s">
        <v>44</v>
      </c>
      <c r="I242" s="133" t="s">
        <v>1546</v>
      </c>
      <c r="J242" s="134">
        <v>2</v>
      </c>
      <c r="K242" s="135" t="s">
        <v>1549</v>
      </c>
      <c r="M242" s="137">
        <v>2</v>
      </c>
    </row>
    <row r="243" spans="1:13">
      <c r="A243" s="116" t="str">
        <f t="shared" si="20"/>
        <v>FERRER-black</v>
      </c>
      <c r="B243" s="116" t="str">
        <f t="shared" si="21"/>
        <v>FERRER</v>
      </c>
      <c r="C243" s="116" t="str">
        <f t="shared" si="22"/>
        <v>black</v>
      </c>
      <c r="D243" s="116" t="str">
        <f t="shared" si="23"/>
        <v>Кепка</v>
      </c>
      <c r="E243" s="117" t="str">
        <f t="shared" si="19"/>
        <v>Кепки</v>
      </c>
      <c r="F243" s="130" t="s">
        <v>1074</v>
      </c>
      <c r="G243" s="131" t="s">
        <v>1073</v>
      </c>
      <c r="H243" s="132" t="s">
        <v>42</v>
      </c>
      <c r="I243" s="133" t="s">
        <v>1546</v>
      </c>
      <c r="J243" s="134">
        <v>3</v>
      </c>
      <c r="K243" s="135" t="s">
        <v>1548</v>
      </c>
      <c r="M243" s="137">
        <v>3</v>
      </c>
    </row>
    <row r="244" spans="1:13">
      <c r="A244" s="116" t="str">
        <f t="shared" si="20"/>
        <v>FERRER-black</v>
      </c>
      <c r="B244" s="116" t="str">
        <f t="shared" si="21"/>
        <v>FERRER</v>
      </c>
      <c r="C244" s="116" t="str">
        <f t="shared" si="22"/>
        <v>black</v>
      </c>
      <c r="D244" s="116" t="str">
        <f t="shared" si="23"/>
        <v>Кепка</v>
      </c>
      <c r="E244" s="117" t="str">
        <f t="shared" si="19"/>
        <v>Кепки</v>
      </c>
      <c r="F244" s="130" t="s">
        <v>1075</v>
      </c>
      <c r="G244" s="131" t="s">
        <v>1073</v>
      </c>
      <c r="H244" s="132" t="s">
        <v>45</v>
      </c>
      <c r="I244" s="133" t="s">
        <v>1546</v>
      </c>
      <c r="J244" s="134">
        <v>1</v>
      </c>
      <c r="K244" s="135" t="s">
        <v>1546</v>
      </c>
      <c r="M244" s="137">
        <v>1</v>
      </c>
    </row>
    <row r="245" spans="1:13">
      <c r="A245" s="116" t="str">
        <f t="shared" si="20"/>
        <v>FERRER-black</v>
      </c>
      <c r="B245" s="116" t="str">
        <f t="shared" si="21"/>
        <v>FERRER</v>
      </c>
      <c r="C245" s="116" t="str">
        <f t="shared" si="22"/>
        <v>black</v>
      </c>
      <c r="D245" s="116" t="str">
        <f t="shared" si="23"/>
        <v>Кепка</v>
      </c>
      <c r="E245" s="117" t="str">
        <f t="shared" si="19"/>
        <v>Кепки</v>
      </c>
      <c r="F245" s="130" t="s">
        <v>1076</v>
      </c>
      <c r="G245" s="131" t="s">
        <v>1073</v>
      </c>
      <c r="H245" s="132" t="s">
        <v>41</v>
      </c>
      <c r="I245" s="133" t="s">
        <v>1546</v>
      </c>
      <c r="J245" s="134">
        <v>2</v>
      </c>
      <c r="K245" s="135" t="s">
        <v>1549</v>
      </c>
      <c r="M245" s="137">
        <v>2</v>
      </c>
    </row>
    <row r="246" spans="1:13">
      <c r="A246" s="116" t="str">
        <f t="shared" si="20"/>
        <v>FERRER-black</v>
      </c>
      <c r="B246" s="116" t="str">
        <f t="shared" si="21"/>
        <v>FERRER</v>
      </c>
      <c r="C246" s="116" t="str">
        <f t="shared" si="22"/>
        <v>black</v>
      </c>
      <c r="D246" s="116" t="str">
        <f t="shared" si="23"/>
        <v>Кепка</v>
      </c>
      <c r="E246" s="117" t="str">
        <f t="shared" si="19"/>
        <v>Кепки</v>
      </c>
      <c r="F246" s="130" t="s">
        <v>1077</v>
      </c>
      <c r="G246" s="131" t="s">
        <v>1073</v>
      </c>
      <c r="H246" s="132" t="s">
        <v>47</v>
      </c>
      <c r="I246" s="133" t="s">
        <v>1546</v>
      </c>
      <c r="J246" s="134">
        <v>1</v>
      </c>
      <c r="K246" s="135" t="s">
        <v>1546</v>
      </c>
      <c r="M246" s="137">
        <v>1</v>
      </c>
    </row>
    <row r="247" spans="1:13">
      <c r="A247" s="116" t="str">
        <f t="shared" si="20"/>
        <v>FERRER-black</v>
      </c>
      <c r="B247" s="116" t="str">
        <f t="shared" si="21"/>
        <v>FERRER</v>
      </c>
      <c r="C247" s="116" t="str">
        <f t="shared" si="22"/>
        <v>black</v>
      </c>
      <c r="D247" s="116" t="str">
        <f t="shared" si="23"/>
        <v>Кепка</v>
      </c>
      <c r="E247" s="117" t="str">
        <f t="shared" si="19"/>
        <v>Кепки</v>
      </c>
      <c r="F247" s="130" t="s">
        <v>1078</v>
      </c>
      <c r="G247" s="131" t="s">
        <v>1073</v>
      </c>
      <c r="H247" s="132" t="s">
        <v>43</v>
      </c>
      <c r="I247" s="133" t="s">
        <v>1546</v>
      </c>
      <c r="J247" s="134">
        <v>2</v>
      </c>
      <c r="K247" s="135" t="s">
        <v>1549</v>
      </c>
      <c r="M247" s="137">
        <v>2</v>
      </c>
    </row>
    <row r="248" spans="1:13">
      <c r="A248" s="116" t="str">
        <f t="shared" si="20"/>
        <v>GARDNER-grey</v>
      </c>
      <c r="B248" s="116" t="str">
        <f t="shared" si="21"/>
        <v>GARDNER</v>
      </c>
      <c r="C248" s="116" t="str">
        <f t="shared" si="22"/>
        <v>grey</v>
      </c>
      <c r="D248" s="116" t="str">
        <f t="shared" si="23"/>
        <v>Кепка</v>
      </c>
      <c r="E248" s="117" t="str">
        <f t="shared" si="19"/>
        <v>Кепки</v>
      </c>
      <c r="F248" s="130" t="s">
        <v>562</v>
      </c>
      <c r="G248" s="131" t="s">
        <v>563</v>
      </c>
      <c r="H248" s="132" t="s">
        <v>44</v>
      </c>
      <c r="I248" s="133" t="s">
        <v>1657</v>
      </c>
      <c r="J248" s="134">
        <v>1</v>
      </c>
      <c r="K248" s="135" t="s">
        <v>1657</v>
      </c>
      <c r="M248" s="137">
        <v>1</v>
      </c>
    </row>
    <row r="249" spans="1:13">
      <c r="A249" s="116" t="str">
        <f t="shared" si="20"/>
        <v>GARDNER-grey</v>
      </c>
      <c r="B249" s="116" t="str">
        <f t="shared" si="21"/>
        <v>GARDNER</v>
      </c>
      <c r="C249" s="116" t="str">
        <f t="shared" si="22"/>
        <v>grey</v>
      </c>
      <c r="D249" s="116" t="str">
        <f t="shared" si="23"/>
        <v>Кепка</v>
      </c>
      <c r="E249" s="117" t="str">
        <f t="shared" si="19"/>
        <v>Кепки</v>
      </c>
      <c r="F249" s="130" t="s">
        <v>564</v>
      </c>
      <c r="G249" s="131" t="s">
        <v>563</v>
      </c>
      <c r="H249" s="132" t="s">
        <v>46</v>
      </c>
      <c r="I249" s="133" t="s">
        <v>1657</v>
      </c>
      <c r="J249" s="134">
        <v>1</v>
      </c>
      <c r="K249" s="135" t="s">
        <v>1657</v>
      </c>
      <c r="M249" s="137">
        <v>1</v>
      </c>
    </row>
    <row r="250" spans="1:13">
      <c r="A250" s="116" t="str">
        <f t="shared" si="20"/>
        <v>GARDNER-grey</v>
      </c>
      <c r="B250" s="116" t="str">
        <f t="shared" si="21"/>
        <v>GARDNER</v>
      </c>
      <c r="C250" s="116" t="str">
        <f t="shared" si="22"/>
        <v>grey</v>
      </c>
      <c r="D250" s="116" t="str">
        <f t="shared" si="23"/>
        <v>Кепка</v>
      </c>
      <c r="E250" s="117" t="str">
        <f t="shared" si="19"/>
        <v>Кепки</v>
      </c>
      <c r="F250" s="130" t="s">
        <v>565</v>
      </c>
      <c r="G250" s="131" t="s">
        <v>563</v>
      </c>
      <c r="H250" s="132" t="s">
        <v>42</v>
      </c>
      <c r="I250" s="133" t="s">
        <v>1657</v>
      </c>
      <c r="J250" s="134">
        <v>1</v>
      </c>
      <c r="K250" s="135" t="s">
        <v>1657</v>
      </c>
      <c r="M250" s="137">
        <v>1</v>
      </c>
    </row>
    <row r="251" spans="1:13">
      <c r="A251" s="116" t="str">
        <f t="shared" si="20"/>
        <v>GARDNER-grey</v>
      </c>
      <c r="B251" s="116" t="str">
        <f t="shared" si="21"/>
        <v>GARDNER</v>
      </c>
      <c r="C251" s="116" t="str">
        <f t="shared" si="22"/>
        <v>grey</v>
      </c>
      <c r="D251" s="116" t="str">
        <f t="shared" si="23"/>
        <v>Кепка</v>
      </c>
      <c r="E251" s="117" t="str">
        <f t="shared" si="19"/>
        <v>Кепки</v>
      </c>
      <c r="F251" s="130" t="s">
        <v>566</v>
      </c>
      <c r="G251" s="131" t="s">
        <v>563</v>
      </c>
      <c r="H251" s="132" t="s">
        <v>41</v>
      </c>
      <c r="I251" s="133" t="s">
        <v>1657</v>
      </c>
      <c r="J251" s="134">
        <v>2</v>
      </c>
      <c r="K251" s="135" t="s">
        <v>1658</v>
      </c>
      <c r="M251" s="137">
        <v>2</v>
      </c>
    </row>
    <row r="252" spans="1:13">
      <c r="A252" s="116" t="str">
        <f t="shared" si="20"/>
        <v>GARDNER-grey</v>
      </c>
      <c r="B252" s="116" t="str">
        <f t="shared" si="21"/>
        <v>GARDNER</v>
      </c>
      <c r="C252" s="116" t="str">
        <f t="shared" si="22"/>
        <v>grey</v>
      </c>
      <c r="D252" s="116" t="str">
        <f t="shared" si="23"/>
        <v>Кепка</v>
      </c>
      <c r="E252" s="117" t="str">
        <f t="shared" si="19"/>
        <v>Кепки</v>
      </c>
      <c r="F252" s="130" t="s">
        <v>567</v>
      </c>
      <c r="G252" s="131" t="s">
        <v>563</v>
      </c>
      <c r="H252" s="132" t="s">
        <v>47</v>
      </c>
      <c r="I252" s="133" t="s">
        <v>1657</v>
      </c>
      <c r="J252" s="134">
        <v>1</v>
      </c>
      <c r="K252" s="135" t="s">
        <v>1657</v>
      </c>
      <c r="M252" s="137">
        <v>1</v>
      </c>
    </row>
    <row r="253" spans="1:13">
      <c r="A253" s="116" t="str">
        <f t="shared" si="20"/>
        <v>GARDNER-grey</v>
      </c>
      <c r="B253" s="116" t="str">
        <f t="shared" si="21"/>
        <v>GARDNER</v>
      </c>
      <c r="C253" s="116" t="str">
        <f t="shared" si="22"/>
        <v>grey</v>
      </c>
      <c r="D253" s="116" t="str">
        <f t="shared" si="23"/>
        <v>Кепка</v>
      </c>
      <c r="E253" s="117" t="str">
        <f t="shared" si="19"/>
        <v>Кепки</v>
      </c>
      <c r="F253" s="130" t="s">
        <v>1659</v>
      </c>
      <c r="G253" s="131" t="s">
        <v>563</v>
      </c>
      <c r="H253" s="132" t="s">
        <v>43</v>
      </c>
      <c r="I253" s="133" t="s">
        <v>1657</v>
      </c>
      <c r="J253" s="134">
        <v>1</v>
      </c>
      <c r="K253" s="135" t="s">
        <v>1657</v>
      </c>
      <c r="M253" s="137">
        <v>1</v>
      </c>
    </row>
    <row r="254" spans="1:13">
      <c r="A254" s="116" t="str">
        <f t="shared" si="20"/>
        <v>GASCOGNE-blue</v>
      </c>
      <c r="B254" s="116" t="str">
        <f t="shared" si="21"/>
        <v>GASCOGNE</v>
      </c>
      <c r="C254" s="116" t="str">
        <f t="shared" si="22"/>
        <v>blue</v>
      </c>
      <c r="D254" s="116" t="str">
        <f t="shared" si="23"/>
        <v>Кепка</v>
      </c>
      <c r="E254" s="117" t="str">
        <f t="shared" si="19"/>
        <v>Кепки</v>
      </c>
      <c r="F254" s="130" t="s">
        <v>1660</v>
      </c>
      <c r="G254" s="131" t="s">
        <v>1661</v>
      </c>
      <c r="H254" s="132" t="s">
        <v>42</v>
      </c>
      <c r="I254" s="133" t="s">
        <v>1662</v>
      </c>
      <c r="J254" s="134">
        <v>7</v>
      </c>
      <c r="K254" s="135" t="s">
        <v>1663</v>
      </c>
      <c r="M254" s="137">
        <v>7</v>
      </c>
    </row>
    <row r="255" spans="1:13">
      <c r="A255" s="116" t="str">
        <f t="shared" si="20"/>
        <v>GASCOGNE-blue</v>
      </c>
      <c r="B255" s="116" t="str">
        <f t="shared" si="21"/>
        <v>GASCOGNE</v>
      </c>
      <c r="C255" s="116" t="str">
        <f t="shared" si="22"/>
        <v>blue</v>
      </c>
      <c r="D255" s="116" t="str">
        <f t="shared" si="23"/>
        <v>Кепка</v>
      </c>
      <c r="E255" s="117" t="str">
        <f t="shared" si="19"/>
        <v>Кепки</v>
      </c>
      <c r="F255" s="130" t="s">
        <v>1664</v>
      </c>
      <c r="G255" s="131" t="s">
        <v>1661</v>
      </c>
      <c r="H255" s="132" t="s">
        <v>41</v>
      </c>
      <c r="I255" s="133" t="s">
        <v>1662</v>
      </c>
      <c r="J255" s="134">
        <v>10</v>
      </c>
      <c r="K255" s="135" t="s">
        <v>1665</v>
      </c>
      <c r="M255" s="137">
        <v>10</v>
      </c>
    </row>
    <row r="256" spans="1:13">
      <c r="A256" s="116" t="str">
        <f t="shared" si="20"/>
        <v>GASCOGNE-blue</v>
      </c>
      <c r="B256" s="116" t="str">
        <f t="shared" si="21"/>
        <v>GASCOGNE</v>
      </c>
      <c r="C256" s="116" t="str">
        <f t="shared" si="22"/>
        <v>blue</v>
      </c>
      <c r="D256" s="116" t="str">
        <f t="shared" si="23"/>
        <v>Кепка</v>
      </c>
      <c r="E256" s="117" t="str">
        <f t="shared" si="19"/>
        <v>Кепки</v>
      </c>
      <c r="F256" s="130" t="s">
        <v>1666</v>
      </c>
      <c r="G256" s="131" t="s">
        <v>1661</v>
      </c>
      <c r="H256" s="132" t="s">
        <v>43</v>
      </c>
      <c r="I256" s="133" t="s">
        <v>1662</v>
      </c>
      <c r="J256" s="134">
        <v>5</v>
      </c>
      <c r="K256" s="135" t="s">
        <v>1667</v>
      </c>
      <c r="M256" s="137">
        <v>5</v>
      </c>
    </row>
    <row r="257" spans="1:13">
      <c r="A257" s="116" t="str">
        <f t="shared" si="20"/>
        <v>GASCOGNE-grey</v>
      </c>
      <c r="B257" s="116" t="str">
        <f t="shared" si="21"/>
        <v>GASCOGNE</v>
      </c>
      <c r="C257" s="116" t="str">
        <f t="shared" si="22"/>
        <v>grey</v>
      </c>
      <c r="D257" s="116" t="str">
        <f t="shared" si="23"/>
        <v>Кепка</v>
      </c>
      <c r="E257" s="117" t="str">
        <f t="shared" si="19"/>
        <v>Кепки</v>
      </c>
      <c r="F257" s="130" t="s">
        <v>1668</v>
      </c>
      <c r="G257" s="131" t="s">
        <v>1669</v>
      </c>
      <c r="H257" s="132" t="s">
        <v>42</v>
      </c>
      <c r="I257" s="133" t="s">
        <v>1662</v>
      </c>
      <c r="J257" s="134">
        <v>8</v>
      </c>
      <c r="K257" s="135" t="s">
        <v>1670</v>
      </c>
      <c r="M257" s="137">
        <v>8</v>
      </c>
    </row>
    <row r="258" spans="1:13">
      <c r="A258" s="116" t="str">
        <f t="shared" si="20"/>
        <v>GASCOGNE-grey</v>
      </c>
      <c r="B258" s="116" t="str">
        <f t="shared" si="21"/>
        <v>GASCOGNE</v>
      </c>
      <c r="C258" s="116" t="str">
        <f t="shared" si="22"/>
        <v>grey</v>
      </c>
      <c r="D258" s="116" t="str">
        <f t="shared" si="23"/>
        <v>Кепка</v>
      </c>
      <c r="E258" s="117" t="str">
        <f t="shared" ref="E258:E321" si="24">VLOOKUP(D258,N:O,2,0)</f>
        <v>Кепки</v>
      </c>
      <c r="F258" s="130" t="s">
        <v>1671</v>
      </c>
      <c r="G258" s="131" t="s">
        <v>1669</v>
      </c>
      <c r="H258" s="132" t="s">
        <v>41</v>
      </c>
      <c r="I258" s="133" t="s">
        <v>1662</v>
      </c>
      <c r="J258" s="134">
        <v>10</v>
      </c>
      <c r="K258" s="135" t="s">
        <v>1665</v>
      </c>
      <c r="M258" s="137">
        <v>10</v>
      </c>
    </row>
    <row r="259" spans="1:13">
      <c r="A259" s="116" t="str">
        <f t="shared" ref="A259:A322" si="25">B259&amp;"-"&amp;C259</f>
        <v>GASCOGNE-grey</v>
      </c>
      <c r="B259" s="116" t="str">
        <f t="shared" ref="B259:B322" si="26">_xlfn.LET(_xlpm.START,FIND("арт. ",G259)+5,_xlpm.END,FIND("(",G259,_xlpm.START),_xlpm.Result,TRIM(MID(G259,_xlpm.START,_xlpm.END-_xlpm.START)),IFERROR(VALUE(_xlpm.Result),_xlpm.Result))</f>
        <v>GASCOGNE</v>
      </c>
      <c r="C259" s="116" t="str">
        <f t="shared" ref="C259:C322" si="27">IF(OR(G259&lt;&gt;""),
_xlfn.LET(_xlpm.registr,NOT(0),
_xlpm.include,NOT(NOT(0)),
_xlpm.in,IF(_xlpm.registr,LOWER("{"),"{"),
_xlpm.out,IF(_xlpm.registr,LOWER("}"),"}"),
_xlpm.Target,IF(_xlpm.registr,LOWER(G259),$B259),
_xlpm.Start,IF(_xlpm.in="",1,FIND(_xlpm.in,_xlpm.Target)+IF(_xlpm.include,0,LEN(_xlpm.in))),
_xlpm.End,IF(_xlpm.out="",LEN(_xlpm.Target)+1+_xlpm.Start,FIND(_xlpm.out,_xlpm.Target,_xlpm.Start+1)),
_xlpm.Result,TRIM(MID(G259,_xlpm.Start,_xlpm.End-_xlpm.Start+IF(_xlpm.include,LEN(_xlpm.out),0))),
IFERROR(_xlpm.Result,"Не найдено")
),"")</f>
        <v>grey</v>
      </c>
      <c r="D259" s="116" t="str">
        <f t="shared" ref="D259:D322" si="28">_xlfn.LET(_xlpm.START,1,_xlpm.END,FIND(MID($R$1,1,1),G259),TRIM(MID(G259,_xlpm.START,_xlpm.END-_xlpm.START)))</f>
        <v>Кепка</v>
      </c>
      <c r="E259" s="117" t="str">
        <f t="shared" si="24"/>
        <v>Кепки</v>
      </c>
      <c r="F259" s="130" t="s">
        <v>1672</v>
      </c>
      <c r="G259" s="131" t="s">
        <v>1669</v>
      </c>
      <c r="H259" s="132" t="s">
        <v>43</v>
      </c>
      <c r="I259" s="133" t="s">
        <v>1662</v>
      </c>
      <c r="J259" s="134">
        <v>5</v>
      </c>
      <c r="K259" s="135" t="s">
        <v>1667</v>
      </c>
      <c r="M259" s="137">
        <v>5</v>
      </c>
    </row>
    <row r="260" spans="1:13">
      <c r="A260" s="116" t="str">
        <f t="shared" si="25"/>
        <v>GIBRALTAR-brown</v>
      </c>
      <c r="B260" s="116" t="str">
        <f t="shared" si="26"/>
        <v>GIBRALTAR</v>
      </c>
      <c r="C260" s="116" t="str">
        <f t="shared" si="27"/>
        <v>brown</v>
      </c>
      <c r="D260" s="116" t="str">
        <f t="shared" si="28"/>
        <v>Кепка</v>
      </c>
      <c r="E260" s="117" t="str">
        <f t="shared" si="24"/>
        <v>Кепки</v>
      </c>
      <c r="F260" s="130" t="s">
        <v>977</v>
      </c>
      <c r="G260" s="131" t="s">
        <v>978</v>
      </c>
      <c r="H260" s="132" t="s">
        <v>41</v>
      </c>
      <c r="I260" s="133" t="s">
        <v>1673</v>
      </c>
      <c r="J260" s="134">
        <v>2</v>
      </c>
      <c r="K260" s="135" t="s">
        <v>1674</v>
      </c>
      <c r="M260" s="137">
        <v>2</v>
      </c>
    </row>
    <row r="261" spans="1:13">
      <c r="A261" s="116" t="str">
        <f t="shared" si="25"/>
        <v>GIBRALTAR-brown</v>
      </c>
      <c r="B261" s="116" t="str">
        <f t="shared" si="26"/>
        <v>GIBRALTAR</v>
      </c>
      <c r="C261" s="116" t="str">
        <f t="shared" si="27"/>
        <v>brown</v>
      </c>
      <c r="D261" s="116" t="str">
        <f t="shared" si="28"/>
        <v>Кепка</v>
      </c>
      <c r="E261" s="117" t="str">
        <f t="shared" si="24"/>
        <v>Кепки</v>
      </c>
      <c r="F261" s="130" t="s">
        <v>979</v>
      </c>
      <c r="G261" s="131" t="s">
        <v>978</v>
      </c>
      <c r="H261" s="132" t="s">
        <v>43</v>
      </c>
      <c r="I261" s="133" t="s">
        <v>1673</v>
      </c>
      <c r="J261" s="134">
        <v>1</v>
      </c>
      <c r="K261" s="135" t="s">
        <v>1673</v>
      </c>
      <c r="M261" s="137">
        <v>1</v>
      </c>
    </row>
    <row r="262" spans="1:13">
      <c r="A262" s="116" t="str">
        <f t="shared" si="25"/>
        <v>GIBRALTAR-blue</v>
      </c>
      <c r="B262" s="116" t="str">
        <f t="shared" si="26"/>
        <v>GIBRALTAR</v>
      </c>
      <c r="C262" s="116" t="str">
        <f t="shared" si="27"/>
        <v>blue</v>
      </c>
      <c r="D262" s="116" t="str">
        <f t="shared" si="28"/>
        <v>Кепка</v>
      </c>
      <c r="E262" s="117" t="str">
        <f t="shared" si="24"/>
        <v>Кепки</v>
      </c>
      <c r="F262" s="130" t="s">
        <v>569</v>
      </c>
      <c r="G262" s="131" t="s">
        <v>568</v>
      </c>
      <c r="H262" s="132" t="s">
        <v>47</v>
      </c>
      <c r="I262" s="133" t="s">
        <v>1553</v>
      </c>
      <c r="J262" s="134">
        <v>1</v>
      </c>
      <c r="K262" s="135" t="s">
        <v>1554</v>
      </c>
      <c r="M262" s="137">
        <v>1</v>
      </c>
    </row>
    <row r="263" spans="1:13">
      <c r="A263" s="116" t="str">
        <f t="shared" si="25"/>
        <v>GRASBERG-taupe</v>
      </c>
      <c r="B263" s="116" t="str">
        <f t="shared" si="26"/>
        <v>GRASBERG</v>
      </c>
      <c r="C263" s="116" t="str">
        <f t="shared" si="27"/>
        <v>taupe</v>
      </c>
      <c r="D263" s="116" t="str">
        <f t="shared" si="28"/>
        <v>Кепка</v>
      </c>
      <c r="E263" s="117" t="str">
        <f t="shared" si="24"/>
        <v>Кепки</v>
      </c>
      <c r="F263" s="130" t="s">
        <v>575</v>
      </c>
      <c r="G263" s="131" t="s">
        <v>576</v>
      </c>
      <c r="H263" s="132" t="s">
        <v>46</v>
      </c>
      <c r="I263" s="133" t="s">
        <v>1675</v>
      </c>
      <c r="J263" s="134">
        <v>1</v>
      </c>
      <c r="K263" s="135" t="s">
        <v>1676</v>
      </c>
      <c r="M263" s="137">
        <v>1</v>
      </c>
    </row>
    <row r="264" spans="1:13">
      <c r="A264" s="116" t="str">
        <f t="shared" si="25"/>
        <v>GRASBERG-taupe</v>
      </c>
      <c r="B264" s="116" t="str">
        <f t="shared" si="26"/>
        <v>GRASBERG</v>
      </c>
      <c r="C264" s="116" t="str">
        <f t="shared" si="27"/>
        <v>taupe</v>
      </c>
      <c r="D264" s="116" t="str">
        <f t="shared" si="28"/>
        <v>Кепка</v>
      </c>
      <c r="E264" s="117" t="str">
        <f t="shared" si="24"/>
        <v>Кепки</v>
      </c>
      <c r="F264" s="130" t="s">
        <v>577</v>
      </c>
      <c r="G264" s="131" t="s">
        <v>576</v>
      </c>
      <c r="H264" s="132" t="s">
        <v>42</v>
      </c>
      <c r="I264" s="133" t="s">
        <v>1677</v>
      </c>
      <c r="J264" s="134">
        <v>2</v>
      </c>
      <c r="K264" s="135" t="s">
        <v>1678</v>
      </c>
      <c r="M264" s="137">
        <v>2</v>
      </c>
    </row>
    <row r="265" spans="1:13">
      <c r="A265" s="116" t="str">
        <f t="shared" si="25"/>
        <v>GRASBERG-taupe</v>
      </c>
      <c r="B265" s="116" t="str">
        <f t="shared" si="26"/>
        <v>GRASBERG</v>
      </c>
      <c r="C265" s="116" t="str">
        <f t="shared" si="27"/>
        <v>taupe</v>
      </c>
      <c r="D265" s="116" t="str">
        <f t="shared" si="28"/>
        <v>Кепка</v>
      </c>
      <c r="E265" s="117" t="str">
        <f t="shared" si="24"/>
        <v>Кепки</v>
      </c>
      <c r="F265" s="130" t="s">
        <v>578</v>
      </c>
      <c r="G265" s="131" t="s">
        <v>576</v>
      </c>
      <c r="H265" s="132" t="s">
        <v>45</v>
      </c>
      <c r="I265" s="133" t="s">
        <v>1677</v>
      </c>
      <c r="J265" s="134">
        <v>2</v>
      </c>
      <c r="K265" s="135" t="s">
        <v>1678</v>
      </c>
      <c r="M265" s="137">
        <v>2</v>
      </c>
    </row>
    <row r="266" spans="1:13">
      <c r="A266" s="116" t="str">
        <f t="shared" si="25"/>
        <v>GRASBERG-taupe</v>
      </c>
      <c r="B266" s="116" t="str">
        <f t="shared" si="26"/>
        <v>GRASBERG</v>
      </c>
      <c r="C266" s="116" t="str">
        <f t="shared" si="27"/>
        <v>taupe</v>
      </c>
      <c r="D266" s="116" t="str">
        <f t="shared" si="28"/>
        <v>Кепка</v>
      </c>
      <c r="E266" s="117" t="str">
        <f t="shared" si="24"/>
        <v>Кепки</v>
      </c>
      <c r="F266" s="130" t="s">
        <v>579</v>
      </c>
      <c r="G266" s="131" t="s">
        <v>576</v>
      </c>
      <c r="H266" s="132" t="s">
        <v>41</v>
      </c>
      <c r="I266" s="133" t="s">
        <v>1677</v>
      </c>
      <c r="J266" s="134">
        <v>5</v>
      </c>
      <c r="K266" s="135" t="s">
        <v>1679</v>
      </c>
      <c r="M266" s="137">
        <v>5</v>
      </c>
    </row>
    <row r="267" spans="1:13">
      <c r="A267" s="116" t="str">
        <f t="shared" si="25"/>
        <v>GRASBERG-taupe</v>
      </c>
      <c r="B267" s="116" t="str">
        <f t="shared" si="26"/>
        <v>GRASBERG</v>
      </c>
      <c r="C267" s="116" t="str">
        <f t="shared" si="27"/>
        <v>taupe</v>
      </c>
      <c r="D267" s="116" t="str">
        <f t="shared" si="28"/>
        <v>Кепка</v>
      </c>
      <c r="E267" s="117" t="str">
        <f t="shared" si="24"/>
        <v>Кепки</v>
      </c>
      <c r="F267" s="130" t="s">
        <v>580</v>
      </c>
      <c r="G267" s="131" t="s">
        <v>576</v>
      </c>
      <c r="H267" s="132" t="s">
        <v>47</v>
      </c>
      <c r="I267" s="133" t="s">
        <v>1677</v>
      </c>
      <c r="J267" s="134">
        <v>2</v>
      </c>
      <c r="K267" s="135" t="s">
        <v>1678</v>
      </c>
      <c r="M267" s="137">
        <v>2</v>
      </c>
    </row>
    <row r="268" spans="1:13">
      <c r="A268" s="116" t="str">
        <f t="shared" si="25"/>
        <v>GRASBERG-taupe</v>
      </c>
      <c r="B268" s="116" t="str">
        <f t="shared" si="26"/>
        <v>GRASBERG</v>
      </c>
      <c r="C268" s="116" t="str">
        <f t="shared" si="27"/>
        <v>taupe</v>
      </c>
      <c r="D268" s="116" t="str">
        <f t="shared" si="28"/>
        <v>Кепка</v>
      </c>
      <c r="E268" s="117" t="str">
        <f t="shared" si="24"/>
        <v>Кепки</v>
      </c>
      <c r="F268" s="130" t="s">
        <v>581</v>
      </c>
      <c r="G268" s="131" t="s">
        <v>576</v>
      </c>
      <c r="H268" s="132" t="s">
        <v>43</v>
      </c>
      <c r="I268" s="133" t="s">
        <v>1675</v>
      </c>
      <c r="J268" s="134">
        <v>1</v>
      </c>
      <c r="K268" s="135" t="s">
        <v>1676</v>
      </c>
      <c r="M268" s="137">
        <v>1</v>
      </c>
    </row>
    <row r="269" spans="1:13">
      <c r="A269" s="116" t="str">
        <f t="shared" si="25"/>
        <v>GRASBERG-charcoal</v>
      </c>
      <c r="B269" s="116" t="str">
        <f t="shared" si="26"/>
        <v>GRASBERG</v>
      </c>
      <c r="C269" s="116" t="str">
        <f t="shared" si="27"/>
        <v>charcoal</v>
      </c>
      <c r="D269" s="116" t="str">
        <f t="shared" si="28"/>
        <v>Кепка</v>
      </c>
      <c r="E269" s="117" t="str">
        <f t="shared" si="24"/>
        <v>Кепки</v>
      </c>
      <c r="F269" s="130" t="s">
        <v>980</v>
      </c>
      <c r="G269" s="131" t="s">
        <v>571</v>
      </c>
      <c r="H269" s="132" t="s">
        <v>46</v>
      </c>
      <c r="I269" s="133" t="s">
        <v>1675</v>
      </c>
      <c r="J269" s="134">
        <v>2</v>
      </c>
      <c r="K269" s="135" t="s">
        <v>1680</v>
      </c>
      <c r="M269" s="137">
        <v>2</v>
      </c>
    </row>
    <row r="270" spans="1:13">
      <c r="A270" s="116" t="str">
        <f t="shared" si="25"/>
        <v>GRASBERG-charcoal</v>
      </c>
      <c r="B270" s="116" t="str">
        <f t="shared" si="26"/>
        <v>GRASBERG</v>
      </c>
      <c r="C270" s="116" t="str">
        <f t="shared" si="27"/>
        <v>charcoal</v>
      </c>
      <c r="D270" s="116" t="str">
        <f t="shared" si="28"/>
        <v>Кепка</v>
      </c>
      <c r="E270" s="117" t="str">
        <f t="shared" si="24"/>
        <v>Кепки</v>
      </c>
      <c r="F270" s="130" t="s">
        <v>570</v>
      </c>
      <c r="G270" s="131" t="s">
        <v>571</v>
      </c>
      <c r="H270" s="132" t="s">
        <v>42</v>
      </c>
      <c r="I270" s="133" t="s">
        <v>1681</v>
      </c>
      <c r="J270" s="134">
        <v>6</v>
      </c>
      <c r="K270" s="135" t="s">
        <v>1682</v>
      </c>
      <c r="M270" s="137">
        <v>6</v>
      </c>
    </row>
    <row r="271" spans="1:13">
      <c r="A271" s="116" t="str">
        <f t="shared" si="25"/>
        <v>GRASBERG-charcoal</v>
      </c>
      <c r="B271" s="116" t="str">
        <f t="shared" si="26"/>
        <v>GRASBERG</v>
      </c>
      <c r="C271" s="116" t="str">
        <f t="shared" si="27"/>
        <v>charcoal</v>
      </c>
      <c r="D271" s="116" t="str">
        <f t="shared" si="28"/>
        <v>Кепка</v>
      </c>
      <c r="E271" s="117" t="str">
        <f t="shared" si="24"/>
        <v>Кепки</v>
      </c>
      <c r="F271" s="130" t="s">
        <v>572</v>
      </c>
      <c r="G271" s="131" t="s">
        <v>571</v>
      </c>
      <c r="H271" s="132" t="s">
        <v>45</v>
      </c>
      <c r="I271" s="133" t="s">
        <v>1675</v>
      </c>
      <c r="J271" s="134">
        <v>2</v>
      </c>
      <c r="K271" s="135" t="s">
        <v>1680</v>
      </c>
      <c r="M271" s="137">
        <v>2</v>
      </c>
    </row>
    <row r="272" spans="1:13">
      <c r="A272" s="116" t="str">
        <f t="shared" si="25"/>
        <v>GRASBERG-charcoal</v>
      </c>
      <c r="B272" s="116" t="str">
        <f t="shared" si="26"/>
        <v>GRASBERG</v>
      </c>
      <c r="C272" s="116" t="str">
        <f t="shared" si="27"/>
        <v>charcoal</v>
      </c>
      <c r="D272" s="116" t="str">
        <f t="shared" si="28"/>
        <v>Кепка</v>
      </c>
      <c r="E272" s="117" t="str">
        <f t="shared" si="24"/>
        <v>Кепки</v>
      </c>
      <c r="F272" s="130" t="s">
        <v>573</v>
      </c>
      <c r="G272" s="131" t="s">
        <v>571</v>
      </c>
      <c r="H272" s="132" t="s">
        <v>41</v>
      </c>
      <c r="I272" s="133" t="s">
        <v>1677</v>
      </c>
      <c r="J272" s="134">
        <v>8</v>
      </c>
      <c r="K272" s="135" t="s">
        <v>1683</v>
      </c>
      <c r="M272" s="137">
        <v>8</v>
      </c>
    </row>
    <row r="273" spans="1:13">
      <c r="A273" s="116" t="str">
        <f t="shared" si="25"/>
        <v>GRASBERG-charcoal</v>
      </c>
      <c r="B273" s="116" t="str">
        <f t="shared" si="26"/>
        <v>GRASBERG</v>
      </c>
      <c r="C273" s="116" t="str">
        <f t="shared" si="27"/>
        <v>charcoal</v>
      </c>
      <c r="D273" s="116" t="str">
        <f t="shared" si="28"/>
        <v>Кепка</v>
      </c>
      <c r="E273" s="117" t="str">
        <f t="shared" si="24"/>
        <v>Кепки</v>
      </c>
      <c r="F273" s="130" t="s">
        <v>574</v>
      </c>
      <c r="G273" s="131" t="s">
        <v>571</v>
      </c>
      <c r="H273" s="132" t="s">
        <v>43</v>
      </c>
      <c r="I273" s="133" t="s">
        <v>1681</v>
      </c>
      <c r="J273" s="134">
        <v>5</v>
      </c>
      <c r="K273" s="135" t="s">
        <v>1684</v>
      </c>
      <c r="M273" s="137">
        <v>5</v>
      </c>
    </row>
    <row r="274" spans="1:13">
      <c r="A274" s="116" t="str">
        <f t="shared" si="25"/>
        <v>GRASBERG-navy</v>
      </c>
      <c r="B274" s="116" t="str">
        <f t="shared" si="26"/>
        <v>GRASBERG</v>
      </c>
      <c r="C274" s="116" t="str">
        <f t="shared" si="27"/>
        <v>navy</v>
      </c>
      <c r="D274" s="116" t="str">
        <f t="shared" si="28"/>
        <v>Кепка</v>
      </c>
      <c r="E274" s="117" t="str">
        <f t="shared" si="24"/>
        <v>Кепки</v>
      </c>
      <c r="F274" s="130" t="s">
        <v>1685</v>
      </c>
      <c r="G274" s="131" t="s">
        <v>1686</v>
      </c>
      <c r="H274" s="132" t="s">
        <v>46</v>
      </c>
      <c r="I274" s="133" t="s">
        <v>1687</v>
      </c>
      <c r="J274" s="134">
        <v>4</v>
      </c>
      <c r="K274" s="135" t="s">
        <v>1688</v>
      </c>
      <c r="M274" s="137">
        <v>4</v>
      </c>
    </row>
    <row r="275" spans="1:13">
      <c r="A275" s="116" t="str">
        <f t="shared" si="25"/>
        <v>GRASBERG-navy</v>
      </c>
      <c r="B275" s="116" t="str">
        <f t="shared" si="26"/>
        <v>GRASBERG</v>
      </c>
      <c r="C275" s="116" t="str">
        <f t="shared" si="27"/>
        <v>navy</v>
      </c>
      <c r="D275" s="116" t="str">
        <f t="shared" si="28"/>
        <v>Кепка</v>
      </c>
      <c r="E275" s="117" t="str">
        <f t="shared" si="24"/>
        <v>Кепки</v>
      </c>
      <c r="F275" s="130" t="s">
        <v>1689</v>
      </c>
      <c r="G275" s="131" t="s">
        <v>1686</v>
      </c>
      <c r="H275" s="132" t="s">
        <v>42</v>
      </c>
      <c r="I275" s="133" t="s">
        <v>1687</v>
      </c>
      <c r="J275" s="134">
        <v>14</v>
      </c>
      <c r="K275" s="135" t="s">
        <v>1690</v>
      </c>
      <c r="M275" s="137">
        <v>14</v>
      </c>
    </row>
    <row r="276" spans="1:13">
      <c r="A276" s="116" t="str">
        <f t="shared" si="25"/>
        <v>GRASBERG-navy</v>
      </c>
      <c r="B276" s="116" t="str">
        <f t="shared" si="26"/>
        <v>GRASBERG</v>
      </c>
      <c r="C276" s="116" t="str">
        <f t="shared" si="27"/>
        <v>navy</v>
      </c>
      <c r="D276" s="116" t="str">
        <f t="shared" si="28"/>
        <v>Кепка</v>
      </c>
      <c r="E276" s="117" t="str">
        <f t="shared" si="24"/>
        <v>Кепки</v>
      </c>
      <c r="F276" s="130" t="s">
        <v>1691</v>
      </c>
      <c r="G276" s="131" t="s">
        <v>1686</v>
      </c>
      <c r="H276" s="132" t="s">
        <v>45</v>
      </c>
      <c r="I276" s="133" t="s">
        <v>1687</v>
      </c>
      <c r="J276" s="134">
        <v>12</v>
      </c>
      <c r="K276" s="135" t="s">
        <v>1692</v>
      </c>
      <c r="M276" s="137">
        <v>12</v>
      </c>
    </row>
    <row r="277" spans="1:13">
      <c r="A277" s="116" t="str">
        <f t="shared" si="25"/>
        <v>GRASBERG-navy</v>
      </c>
      <c r="B277" s="116" t="str">
        <f t="shared" si="26"/>
        <v>GRASBERG</v>
      </c>
      <c r="C277" s="116" t="str">
        <f t="shared" si="27"/>
        <v>navy</v>
      </c>
      <c r="D277" s="116" t="str">
        <f t="shared" si="28"/>
        <v>Кепка</v>
      </c>
      <c r="E277" s="117" t="str">
        <f t="shared" si="24"/>
        <v>Кепки</v>
      </c>
      <c r="F277" s="130" t="s">
        <v>1693</v>
      </c>
      <c r="G277" s="131" t="s">
        <v>1686</v>
      </c>
      <c r="H277" s="132" t="s">
        <v>41</v>
      </c>
      <c r="I277" s="133" t="s">
        <v>1681</v>
      </c>
      <c r="J277" s="134">
        <v>18</v>
      </c>
      <c r="K277" s="135" t="s">
        <v>1694</v>
      </c>
      <c r="M277" s="137">
        <v>18</v>
      </c>
    </row>
    <row r="278" spans="1:13">
      <c r="A278" s="116" t="str">
        <f t="shared" si="25"/>
        <v>GRASBERG-navy</v>
      </c>
      <c r="B278" s="116" t="str">
        <f t="shared" si="26"/>
        <v>GRASBERG</v>
      </c>
      <c r="C278" s="116" t="str">
        <f t="shared" si="27"/>
        <v>navy</v>
      </c>
      <c r="D278" s="116" t="str">
        <f t="shared" si="28"/>
        <v>Кепка</v>
      </c>
      <c r="E278" s="117" t="str">
        <f t="shared" si="24"/>
        <v>Кепки</v>
      </c>
      <c r="F278" s="130" t="s">
        <v>1695</v>
      </c>
      <c r="G278" s="131" t="s">
        <v>1686</v>
      </c>
      <c r="H278" s="132" t="s">
        <v>47</v>
      </c>
      <c r="I278" s="133" t="s">
        <v>1687</v>
      </c>
      <c r="J278" s="134">
        <v>10</v>
      </c>
      <c r="K278" s="135" t="s">
        <v>1696</v>
      </c>
      <c r="M278" s="137">
        <v>10</v>
      </c>
    </row>
    <row r="279" spans="1:13">
      <c r="A279" s="116" t="str">
        <f t="shared" si="25"/>
        <v>GRASBERG-navy</v>
      </c>
      <c r="B279" s="116" t="str">
        <f t="shared" si="26"/>
        <v>GRASBERG</v>
      </c>
      <c r="C279" s="116" t="str">
        <f t="shared" si="27"/>
        <v>navy</v>
      </c>
      <c r="D279" s="116" t="str">
        <f t="shared" si="28"/>
        <v>Кепка</v>
      </c>
      <c r="E279" s="117" t="str">
        <f t="shared" si="24"/>
        <v>Кепки</v>
      </c>
      <c r="F279" s="130" t="s">
        <v>1697</v>
      </c>
      <c r="G279" s="131" t="s">
        <v>1686</v>
      </c>
      <c r="H279" s="132" t="s">
        <v>43</v>
      </c>
      <c r="I279" s="133" t="s">
        <v>1681</v>
      </c>
      <c r="J279" s="134">
        <v>5</v>
      </c>
      <c r="K279" s="135" t="s">
        <v>1684</v>
      </c>
      <c r="M279" s="137">
        <v>5</v>
      </c>
    </row>
    <row r="280" spans="1:13">
      <c r="A280" s="116" t="str">
        <f t="shared" si="25"/>
        <v>GRASBERG-black</v>
      </c>
      <c r="B280" s="116" t="str">
        <f t="shared" si="26"/>
        <v>GRASBERG</v>
      </c>
      <c r="C280" s="116" t="str">
        <f t="shared" si="27"/>
        <v>black</v>
      </c>
      <c r="D280" s="116" t="str">
        <f t="shared" si="28"/>
        <v>Кепка</v>
      </c>
      <c r="E280" s="117" t="str">
        <f t="shared" si="24"/>
        <v>Кепки</v>
      </c>
      <c r="F280" s="130" t="s">
        <v>1698</v>
      </c>
      <c r="G280" s="131" t="s">
        <v>1699</v>
      </c>
      <c r="H280" s="132" t="s">
        <v>46</v>
      </c>
      <c r="I280" s="133" t="s">
        <v>1687</v>
      </c>
      <c r="J280" s="134">
        <v>4</v>
      </c>
      <c r="K280" s="135" t="s">
        <v>1688</v>
      </c>
      <c r="M280" s="137">
        <v>4</v>
      </c>
    </row>
    <row r="281" spans="1:13">
      <c r="A281" s="116" t="str">
        <f t="shared" si="25"/>
        <v>GRASBERG-black</v>
      </c>
      <c r="B281" s="116" t="str">
        <f t="shared" si="26"/>
        <v>GRASBERG</v>
      </c>
      <c r="C281" s="116" t="str">
        <f t="shared" si="27"/>
        <v>black</v>
      </c>
      <c r="D281" s="116" t="str">
        <f t="shared" si="28"/>
        <v>Кепка</v>
      </c>
      <c r="E281" s="117" t="str">
        <f t="shared" si="24"/>
        <v>Кепки</v>
      </c>
      <c r="F281" s="130" t="s">
        <v>1700</v>
      </c>
      <c r="G281" s="131" t="s">
        <v>1699</v>
      </c>
      <c r="H281" s="132" t="s">
        <v>42</v>
      </c>
      <c r="I281" s="133" t="s">
        <v>1687</v>
      </c>
      <c r="J281" s="134">
        <v>14</v>
      </c>
      <c r="K281" s="135" t="s">
        <v>1690</v>
      </c>
      <c r="M281" s="137">
        <v>14</v>
      </c>
    </row>
    <row r="282" spans="1:13">
      <c r="A282" s="116" t="str">
        <f t="shared" si="25"/>
        <v>GRASBERG-black</v>
      </c>
      <c r="B282" s="116" t="str">
        <f t="shared" si="26"/>
        <v>GRASBERG</v>
      </c>
      <c r="C282" s="116" t="str">
        <f t="shared" si="27"/>
        <v>black</v>
      </c>
      <c r="D282" s="116" t="str">
        <f t="shared" si="28"/>
        <v>Кепка</v>
      </c>
      <c r="E282" s="117" t="str">
        <f t="shared" si="24"/>
        <v>Кепки</v>
      </c>
      <c r="F282" s="130" t="s">
        <v>1701</v>
      </c>
      <c r="G282" s="131" t="s">
        <v>1699</v>
      </c>
      <c r="H282" s="132" t="s">
        <v>45</v>
      </c>
      <c r="I282" s="133" t="s">
        <v>1687</v>
      </c>
      <c r="J282" s="134">
        <v>12</v>
      </c>
      <c r="K282" s="135" t="s">
        <v>1692</v>
      </c>
      <c r="M282" s="137">
        <v>12</v>
      </c>
    </row>
    <row r="283" spans="1:13">
      <c r="A283" s="116" t="str">
        <f t="shared" si="25"/>
        <v>GRASBERG-black</v>
      </c>
      <c r="B283" s="116" t="str">
        <f t="shared" si="26"/>
        <v>GRASBERG</v>
      </c>
      <c r="C283" s="116" t="str">
        <f t="shared" si="27"/>
        <v>black</v>
      </c>
      <c r="D283" s="116" t="str">
        <f t="shared" si="28"/>
        <v>Кепка</v>
      </c>
      <c r="E283" s="117" t="str">
        <f t="shared" si="24"/>
        <v>Кепки</v>
      </c>
      <c r="F283" s="130" t="s">
        <v>1702</v>
      </c>
      <c r="G283" s="131" t="s">
        <v>1699</v>
      </c>
      <c r="H283" s="132" t="s">
        <v>41</v>
      </c>
      <c r="I283" s="133" t="s">
        <v>1681</v>
      </c>
      <c r="J283" s="134">
        <v>18</v>
      </c>
      <c r="K283" s="135" t="s">
        <v>1694</v>
      </c>
      <c r="M283" s="137">
        <v>18</v>
      </c>
    </row>
    <row r="284" spans="1:13">
      <c r="A284" s="116" t="str">
        <f t="shared" si="25"/>
        <v>GRASBERG-black</v>
      </c>
      <c r="B284" s="116" t="str">
        <f t="shared" si="26"/>
        <v>GRASBERG</v>
      </c>
      <c r="C284" s="116" t="str">
        <f t="shared" si="27"/>
        <v>black</v>
      </c>
      <c r="D284" s="116" t="str">
        <f t="shared" si="28"/>
        <v>Кепка</v>
      </c>
      <c r="E284" s="117" t="str">
        <f t="shared" si="24"/>
        <v>Кепки</v>
      </c>
      <c r="F284" s="130" t="s">
        <v>1703</v>
      </c>
      <c r="G284" s="131" t="s">
        <v>1699</v>
      </c>
      <c r="H284" s="132" t="s">
        <v>47</v>
      </c>
      <c r="I284" s="133" t="s">
        <v>1687</v>
      </c>
      <c r="J284" s="134">
        <v>10</v>
      </c>
      <c r="K284" s="135" t="s">
        <v>1696</v>
      </c>
      <c r="M284" s="137">
        <v>10</v>
      </c>
    </row>
    <row r="285" spans="1:13">
      <c r="A285" s="116" t="str">
        <f t="shared" si="25"/>
        <v>GRASBERG-black</v>
      </c>
      <c r="B285" s="116" t="str">
        <f t="shared" si="26"/>
        <v>GRASBERG</v>
      </c>
      <c r="C285" s="116" t="str">
        <f t="shared" si="27"/>
        <v>black</v>
      </c>
      <c r="D285" s="116" t="str">
        <f t="shared" si="28"/>
        <v>Кепка</v>
      </c>
      <c r="E285" s="117" t="str">
        <f t="shared" si="24"/>
        <v>Кепки</v>
      </c>
      <c r="F285" s="130" t="s">
        <v>1704</v>
      </c>
      <c r="G285" s="131" t="s">
        <v>1699</v>
      </c>
      <c r="H285" s="132" t="s">
        <v>43</v>
      </c>
      <c r="I285" s="133" t="s">
        <v>1681</v>
      </c>
      <c r="J285" s="134">
        <v>5</v>
      </c>
      <c r="K285" s="135" t="s">
        <v>1684</v>
      </c>
      <c r="M285" s="137">
        <v>5</v>
      </c>
    </row>
    <row r="286" spans="1:13">
      <c r="A286" s="116" t="str">
        <f t="shared" si="25"/>
        <v>GREEDY-brown</v>
      </c>
      <c r="B286" s="116" t="str">
        <f t="shared" si="26"/>
        <v>GREEDY</v>
      </c>
      <c r="C286" s="116" t="str">
        <f t="shared" si="27"/>
        <v>brown</v>
      </c>
      <c r="D286" s="116" t="str">
        <f t="shared" si="28"/>
        <v>Кепка</v>
      </c>
      <c r="E286" s="117" t="str">
        <f t="shared" si="24"/>
        <v>Кепки</v>
      </c>
      <c r="F286" s="130" t="s">
        <v>1084</v>
      </c>
      <c r="G286" s="131" t="s">
        <v>1085</v>
      </c>
      <c r="H286" s="132" t="s">
        <v>44</v>
      </c>
      <c r="I286" s="133" t="s">
        <v>1705</v>
      </c>
      <c r="J286" s="134">
        <v>1</v>
      </c>
      <c r="K286" s="135" t="s">
        <v>1705</v>
      </c>
      <c r="M286" s="137">
        <v>1</v>
      </c>
    </row>
    <row r="287" spans="1:13">
      <c r="A287" s="116" t="str">
        <f t="shared" si="25"/>
        <v>GREEDY-brown</v>
      </c>
      <c r="B287" s="116" t="str">
        <f t="shared" si="26"/>
        <v>GREEDY</v>
      </c>
      <c r="C287" s="116" t="str">
        <f t="shared" si="27"/>
        <v>brown</v>
      </c>
      <c r="D287" s="116" t="str">
        <f t="shared" si="28"/>
        <v>Кепка</v>
      </c>
      <c r="E287" s="117" t="str">
        <f t="shared" si="24"/>
        <v>Кепки</v>
      </c>
      <c r="F287" s="130" t="s">
        <v>1086</v>
      </c>
      <c r="G287" s="131" t="s">
        <v>1085</v>
      </c>
      <c r="H287" s="132" t="s">
        <v>46</v>
      </c>
      <c r="I287" s="133" t="s">
        <v>1705</v>
      </c>
      <c r="J287" s="134">
        <v>2</v>
      </c>
      <c r="K287" s="135" t="s">
        <v>1706</v>
      </c>
      <c r="M287" s="137">
        <v>2</v>
      </c>
    </row>
    <row r="288" spans="1:13">
      <c r="A288" s="116" t="str">
        <f t="shared" si="25"/>
        <v>GREEDY-brown</v>
      </c>
      <c r="B288" s="116" t="str">
        <f t="shared" si="26"/>
        <v>GREEDY</v>
      </c>
      <c r="C288" s="116" t="str">
        <f t="shared" si="27"/>
        <v>brown</v>
      </c>
      <c r="D288" s="116" t="str">
        <f t="shared" si="28"/>
        <v>Кепка</v>
      </c>
      <c r="E288" s="117" t="str">
        <f t="shared" si="24"/>
        <v>Кепки</v>
      </c>
      <c r="F288" s="130" t="s">
        <v>1087</v>
      </c>
      <c r="G288" s="131" t="s">
        <v>1085</v>
      </c>
      <c r="H288" s="132" t="s">
        <v>42</v>
      </c>
      <c r="I288" s="133" t="s">
        <v>1705</v>
      </c>
      <c r="J288" s="134">
        <v>4</v>
      </c>
      <c r="K288" s="135" t="s">
        <v>1707</v>
      </c>
      <c r="M288" s="137">
        <v>4</v>
      </c>
    </row>
    <row r="289" spans="1:13">
      <c r="A289" s="116" t="str">
        <f t="shared" si="25"/>
        <v>GREEDY-brown</v>
      </c>
      <c r="B289" s="116" t="str">
        <f t="shared" si="26"/>
        <v>GREEDY</v>
      </c>
      <c r="C289" s="116" t="str">
        <f t="shared" si="27"/>
        <v>brown</v>
      </c>
      <c r="D289" s="116" t="str">
        <f t="shared" si="28"/>
        <v>Кепка</v>
      </c>
      <c r="E289" s="117" t="str">
        <f t="shared" si="24"/>
        <v>Кепки</v>
      </c>
      <c r="F289" s="130" t="s">
        <v>1088</v>
      </c>
      <c r="G289" s="131" t="s">
        <v>1085</v>
      </c>
      <c r="H289" s="132" t="s">
        <v>45</v>
      </c>
      <c r="I289" s="133" t="s">
        <v>1705</v>
      </c>
      <c r="J289" s="134">
        <v>2</v>
      </c>
      <c r="K289" s="135" t="s">
        <v>1706</v>
      </c>
      <c r="M289" s="137">
        <v>2</v>
      </c>
    </row>
    <row r="290" spans="1:13">
      <c r="A290" s="116" t="str">
        <f t="shared" si="25"/>
        <v>GREEDY-brown</v>
      </c>
      <c r="B290" s="116" t="str">
        <f t="shared" si="26"/>
        <v>GREEDY</v>
      </c>
      <c r="C290" s="116" t="str">
        <f t="shared" si="27"/>
        <v>brown</v>
      </c>
      <c r="D290" s="116" t="str">
        <f t="shared" si="28"/>
        <v>Кепка</v>
      </c>
      <c r="E290" s="117" t="str">
        <f t="shared" si="24"/>
        <v>Кепки</v>
      </c>
      <c r="F290" s="130" t="s">
        <v>1089</v>
      </c>
      <c r="G290" s="131" t="s">
        <v>1085</v>
      </c>
      <c r="H290" s="132" t="s">
        <v>41</v>
      </c>
      <c r="I290" s="133" t="s">
        <v>1705</v>
      </c>
      <c r="J290" s="134">
        <v>5</v>
      </c>
      <c r="K290" s="135" t="s">
        <v>1708</v>
      </c>
      <c r="M290" s="137">
        <v>5</v>
      </c>
    </row>
    <row r="291" spans="1:13">
      <c r="A291" s="116" t="str">
        <f t="shared" si="25"/>
        <v>GREEDY-brown</v>
      </c>
      <c r="B291" s="116" t="str">
        <f t="shared" si="26"/>
        <v>GREEDY</v>
      </c>
      <c r="C291" s="116" t="str">
        <f t="shared" si="27"/>
        <v>brown</v>
      </c>
      <c r="D291" s="116" t="str">
        <f t="shared" si="28"/>
        <v>Кепка</v>
      </c>
      <c r="E291" s="117" t="str">
        <f t="shared" si="24"/>
        <v>Кепки</v>
      </c>
      <c r="F291" s="130" t="s">
        <v>1090</v>
      </c>
      <c r="G291" s="131" t="s">
        <v>1085</v>
      </c>
      <c r="H291" s="132" t="s">
        <v>47</v>
      </c>
      <c r="I291" s="133" t="s">
        <v>1705</v>
      </c>
      <c r="J291" s="134">
        <v>2</v>
      </c>
      <c r="K291" s="135" t="s">
        <v>1706</v>
      </c>
      <c r="M291" s="137">
        <v>2</v>
      </c>
    </row>
    <row r="292" spans="1:13">
      <c r="A292" s="116" t="str">
        <f t="shared" si="25"/>
        <v>GREEDY-brown</v>
      </c>
      <c r="B292" s="116" t="str">
        <f t="shared" si="26"/>
        <v>GREEDY</v>
      </c>
      <c r="C292" s="116" t="str">
        <f t="shared" si="27"/>
        <v>brown</v>
      </c>
      <c r="D292" s="116" t="str">
        <f t="shared" si="28"/>
        <v>Кепка</v>
      </c>
      <c r="E292" s="117" t="str">
        <f t="shared" si="24"/>
        <v>Кепки</v>
      </c>
      <c r="F292" s="130" t="s">
        <v>1091</v>
      </c>
      <c r="G292" s="131" t="s">
        <v>1085</v>
      </c>
      <c r="H292" s="132" t="s">
        <v>43</v>
      </c>
      <c r="I292" s="133" t="s">
        <v>1705</v>
      </c>
      <c r="J292" s="134">
        <v>1</v>
      </c>
      <c r="K292" s="135" t="s">
        <v>1705</v>
      </c>
      <c r="M292" s="137">
        <v>1</v>
      </c>
    </row>
    <row r="293" spans="1:13">
      <c r="A293" s="116" t="str">
        <f t="shared" si="25"/>
        <v>GREEDY-brown</v>
      </c>
      <c r="B293" s="116" t="str">
        <f t="shared" si="26"/>
        <v>GREEDY</v>
      </c>
      <c r="C293" s="116" t="str">
        <f t="shared" si="27"/>
        <v>brown</v>
      </c>
      <c r="D293" s="116" t="str">
        <f t="shared" si="28"/>
        <v>Кепка</v>
      </c>
      <c r="E293" s="117" t="str">
        <f t="shared" si="24"/>
        <v>Кепки</v>
      </c>
      <c r="F293" s="130" t="s">
        <v>1092</v>
      </c>
      <c r="G293" s="131" t="s">
        <v>1085</v>
      </c>
      <c r="H293" s="132" t="s">
        <v>397</v>
      </c>
      <c r="I293" s="133" t="s">
        <v>1705</v>
      </c>
      <c r="J293" s="134">
        <v>1</v>
      </c>
      <c r="K293" s="135" t="s">
        <v>1705</v>
      </c>
      <c r="M293" s="137">
        <v>1</v>
      </c>
    </row>
    <row r="294" spans="1:13">
      <c r="A294" s="116" t="str">
        <f t="shared" si="25"/>
        <v>HILL-brown</v>
      </c>
      <c r="B294" s="116" t="str">
        <f t="shared" si="26"/>
        <v>HILL</v>
      </c>
      <c r="C294" s="116" t="str">
        <f t="shared" si="27"/>
        <v>brown</v>
      </c>
      <c r="D294" s="116" t="str">
        <f t="shared" si="28"/>
        <v>Кепка</v>
      </c>
      <c r="E294" s="117" t="str">
        <f t="shared" si="24"/>
        <v>Кепки</v>
      </c>
      <c r="F294" s="130" t="s">
        <v>841</v>
      </c>
      <c r="G294" s="131" t="s">
        <v>840</v>
      </c>
      <c r="H294" s="132" t="s">
        <v>45</v>
      </c>
      <c r="I294" s="133" t="s">
        <v>1657</v>
      </c>
      <c r="J294" s="134">
        <v>1</v>
      </c>
      <c r="K294" s="135" t="s">
        <v>1657</v>
      </c>
      <c r="M294" s="137">
        <v>1</v>
      </c>
    </row>
    <row r="295" spans="1:13">
      <c r="A295" s="116" t="str">
        <f t="shared" si="25"/>
        <v>HILL-brown</v>
      </c>
      <c r="B295" s="116" t="str">
        <f t="shared" si="26"/>
        <v>HILL</v>
      </c>
      <c r="C295" s="116" t="str">
        <f t="shared" si="27"/>
        <v>brown</v>
      </c>
      <c r="D295" s="116" t="str">
        <f t="shared" si="28"/>
        <v>Кепка</v>
      </c>
      <c r="E295" s="117" t="str">
        <f t="shared" si="24"/>
        <v>Кепки</v>
      </c>
      <c r="F295" s="130" t="s">
        <v>842</v>
      </c>
      <c r="G295" s="131" t="s">
        <v>840</v>
      </c>
      <c r="H295" s="132" t="s">
        <v>47</v>
      </c>
      <c r="I295" s="133" t="s">
        <v>1657</v>
      </c>
      <c r="J295" s="134">
        <v>3</v>
      </c>
      <c r="K295" s="135" t="s">
        <v>1709</v>
      </c>
      <c r="M295" s="137">
        <v>3</v>
      </c>
    </row>
    <row r="296" spans="1:13">
      <c r="A296" s="116" t="str">
        <f t="shared" si="25"/>
        <v>HILL-grey</v>
      </c>
      <c r="B296" s="116" t="str">
        <f t="shared" si="26"/>
        <v>HILL</v>
      </c>
      <c r="C296" s="116" t="str">
        <f t="shared" si="27"/>
        <v>grey</v>
      </c>
      <c r="D296" s="116" t="str">
        <f t="shared" si="28"/>
        <v>Кепка</v>
      </c>
      <c r="E296" s="117" t="str">
        <f t="shared" si="24"/>
        <v>Кепки</v>
      </c>
      <c r="F296" s="130" t="s">
        <v>834</v>
      </c>
      <c r="G296" s="131" t="s">
        <v>835</v>
      </c>
      <c r="H296" s="132" t="s">
        <v>44</v>
      </c>
      <c r="I296" s="133" t="s">
        <v>1657</v>
      </c>
      <c r="J296" s="134">
        <v>1</v>
      </c>
      <c r="K296" s="135" t="s">
        <v>1657</v>
      </c>
      <c r="M296" s="137">
        <v>1</v>
      </c>
    </row>
    <row r="297" spans="1:13">
      <c r="A297" s="116" t="str">
        <f t="shared" si="25"/>
        <v>HILL-grey</v>
      </c>
      <c r="B297" s="116" t="str">
        <f t="shared" si="26"/>
        <v>HILL</v>
      </c>
      <c r="C297" s="116" t="str">
        <f t="shared" si="27"/>
        <v>grey</v>
      </c>
      <c r="D297" s="116" t="str">
        <f t="shared" si="28"/>
        <v>Кепка</v>
      </c>
      <c r="E297" s="117" t="str">
        <f t="shared" si="24"/>
        <v>Кепки</v>
      </c>
      <c r="F297" s="130" t="s">
        <v>836</v>
      </c>
      <c r="G297" s="131" t="s">
        <v>835</v>
      </c>
      <c r="H297" s="132" t="s">
        <v>42</v>
      </c>
      <c r="I297" s="133" t="s">
        <v>1710</v>
      </c>
      <c r="J297" s="134">
        <v>8</v>
      </c>
      <c r="K297" s="135" t="s">
        <v>1711</v>
      </c>
      <c r="M297" s="137">
        <v>8</v>
      </c>
    </row>
    <row r="298" spans="1:13">
      <c r="A298" s="116" t="str">
        <f t="shared" si="25"/>
        <v>HILL-grey</v>
      </c>
      <c r="B298" s="116" t="str">
        <f t="shared" si="26"/>
        <v>HILL</v>
      </c>
      <c r="C298" s="116" t="str">
        <f t="shared" si="27"/>
        <v>grey</v>
      </c>
      <c r="D298" s="116" t="str">
        <f t="shared" si="28"/>
        <v>Кепка</v>
      </c>
      <c r="E298" s="117" t="str">
        <f t="shared" si="24"/>
        <v>Кепки</v>
      </c>
      <c r="F298" s="130" t="s">
        <v>837</v>
      </c>
      <c r="G298" s="131" t="s">
        <v>835</v>
      </c>
      <c r="H298" s="132" t="s">
        <v>45</v>
      </c>
      <c r="I298" s="133" t="s">
        <v>1710</v>
      </c>
      <c r="J298" s="134">
        <v>10</v>
      </c>
      <c r="K298" s="135" t="s">
        <v>1712</v>
      </c>
      <c r="M298" s="137">
        <v>10</v>
      </c>
    </row>
    <row r="299" spans="1:13">
      <c r="A299" s="116" t="str">
        <f t="shared" si="25"/>
        <v>HILL-grey</v>
      </c>
      <c r="B299" s="116" t="str">
        <f t="shared" si="26"/>
        <v>HILL</v>
      </c>
      <c r="C299" s="116" t="str">
        <f t="shared" si="27"/>
        <v>grey</v>
      </c>
      <c r="D299" s="116" t="str">
        <f t="shared" si="28"/>
        <v>Кепка</v>
      </c>
      <c r="E299" s="117" t="str">
        <f t="shared" si="24"/>
        <v>Кепки</v>
      </c>
      <c r="F299" s="130" t="s">
        <v>838</v>
      </c>
      <c r="G299" s="131" t="s">
        <v>835</v>
      </c>
      <c r="H299" s="132" t="s">
        <v>41</v>
      </c>
      <c r="I299" s="133" t="s">
        <v>1710</v>
      </c>
      <c r="J299" s="134">
        <v>11</v>
      </c>
      <c r="K299" s="135" t="s">
        <v>1713</v>
      </c>
      <c r="M299" s="137">
        <v>11</v>
      </c>
    </row>
    <row r="300" spans="1:13">
      <c r="A300" s="116" t="str">
        <f t="shared" si="25"/>
        <v>HILL-grey</v>
      </c>
      <c r="B300" s="116" t="str">
        <f t="shared" si="26"/>
        <v>HILL</v>
      </c>
      <c r="C300" s="116" t="str">
        <f t="shared" si="27"/>
        <v>grey</v>
      </c>
      <c r="D300" s="116" t="str">
        <f t="shared" si="28"/>
        <v>Кепка</v>
      </c>
      <c r="E300" s="117" t="str">
        <f t="shared" si="24"/>
        <v>Кепки</v>
      </c>
      <c r="F300" s="130" t="s">
        <v>839</v>
      </c>
      <c r="G300" s="131" t="s">
        <v>835</v>
      </c>
      <c r="H300" s="132" t="s">
        <v>47</v>
      </c>
      <c r="I300" s="133" t="s">
        <v>1710</v>
      </c>
      <c r="J300" s="134">
        <v>6</v>
      </c>
      <c r="K300" s="135" t="s">
        <v>1714</v>
      </c>
      <c r="M300" s="137">
        <v>6</v>
      </c>
    </row>
    <row r="301" spans="1:13">
      <c r="A301" s="116" t="str">
        <f t="shared" si="25"/>
        <v>HILL-blue</v>
      </c>
      <c r="B301" s="116" t="str">
        <f t="shared" si="26"/>
        <v>HILL</v>
      </c>
      <c r="C301" s="116" t="str">
        <f t="shared" si="27"/>
        <v>blue</v>
      </c>
      <c r="D301" s="116" t="str">
        <f t="shared" si="28"/>
        <v>Кепка</v>
      </c>
      <c r="E301" s="117" t="str">
        <f t="shared" si="24"/>
        <v>Кепки</v>
      </c>
      <c r="F301" s="130" t="s">
        <v>827</v>
      </c>
      <c r="G301" s="131" t="s">
        <v>828</v>
      </c>
      <c r="H301" s="132" t="s">
        <v>44</v>
      </c>
      <c r="I301" s="133" t="s">
        <v>1715</v>
      </c>
      <c r="J301" s="134">
        <v>2</v>
      </c>
      <c r="K301" s="135" t="s">
        <v>1716</v>
      </c>
      <c r="M301" s="137">
        <v>2</v>
      </c>
    </row>
    <row r="302" spans="1:13">
      <c r="A302" s="116" t="str">
        <f t="shared" si="25"/>
        <v>HILL-blue</v>
      </c>
      <c r="B302" s="116" t="str">
        <f t="shared" si="26"/>
        <v>HILL</v>
      </c>
      <c r="C302" s="116" t="str">
        <f t="shared" si="27"/>
        <v>blue</v>
      </c>
      <c r="D302" s="116" t="str">
        <f t="shared" si="28"/>
        <v>Кепка</v>
      </c>
      <c r="E302" s="117" t="str">
        <f t="shared" si="24"/>
        <v>Кепки</v>
      </c>
      <c r="F302" s="130" t="s">
        <v>829</v>
      </c>
      <c r="G302" s="131" t="s">
        <v>828</v>
      </c>
      <c r="H302" s="132" t="s">
        <v>46</v>
      </c>
      <c r="I302" s="133" t="s">
        <v>1715</v>
      </c>
      <c r="J302" s="134">
        <v>3</v>
      </c>
      <c r="K302" s="135" t="s">
        <v>1717</v>
      </c>
      <c r="M302" s="137">
        <v>3</v>
      </c>
    </row>
    <row r="303" spans="1:13">
      <c r="A303" s="116" t="str">
        <f t="shared" si="25"/>
        <v>HILL-blue</v>
      </c>
      <c r="B303" s="116" t="str">
        <f t="shared" si="26"/>
        <v>HILL</v>
      </c>
      <c r="C303" s="116" t="str">
        <f t="shared" si="27"/>
        <v>blue</v>
      </c>
      <c r="D303" s="116" t="str">
        <f t="shared" si="28"/>
        <v>Кепка</v>
      </c>
      <c r="E303" s="117" t="str">
        <f t="shared" si="24"/>
        <v>Кепки</v>
      </c>
      <c r="F303" s="130" t="s">
        <v>1718</v>
      </c>
      <c r="G303" s="131" t="s">
        <v>828</v>
      </c>
      <c r="H303" s="132" t="s">
        <v>42</v>
      </c>
      <c r="I303" s="133" t="s">
        <v>1710</v>
      </c>
      <c r="J303" s="134">
        <v>7</v>
      </c>
      <c r="K303" s="135" t="s">
        <v>1719</v>
      </c>
      <c r="M303" s="137">
        <v>7</v>
      </c>
    </row>
    <row r="304" spans="1:13">
      <c r="A304" s="116" t="str">
        <f t="shared" si="25"/>
        <v>HILL-blue</v>
      </c>
      <c r="B304" s="116" t="str">
        <f t="shared" si="26"/>
        <v>HILL</v>
      </c>
      <c r="C304" s="116" t="str">
        <f t="shared" si="27"/>
        <v>blue</v>
      </c>
      <c r="D304" s="116" t="str">
        <f t="shared" si="28"/>
        <v>Кепка</v>
      </c>
      <c r="E304" s="117" t="str">
        <f t="shared" si="24"/>
        <v>Кепки</v>
      </c>
      <c r="F304" s="130" t="s">
        <v>830</v>
      </c>
      <c r="G304" s="131" t="s">
        <v>828</v>
      </c>
      <c r="H304" s="132" t="s">
        <v>45</v>
      </c>
      <c r="I304" s="133" t="s">
        <v>1715</v>
      </c>
      <c r="J304" s="134">
        <v>10</v>
      </c>
      <c r="K304" s="135" t="s">
        <v>1720</v>
      </c>
      <c r="M304" s="137">
        <v>10</v>
      </c>
    </row>
    <row r="305" spans="1:13">
      <c r="A305" s="116" t="str">
        <f t="shared" si="25"/>
        <v>HILL-blue</v>
      </c>
      <c r="B305" s="116" t="str">
        <f t="shared" si="26"/>
        <v>HILL</v>
      </c>
      <c r="C305" s="116" t="str">
        <f t="shared" si="27"/>
        <v>blue</v>
      </c>
      <c r="D305" s="116" t="str">
        <f t="shared" si="28"/>
        <v>Кепка</v>
      </c>
      <c r="E305" s="117" t="str">
        <f t="shared" si="24"/>
        <v>Кепки</v>
      </c>
      <c r="F305" s="130" t="s">
        <v>831</v>
      </c>
      <c r="G305" s="131" t="s">
        <v>828</v>
      </c>
      <c r="H305" s="132" t="s">
        <v>41</v>
      </c>
      <c r="I305" s="133" t="s">
        <v>1715</v>
      </c>
      <c r="J305" s="134">
        <v>11</v>
      </c>
      <c r="K305" s="135" t="s">
        <v>1721</v>
      </c>
      <c r="M305" s="137">
        <v>11</v>
      </c>
    </row>
    <row r="306" spans="1:13">
      <c r="A306" s="116" t="str">
        <f t="shared" si="25"/>
        <v>HILL-blue</v>
      </c>
      <c r="B306" s="116" t="str">
        <f t="shared" si="26"/>
        <v>HILL</v>
      </c>
      <c r="C306" s="116" t="str">
        <f t="shared" si="27"/>
        <v>blue</v>
      </c>
      <c r="D306" s="116" t="str">
        <f t="shared" si="28"/>
        <v>Кепка</v>
      </c>
      <c r="E306" s="117" t="str">
        <f t="shared" si="24"/>
        <v>Кепки</v>
      </c>
      <c r="F306" s="130" t="s">
        <v>832</v>
      </c>
      <c r="G306" s="131" t="s">
        <v>828</v>
      </c>
      <c r="H306" s="132" t="s">
        <v>47</v>
      </c>
      <c r="I306" s="133" t="s">
        <v>1715</v>
      </c>
      <c r="J306" s="134">
        <v>6</v>
      </c>
      <c r="K306" s="135" t="s">
        <v>1722</v>
      </c>
      <c r="M306" s="137">
        <v>6</v>
      </c>
    </row>
    <row r="307" spans="1:13">
      <c r="A307" s="116" t="str">
        <f t="shared" si="25"/>
        <v>HILL-blue</v>
      </c>
      <c r="B307" s="116" t="str">
        <f t="shared" si="26"/>
        <v>HILL</v>
      </c>
      <c r="C307" s="116" t="str">
        <f t="shared" si="27"/>
        <v>blue</v>
      </c>
      <c r="D307" s="116" t="str">
        <f t="shared" si="28"/>
        <v>Кепка</v>
      </c>
      <c r="E307" s="117" t="str">
        <f t="shared" si="24"/>
        <v>Кепки</v>
      </c>
      <c r="F307" s="130" t="s">
        <v>833</v>
      </c>
      <c r="G307" s="131" t="s">
        <v>828</v>
      </c>
      <c r="H307" s="132" t="s">
        <v>43</v>
      </c>
      <c r="I307" s="133" t="s">
        <v>1715</v>
      </c>
      <c r="J307" s="134">
        <v>2</v>
      </c>
      <c r="K307" s="135" t="s">
        <v>1716</v>
      </c>
      <c r="M307" s="137">
        <v>2</v>
      </c>
    </row>
    <row r="308" spans="1:13">
      <c r="A308" s="116" t="str">
        <f t="shared" si="25"/>
        <v>JANSSON-beige</v>
      </c>
      <c r="B308" s="116" t="str">
        <f t="shared" si="26"/>
        <v>JANSSON</v>
      </c>
      <c r="C308" s="116" t="str">
        <f t="shared" si="27"/>
        <v>beige</v>
      </c>
      <c r="D308" s="116" t="str">
        <f t="shared" si="28"/>
        <v>Кепка</v>
      </c>
      <c r="E308" s="117" t="str">
        <f t="shared" si="24"/>
        <v>Кепки</v>
      </c>
      <c r="F308" s="130" t="s">
        <v>1093</v>
      </c>
      <c r="G308" s="131" t="s">
        <v>1094</v>
      </c>
      <c r="H308" s="132" t="s">
        <v>44</v>
      </c>
      <c r="I308" s="133" t="s">
        <v>1723</v>
      </c>
      <c r="J308" s="134">
        <v>2</v>
      </c>
      <c r="K308" s="135" t="s">
        <v>1724</v>
      </c>
      <c r="M308" s="137">
        <v>2</v>
      </c>
    </row>
    <row r="309" spans="1:13">
      <c r="A309" s="116" t="str">
        <f t="shared" si="25"/>
        <v>JANSSON-beige</v>
      </c>
      <c r="B309" s="116" t="str">
        <f t="shared" si="26"/>
        <v>JANSSON</v>
      </c>
      <c r="C309" s="116" t="str">
        <f t="shared" si="27"/>
        <v>beige</v>
      </c>
      <c r="D309" s="116" t="str">
        <f t="shared" si="28"/>
        <v>Кепка</v>
      </c>
      <c r="E309" s="117" t="str">
        <f t="shared" si="24"/>
        <v>Кепки</v>
      </c>
      <c r="F309" s="130" t="s">
        <v>1095</v>
      </c>
      <c r="G309" s="131" t="s">
        <v>1094</v>
      </c>
      <c r="H309" s="132" t="s">
        <v>42</v>
      </c>
      <c r="I309" s="133" t="s">
        <v>1723</v>
      </c>
      <c r="J309" s="134">
        <v>2</v>
      </c>
      <c r="K309" s="135" t="s">
        <v>1724</v>
      </c>
      <c r="M309" s="137">
        <v>2</v>
      </c>
    </row>
    <row r="310" spans="1:13">
      <c r="A310" s="116" t="str">
        <f t="shared" si="25"/>
        <v>JANSSON-beige</v>
      </c>
      <c r="B310" s="116" t="str">
        <f t="shared" si="26"/>
        <v>JANSSON</v>
      </c>
      <c r="C310" s="116" t="str">
        <f t="shared" si="27"/>
        <v>beige</v>
      </c>
      <c r="D310" s="116" t="str">
        <f t="shared" si="28"/>
        <v>Кепка</v>
      </c>
      <c r="E310" s="117" t="str">
        <f t="shared" si="24"/>
        <v>Кепки</v>
      </c>
      <c r="F310" s="130" t="s">
        <v>1096</v>
      </c>
      <c r="G310" s="131" t="s">
        <v>1094</v>
      </c>
      <c r="H310" s="132" t="s">
        <v>41</v>
      </c>
      <c r="I310" s="133" t="s">
        <v>1723</v>
      </c>
      <c r="J310" s="134">
        <v>1</v>
      </c>
      <c r="K310" s="135" t="s">
        <v>1723</v>
      </c>
      <c r="M310" s="137">
        <v>1</v>
      </c>
    </row>
    <row r="311" spans="1:13">
      <c r="A311" s="116" t="str">
        <f t="shared" si="25"/>
        <v>JANSSON-beige</v>
      </c>
      <c r="B311" s="116" t="str">
        <f t="shared" si="26"/>
        <v>JANSSON</v>
      </c>
      <c r="C311" s="116" t="str">
        <f t="shared" si="27"/>
        <v>beige</v>
      </c>
      <c r="D311" s="116" t="str">
        <f t="shared" si="28"/>
        <v>Кепка</v>
      </c>
      <c r="E311" s="117" t="str">
        <f t="shared" si="24"/>
        <v>Кепки</v>
      </c>
      <c r="F311" s="130" t="s">
        <v>1097</v>
      </c>
      <c r="G311" s="131" t="s">
        <v>1094</v>
      </c>
      <c r="H311" s="132" t="s">
        <v>43</v>
      </c>
      <c r="I311" s="133" t="s">
        <v>1723</v>
      </c>
      <c r="J311" s="134">
        <v>2</v>
      </c>
      <c r="K311" s="135" t="s">
        <v>1724</v>
      </c>
      <c r="M311" s="137">
        <v>2</v>
      </c>
    </row>
    <row r="312" spans="1:13">
      <c r="A312" s="116" t="str">
        <f t="shared" si="25"/>
        <v>JANSSON-green</v>
      </c>
      <c r="B312" s="116" t="str">
        <f t="shared" si="26"/>
        <v>JANSSON</v>
      </c>
      <c r="C312" s="116" t="str">
        <f t="shared" si="27"/>
        <v>green</v>
      </c>
      <c r="D312" s="116" t="str">
        <f t="shared" si="28"/>
        <v>Кепка</v>
      </c>
      <c r="E312" s="117" t="str">
        <f t="shared" si="24"/>
        <v>Кепки</v>
      </c>
      <c r="F312" s="130" t="s">
        <v>1103</v>
      </c>
      <c r="G312" s="131" t="s">
        <v>1104</v>
      </c>
      <c r="H312" s="132" t="s">
        <v>44</v>
      </c>
      <c r="I312" s="133" t="s">
        <v>1723</v>
      </c>
      <c r="J312" s="134">
        <v>1</v>
      </c>
      <c r="K312" s="135" t="s">
        <v>1723</v>
      </c>
      <c r="M312" s="137">
        <v>1</v>
      </c>
    </row>
    <row r="313" spans="1:13">
      <c r="A313" s="116" t="str">
        <f t="shared" si="25"/>
        <v>JANSSON-green</v>
      </c>
      <c r="B313" s="116" t="str">
        <f t="shared" si="26"/>
        <v>JANSSON</v>
      </c>
      <c r="C313" s="116" t="str">
        <f t="shared" si="27"/>
        <v>green</v>
      </c>
      <c r="D313" s="116" t="str">
        <f t="shared" si="28"/>
        <v>Кепка</v>
      </c>
      <c r="E313" s="117" t="str">
        <f t="shared" si="24"/>
        <v>Кепки</v>
      </c>
      <c r="F313" s="130" t="s">
        <v>1105</v>
      </c>
      <c r="G313" s="131" t="s">
        <v>1104</v>
      </c>
      <c r="H313" s="132" t="s">
        <v>42</v>
      </c>
      <c r="I313" s="133" t="s">
        <v>1723</v>
      </c>
      <c r="J313" s="134">
        <v>2</v>
      </c>
      <c r="K313" s="135" t="s">
        <v>1724</v>
      </c>
      <c r="M313" s="137">
        <v>2</v>
      </c>
    </row>
    <row r="314" spans="1:13">
      <c r="A314" s="116" t="str">
        <f t="shared" si="25"/>
        <v>JANSSON-green</v>
      </c>
      <c r="B314" s="116" t="str">
        <f t="shared" si="26"/>
        <v>JANSSON</v>
      </c>
      <c r="C314" s="116" t="str">
        <f t="shared" si="27"/>
        <v>green</v>
      </c>
      <c r="D314" s="116" t="str">
        <f t="shared" si="28"/>
        <v>Кепка</v>
      </c>
      <c r="E314" s="117" t="str">
        <f t="shared" si="24"/>
        <v>Кепки</v>
      </c>
      <c r="F314" s="130" t="s">
        <v>1106</v>
      </c>
      <c r="G314" s="131" t="s">
        <v>1104</v>
      </c>
      <c r="H314" s="132" t="s">
        <v>41</v>
      </c>
      <c r="I314" s="133" t="s">
        <v>1723</v>
      </c>
      <c r="J314" s="134">
        <v>2</v>
      </c>
      <c r="K314" s="135" t="s">
        <v>1724</v>
      </c>
      <c r="M314" s="137">
        <v>2</v>
      </c>
    </row>
    <row r="315" spans="1:13">
      <c r="A315" s="116" t="str">
        <f t="shared" si="25"/>
        <v>JANSSON-black</v>
      </c>
      <c r="B315" s="116" t="str">
        <f t="shared" si="26"/>
        <v>JANSSON</v>
      </c>
      <c r="C315" s="116" t="str">
        <f t="shared" si="27"/>
        <v>black</v>
      </c>
      <c r="D315" s="116" t="str">
        <f t="shared" si="28"/>
        <v>Кепка</v>
      </c>
      <c r="E315" s="117" t="str">
        <f t="shared" si="24"/>
        <v>Кепки</v>
      </c>
      <c r="F315" s="130" t="s">
        <v>1098</v>
      </c>
      <c r="G315" s="131" t="s">
        <v>1099</v>
      </c>
      <c r="H315" s="132" t="s">
        <v>44</v>
      </c>
      <c r="I315" s="133" t="s">
        <v>1723</v>
      </c>
      <c r="J315" s="134">
        <v>1</v>
      </c>
      <c r="K315" s="135" t="s">
        <v>1723</v>
      </c>
      <c r="M315" s="137">
        <v>1</v>
      </c>
    </row>
    <row r="316" spans="1:13">
      <c r="A316" s="116" t="str">
        <f t="shared" si="25"/>
        <v>JANSSON-black</v>
      </c>
      <c r="B316" s="116" t="str">
        <f t="shared" si="26"/>
        <v>JANSSON</v>
      </c>
      <c r="C316" s="116" t="str">
        <f t="shared" si="27"/>
        <v>black</v>
      </c>
      <c r="D316" s="116" t="str">
        <f t="shared" si="28"/>
        <v>Кепка</v>
      </c>
      <c r="E316" s="117" t="str">
        <f t="shared" si="24"/>
        <v>Кепки</v>
      </c>
      <c r="F316" s="130" t="s">
        <v>1100</v>
      </c>
      <c r="G316" s="131" t="s">
        <v>1099</v>
      </c>
      <c r="H316" s="132" t="s">
        <v>42</v>
      </c>
      <c r="I316" s="133" t="s">
        <v>1723</v>
      </c>
      <c r="J316" s="134">
        <v>4</v>
      </c>
      <c r="K316" s="135" t="s">
        <v>1725</v>
      </c>
      <c r="M316" s="137">
        <v>4</v>
      </c>
    </row>
    <row r="317" spans="1:13">
      <c r="A317" s="116" t="str">
        <f t="shared" si="25"/>
        <v>JANSSON-black</v>
      </c>
      <c r="B317" s="116" t="str">
        <f t="shared" si="26"/>
        <v>JANSSON</v>
      </c>
      <c r="C317" s="116" t="str">
        <f t="shared" si="27"/>
        <v>black</v>
      </c>
      <c r="D317" s="116" t="str">
        <f t="shared" si="28"/>
        <v>Кепка</v>
      </c>
      <c r="E317" s="117" t="str">
        <f t="shared" si="24"/>
        <v>Кепки</v>
      </c>
      <c r="F317" s="130" t="s">
        <v>1101</v>
      </c>
      <c r="G317" s="131" t="s">
        <v>1099</v>
      </c>
      <c r="H317" s="132" t="s">
        <v>41</v>
      </c>
      <c r="I317" s="133" t="s">
        <v>1723</v>
      </c>
      <c r="J317" s="134">
        <v>3</v>
      </c>
      <c r="K317" s="135" t="s">
        <v>1726</v>
      </c>
      <c r="M317" s="137">
        <v>3</v>
      </c>
    </row>
    <row r="318" spans="1:13">
      <c r="A318" s="116" t="str">
        <f t="shared" si="25"/>
        <v>JANSSON-black</v>
      </c>
      <c r="B318" s="116" t="str">
        <f t="shared" si="26"/>
        <v>JANSSON</v>
      </c>
      <c r="C318" s="116" t="str">
        <f t="shared" si="27"/>
        <v>black</v>
      </c>
      <c r="D318" s="116" t="str">
        <f t="shared" si="28"/>
        <v>Кепка</v>
      </c>
      <c r="E318" s="117" t="str">
        <f t="shared" si="24"/>
        <v>Кепки</v>
      </c>
      <c r="F318" s="130" t="s">
        <v>1102</v>
      </c>
      <c r="G318" s="131" t="s">
        <v>1099</v>
      </c>
      <c r="H318" s="132" t="s">
        <v>43</v>
      </c>
      <c r="I318" s="133" t="s">
        <v>1723</v>
      </c>
      <c r="J318" s="134">
        <v>2</v>
      </c>
      <c r="K318" s="135" t="s">
        <v>1724</v>
      </c>
      <c r="M318" s="137">
        <v>2</v>
      </c>
    </row>
    <row r="319" spans="1:13">
      <c r="A319" s="116" t="str">
        <f t="shared" si="25"/>
        <v>KAPLAN-brown</v>
      </c>
      <c r="B319" s="116" t="str">
        <f t="shared" si="26"/>
        <v>KAPLAN</v>
      </c>
      <c r="C319" s="116" t="str">
        <f t="shared" si="27"/>
        <v>brown</v>
      </c>
      <c r="D319" s="116" t="str">
        <f t="shared" si="28"/>
        <v>Кепка</v>
      </c>
      <c r="E319" s="117" t="str">
        <f t="shared" si="24"/>
        <v>Кепки</v>
      </c>
      <c r="F319" s="130" t="s">
        <v>585</v>
      </c>
      <c r="G319" s="131" t="s">
        <v>586</v>
      </c>
      <c r="H319" s="132" t="s">
        <v>46</v>
      </c>
      <c r="I319" s="133" t="s">
        <v>1727</v>
      </c>
      <c r="J319" s="134">
        <v>1</v>
      </c>
      <c r="K319" s="135" t="s">
        <v>1727</v>
      </c>
      <c r="M319" s="137">
        <v>1</v>
      </c>
    </row>
    <row r="320" spans="1:13">
      <c r="A320" s="116" t="str">
        <f t="shared" si="25"/>
        <v>KAPLAN-brown</v>
      </c>
      <c r="B320" s="116" t="str">
        <f t="shared" si="26"/>
        <v>KAPLAN</v>
      </c>
      <c r="C320" s="116" t="str">
        <f t="shared" si="27"/>
        <v>brown</v>
      </c>
      <c r="D320" s="116" t="str">
        <f t="shared" si="28"/>
        <v>Кепка</v>
      </c>
      <c r="E320" s="117" t="str">
        <f t="shared" si="24"/>
        <v>Кепки</v>
      </c>
      <c r="F320" s="130" t="s">
        <v>587</v>
      </c>
      <c r="G320" s="131" t="s">
        <v>586</v>
      </c>
      <c r="H320" s="132" t="s">
        <v>45</v>
      </c>
      <c r="I320" s="133" t="s">
        <v>1727</v>
      </c>
      <c r="J320" s="134">
        <v>1</v>
      </c>
      <c r="K320" s="135" t="s">
        <v>1727</v>
      </c>
      <c r="M320" s="137">
        <v>1</v>
      </c>
    </row>
    <row r="321" spans="1:13">
      <c r="A321" s="116" t="str">
        <f t="shared" si="25"/>
        <v>KAPLAN-brown</v>
      </c>
      <c r="B321" s="116" t="str">
        <f t="shared" si="26"/>
        <v>KAPLAN</v>
      </c>
      <c r="C321" s="116" t="str">
        <f t="shared" si="27"/>
        <v>brown</v>
      </c>
      <c r="D321" s="116" t="str">
        <f t="shared" si="28"/>
        <v>Кепка</v>
      </c>
      <c r="E321" s="117" t="str">
        <f t="shared" si="24"/>
        <v>Кепки</v>
      </c>
      <c r="F321" s="130" t="s">
        <v>588</v>
      </c>
      <c r="G321" s="131" t="s">
        <v>586</v>
      </c>
      <c r="H321" s="132" t="s">
        <v>41</v>
      </c>
      <c r="I321" s="133" t="s">
        <v>1727</v>
      </c>
      <c r="J321" s="134">
        <v>2</v>
      </c>
      <c r="K321" s="135" t="s">
        <v>1728</v>
      </c>
      <c r="M321" s="137">
        <v>2</v>
      </c>
    </row>
    <row r="322" spans="1:13">
      <c r="A322" s="116" t="str">
        <f t="shared" si="25"/>
        <v>KAPLAN-brown</v>
      </c>
      <c r="B322" s="116" t="str">
        <f t="shared" si="26"/>
        <v>KAPLAN</v>
      </c>
      <c r="C322" s="116" t="str">
        <f t="shared" si="27"/>
        <v>brown</v>
      </c>
      <c r="D322" s="116" t="str">
        <f t="shared" si="28"/>
        <v>Кепка</v>
      </c>
      <c r="E322" s="117" t="str">
        <f t="shared" ref="E322:E385" si="29">VLOOKUP(D322,N:O,2,0)</f>
        <v>Кепки</v>
      </c>
      <c r="F322" s="130" t="s">
        <v>589</v>
      </c>
      <c r="G322" s="131" t="s">
        <v>586</v>
      </c>
      <c r="H322" s="132" t="s">
        <v>43</v>
      </c>
      <c r="I322" s="133" t="s">
        <v>1727</v>
      </c>
      <c r="J322" s="134">
        <v>1</v>
      </c>
      <c r="K322" s="135" t="s">
        <v>1727</v>
      </c>
      <c r="M322" s="137">
        <v>1</v>
      </c>
    </row>
    <row r="323" spans="1:13">
      <c r="A323" s="116" t="str">
        <f t="shared" ref="A323:A386" si="30">B323&amp;"-"&amp;C323</f>
        <v>KAPLAN-black</v>
      </c>
      <c r="B323" s="116" t="str">
        <f t="shared" ref="B323:B386" si="31">_xlfn.LET(_xlpm.START,FIND("арт. ",G323)+5,_xlpm.END,FIND("(",G323,_xlpm.START),_xlpm.Result,TRIM(MID(G323,_xlpm.START,_xlpm.END-_xlpm.START)),IFERROR(VALUE(_xlpm.Result),_xlpm.Result))</f>
        <v>KAPLAN</v>
      </c>
      <c r="C323" s="116" t="str">
        <f t="shared" ref="C323:C386" si="32">IF(OR(G323&lt;&gt;""),
_xlfn.LET(_xlpm.registr,NOT(0),
_xlpm.include,NOT(NOT(0)),
_xlpm.in,IF(_xlpm.registr,LOWER("{"),"{"),
_xlpm.out,IF(_xlpm.registr,LOWER("}"),"}"),
_xlpm.Target,IF(_xlpm.registr,LOWER(G323),$B323),
_xlpm.Start,IF(_xlpm.in="",1,FIND(_xlpm.in,_xlpm.Target)+IF(_xlpm.include,0,LEN(_xlpm.in))),
_xlpm.End,IF(_xlpm.out="",LEN(_xlpm.Target)+1+_xlpm.Start,FIND(_xlpm.out,_xlpm.Target,_xlpm.Start+1)),
_xlpm.Result,TRIM(MID(G323,_xlpm.Start,_xlpm.End-_xlpm.Start+IF(_xlpm.include,LEN(_xlpm.out),0))),
IFERROR(_xlpm.Result,"Не найдено")
),"")</f>
        <v>black</v>
      </c>
      <c r="D323" s="116" t="str">
        <f t="shared" ref="D323:D386" si="33">_xlfn.LET(_xlpm.START,1,_xlpm.END,FIND(MID($R$1,1,1),G323),TRIM(MID(G323,_xlpm.START,_xlpm.END-_xlpm.START)))</f>
        <v>Кепка</v>
      </c>
      <c r="E323" s="117" t="str">
        <f t="shared" si="29"/>
        <v>Кепки</v>
      </c>
      <c r="F323" s="130" t="s">
        <v>583</v>
      </c>
      <c r="G323" s="131" t="s">
        <v>582</v>
      </c>
      <c r="H323" s="132" t="s">
        <v>41</v>
      </c>
      <c r="I323" s="133" t="s">
        <v>1727</v>
      </c>
      <c r="J323" s="134">
        <v>1</v>
      </c>
      <c r="K323" s="135" t="s">
        <v>1727</v>
      </c>
      <c r="M323" s="137">
        <v>1</v>
      </c>
    </row>
    <row r="324" spans="1:13">
      <c r="A324" s="116" t="str">
        <f t="shared" si="30"/>
        <v>KAPLAN-black</v>
      </c>
      <c r="B324" s="116" t="str">
        <f t="shared" si="31"/>
        <v>KAPLAN</v>
      </c>
      <c r="C324" s="116" t="str">
        <f t="shared" si="32"/>
        <v>black</v>
      </c>
      <c r="D324" s="116" t="str">
        <f t="shared" si="33"/>
        <v>Кепка</v>
      </c>
      <c r="E324" s="117" t="str">
        <f t="shared" si="29"/>
        <v>Кепки</v>
      </c>
      <c r="F324" s="130" t="s">
        <v>584</v>
      </c>
      <c r="G324" s="131" t="s">
        <v>582</v>
      </c>
      <c r="H324" s="132" t="s">
        <v>43</v>
      </c>
      <c r="I324" s="133" t="s">
        <v>1727</v>
      </c>
      <c r="J324" s="134">
        <v>1</v>
      </c>
      <c r="K324" s="135" t="s">
        <v>1727</v>
      </c>
      <c r="M324" s="137">
        <v>1</v>
      </c>
    </row>
    <row r="325" spans="1:13">
      <c r="A325" s="116" t="str">
        <f t="shared" si="30"/>
        <v>KATTEGAT-brown</v>
      </c>
      <c r="B325" s="116" t="str">
        <f t="shared" si="31"/>
        <v>KATTEGAT</v>
      </c>
      <c r="C325" s="116" t="str">
        <f t="shared" si="32"/>
        <v>brown</v>
      </c>
      <c r="D325" s="116" t="str">
        <f t="shared" si="33"/>
        <v>Кепка</v>
      </c>
      <c r="E325" s="117" t="str">
        <f t="shared" si="29"/>
        <v>Кепки</v>
      </c>
      <c r="F325" s="130" t="s">
        <v>592</v>
      </c>
      <c r="G325" s="131" t="s">
        <v>593</v>
      </c>
      <c r="H325" s="132" t="s">
        <v>42</v>
      </c>
      <c r="I325" s="133" t="s">
        <v>1729</v>
      </c>
      <c r="J325" s="134">
        <v>1</v>
      </c>
      <c r="K325" s="135" t="s">
        <v>1729</v>
      </c>
      <c r="M325" s="137">
        <v>1</v>
      </c>
    </row>
    <row r="326" spans="1:13">
      <c r="A326" s="116" t="str">
        <f t="shared" si="30"/>
        <v>KATTEGAT-brown</v>
      </c>
      <c r="B326" s="116" t="str">
        <f t="shared" si="31"/>
        <v>KATTEGAT</v>
      </c>
      <c r="C326" s="116" t="str">
        <f t="shared" si="32"/>
        <v>brown</v>
      </c>
      <c r="D326" s="116" t="str">
        <f t="shared" si="33"/>
        <v>Кепка</v>
      </c>
      <c r="E326" s="117" t="str">
        <f t="shared" si="29"/>
        <v>Кепки</v>
      </c>
      <c r="F326" s="130" t="s">
        <v>594</v>
      </c>
      <c r="G326" s="131" t="s">
        <v>593</v>
      </c>
      <c r="H326" s="132" t="s">
        <v>41</v>
      </c>
      <c r="I326" s="133" t="s">
        <v>1729</v>
      </c>
      <c r="J326" s="134">
        <v>2</v>
      </c>
      <c r="K326" s="135" t="s">
        <v>1730</v>
      </c>
      <c r="M326" s="137">
        <v>2</v>
      </c>
    </row>
    <row r="327" spans="1:13">
      <c r="A327" s="116" t="str">
        <f t="shared" si="30"/>
        <v>KATTEGAT-brown</v>
      </c>
      <c r="B327" s="116" t="str">
        <f t="shared" si="31"/>
        <v>KATTEGAT</v>
      </c>
      <c r="C327" s="116" t="str">
        <f t="shared" si="32"/>
        <v>brown</v>
      </c>
      <c r="D327" s="116" t="str">
        <f t="shared" si="33"/>
        <v>Кепка</v>
      </c>
      <c r="E327" s="117" t="str">
        <f t="shared" si="29"/>
        <v>Кепки</v>
      </c>
      <c r="F327" s="130" t="s">
        <v>595</v>
      </c>
      <c r="G327" s="131" t="s">
        <v>593</v>
      </c>
      <c r="H327" s="132" t="s">
        <v>47</v>
      </c>
      <c r="I327" s="133" t="s">
        <v>1729</v>
      </c>
      <c r="J327" s="134">
        <v>1</v>
      </c>
      <c r="K327" s="135" t="s">
        <v>1729</v>
      </c>
      <c r="M327" s="137">
        <v>1</v>
      </c>
    </row>
    <row r="328" spans="1:13">
      <c r="A328" s="116" t="str">
        <f t="shared" si="30"/>
        <v>KATTEGAT-blue</v>
      </c>
      <c r="B328" s="116" t="str">
        <f t="shared" si="31"/>
        <v>KATTEGAT</v>
      </c>
      <c r="C328" s="116" t="str">
        <f t="shared" si="32"/>
        <v>blue</v>
      </c>
      <c r="D328" s="116" t="str">
        <f t="shared" si="33"/>
        <v>Кепка</v>
      </c>
      <c r="E328" s="117" t="str">
        <f t="shared" si="29"/>
        <v>Кепки</v>
      </c>
      <c r="F328" s="130" t="s">
        <v>591</v>
      </c>
      <c r="G328" s="131" t="s">
        <v>590</v>
      </c>
      <c r="H328" s="132" t="s">
        <v>41</v>
      </c>
      <c r="I328" s="133" t="s">
        <v>1729</v>
      </c>
      <c r="J328" s="134">
        <v>3</v>
      </c>
      <c r="K328" s="135" t="s">
        <v>1731</v>
      </c>
      <c r="M328" s="137">
        <v>3</v>
      </c>
    </row>
    <row r="329" spans="1:13">
      <c r="A329" s="116" t="str">
        <f t="shared" si="30"/>
        <v>KELLAR-beige</v>
      </c>
      <c r="B329" s="116" t="str">
        <f t="shared" si="31"/>
        <v>KELLAR</v>
      </c>
      <c r="C329" s="116" t="str">
        <f t="shared" si="32"/>
        <v>beige</v>
      </c>
      <c r="D329" s="116" t="str">
        <f t="shared" si="33"/>
        <v>Кепка</v>
      </c>
      <c r="E329" s="117" t="str">
        <f t="shared" si="29"/>
        <v>Кепки</v>
      </c>
      <c r="F329" s="130" t="s">
        <v>597</v>
      </c>
      <c r="G329" s="131" t="s">
        <v>596</v>
      </c>
      <c r="H329" s="132" t="s">
        <v>41</v>
      </c>
      <c r="I329" s="133" t="s">
        <v>1727</v>
      </c>
      <c r="J329" s="134">
        <v>2</v>
      </c>
      <c r="K329" s="135" t="s">
        <v>1728</v>
      </c>
      <c r="M329" s="137">
        <v>2</v>
      </c>
    </row>
    <row r="330" spans="1:13">
      <c r="A330" s="116" t="str">
        <f t="shared" si="30"/>
        <v>KELLAR-beige</v>
      </c>
      <c r="B330" s="116" t="str">
        <f t="shared" si="31"/>
        <v>KELLAR</v>
      </c>
      <c r="C330" s="116" t="str">
        <f t="shared" si="32"/>
        <v>beige</v>
      </c>
      <c r="D330" s="116" t="str">
        <f t="shared" si="33"/>
        <v>Кепка</v>
      </c>
      <c r="E330" s="117" t="str">
        <f t="shared" si="29"/>
        <v>Кепки</v>
      </c>
      <c r="F330" s="130" t="s">
        <v>598</v>
      </c>
      <c r="G330" s="131" t="s">
        <v>596</v>
      </c>
      <c r="H330" s="132" t="s">
        <v>47</v>
      </c>
      <c r="I330" s="133" t="s">
        <v>1727</v>
      </c>
      <c r="J330" s="134">
        <v>1</v>
      </c>
      <c r="K330" s="135" t="s">
        <v>1727</v>
      </c>
      <c r="M330" s="137">
        <v>1</v>
      </c>
    </row>
    <row r="331" spans="1:13">
      <c r="A331" s="116" t="str">
        <f t="shared" si="30"/>
        <v>KELLAR-beige</v>
      </c>
      <c r="B331" s="116" t="str">
        <f t="shared" si="31"/>
        <v>KELLAR</v>
      </c>
      <c r="C331" s="116" t="str">
        <f t="shared" si="32"/>
        <v>beige</v>
      </c>
      <c r="D331" s="116" t="str">
        <f t="shared" si="33"/>
        <v>Кепка</v>
      </c>
      <c r="E331" s="117" t="str">
        <f t="shared" si="29"/>
        <v>Кепки</v>
      </c>
      <c r="F331" s="130" t="s">
        <v>599</v>
      </c>
      <c r="G331" s="131" t="s">
        <v>596</v>
      </c>
      <c r="H331" s="132" t="s">
        <v>43</v>
      </c>
      <c r="I331" s="133" t="s">
        <v>1727</v>
      </c>
      <c r="J331" s="134">
        <v>2</v>
      </c>
      <c r="K331" s="135" t="s">
        <v>1728</v>
      </c>
      <c r="M331" s="137">
        <v>2</v>
      </c>
    </row>
    <row r="332" spans="1:13">
      <c r="A332" s="116" t="str">
        <f t="shared" si="30"/>
        <v>KELLAR-blue</v>
      </c>
      <c r="B332" s="116" t="str">
        <f t="shared" si="31"/>
        <v>KELLAR</v>
      </c>
      <c r="C332" s="116" t="str">
        <f t="shared" si="32"/>
        <v>blue</v>
      </c>
      <c r="D332" s="116" t="str">
        <f t="shared" si="33"/>
        <v>Кепка</v>
      </c>
      <c r="E332" s="117" t="str">
        <f t="shared" si="29"/>
        <v>Кепки</v>
      </c>
      <c r="F332" s="130" t="s">
        <v>601</v>
      </c>
      <c r="G332" s="131" t="s">
        <v>600</v>
      </c>
      <c r="H332" s="132" t="s">
        <v>45</v>
      </c>
      <c r="I332" s="133" t="s">
        <v>1727</v>
      </c>
      <c r="J332" s="134">
        <v>3</v>
      </c>
      <c r="K332" s="135" t="s">
        <v>1732</v>
      </c>
      <c r="M332" s="137">
        <v>3</v>
      </c>
    </row>
    <row r="333" spans="1:13">
      <c r="A333" s="116" t="str">
        <f t="shared" si="30"/>
        <v>KELLAR-blue</v>
      </c>
      <c r="B333" s="116" t="str">
        <f t="shared" si="31"/>
        <v>KELLAR</v>
      </c>
      <c r="C333" s="116" t="str">
        <f t="shared" si="32"/>
        <v>blue</v>
      </c>
      <c r="D333" s="116" t="str">
        <f t="shared" si="33"/>
        <v>Кепка</v>
      </c>
      <c r="E333" s="117" t="str">
        <f t="shared" si="29"/>
        <v>Кепки</v>
      </c>
      <c r="F333" s="130" t="s">
        <v>602</v>
      </c>
      <c r="G333" s="131" t="s">
        <v>600</v>
      </c>
      <c r="H333" s="132" t="s">
        <v>41</v>
      </c>
      <c r="I333" s="133" t="s">
        <v>1727</v>
      </c>
      <c r="J333" s="134">
        <v>1</v>
      </c>
      <c r="K333" s="135" t="s">
        <v>1727</v>
      </c>
      <c r="M333" s="137">
        <v>1</v>
      </c>
    </row>
    <row r="334" spans="1:13">
      <c r="A334" s="116" t="str">
        <f t="shared" si="30"/>
        <v>KELLAR-blue</v>
      </c>
      <c r="B334" s="116" t="str">
        <f t="shared" si="31"/>
        <v>KELLAR</v>
      </c>
      <c r="C334" s="116" t="str">
        <f t="shared" si="32"/>
        <v>blue</v>
      </c>
      <c r="D334" s="116" t="str">
        <f t="shared" si="33"/>
        <v>Кепка</v>
      </c>
      <c r="E334" s="117" t="str">
        <f t="shared" si="29"/>
        <v>Кепки</v>
      </c>
      <c r="F334" s="130" t="s">
        <v>603</v>
      </c>
      <c r="G334" s="131" t="s">
        <v>600</v>
      </c>
      <c r="H334" s="132" t="s">
        <v>43</v>
      </c>
      <c r="I334" s="133" t="s">
        <v>1727</v>
      </c>
      <c r="J334" s="134">
        <v>1</v>
      </c>
      <c r="K334" s="135" t="s">
        <v>1727</v>
      </c>
      <c r="M334" s="137">
        <v>1</v>
      </c>
    </row>
    <row r="335" spans="1:13">
      <c r="A335" s="116" t="str">
        <f t="shared" si="30"/>
        <v>KING OTTO-cognac</v>
      </c>
      <c r="B335" s="116" t="str">
        <f t="shared" si="31"/>
        <v>KING OTTO</v>
      </c>
      <c r="C335" s="116" t="str">
        <f t="shared" si="32"/>
        <v>cognac</v>
      </c>
      <c r="D335" s="116" t="str">
        <f t="shared" si="33"/>
        <v>Кепка</v>
      </c>
      <c r="E335" s="117" t="str">
        <f t="shared" si="29"/>
        <v>Кепки</v>
      </c>
      <c r="F335" s="130" t="s">
        <v>1733</v>
      </c>
      <c r="G335" s="131" t="s">
        <v>1734</v>
      </c>
      <c r="H335" s="132" t="s">
        <v>42</v>
      </c>
      <c r="I335" s="133" t="s">
        <v>1651</v>
      </c>
      <c r="J335" s="134">
        <v>8</v>
      </c>
      <c r="K335" s="135" t="s">
        <v>1735</v>
      </c>
      <c r="M335" s="137">
        <v>8</v>
      </c>
    </row>
    <row r="336" spans="1:13">
      <c r="A336" s="116" t="str">
        <f t="shared" si="30"/>
        <v>KING OTTO-cognac</v>
      </c>
      <c r="B336" s="116" t="str">
        <f t="shared" si="31"/>
        <v>KING OTTO</v>
      </c>
      <c r="C336" s="116" t="str">
        <f t="shared" si="32"/>
        <v>cognac</v>
      </c>
      <c r="D336" s="116" t="str">
        <f t="shared" si="33"/>
        <v>Кепка</v>
      </c>
      <c r="E336" s="117" t="str">
        <f t="shared" si="29"/>
        <v>Кепки</v>
      </c>
      <c r="F336" s="130" t="s">
        <v>1736</v>
      </c>
      <c r="G336" s="131" t="s">
        <v>1734</v>
      </c>
      <c r="H336" s="132" t="s">
        <v>45</v>
      </c>
      <c r="I336" s="133" t="s">
        <v>1651</v>
      </c>
      <c r="J336" s="134">
        <v>5</v>
      </c>
      <c r="K336" s="135" t="s">
        <v>1737</v>
      </c>
      <c r="M336" s="137">
        <v>5</v>
      </c>
    </row>
    <row r="337" spans="1:13">
      <c r="A337" s="116" t="str">
        <f t="shared" si="30"/>
        <v>KING OTTO-cognac</v>
      </c>
      <c r="B337" s="116" t="str">
        <f t="shared" si="31"/>
        <v>KING OTTO</v>
      </c>
      <c r="C337" s="116" t="str">
        <f t="shared" si="32"/>
        <v>cognac</v>
      </c>
      <c r="D337" s="116" t="str">
        <f t="shared" si="33"/>
        <v>Кепка</v>
      </c>
      <c r="E337" s="117" t="str">
        <f t="shared" si="29"/>
        <v>Кепки</v>
      </c>
      <c r="F337" s="130" t="s">
        <v>1738</v>
      </c>
      <c r="G337" s="131" t="s">
        <v>1734</v>
      </c>
      <c r="H337" s="132" t="s">
        <v>41</v>
      </c>
      <c r="I337" s="133" t="s">
        <v>1651</v>
      </c>
      <c r="J337" s="134">
        <v>14</v>
      </c>
      <c r="K337" s="135" t="s">
        <v>1739</v>
      </c>
      <c r="M337" s="137">
        <v>14</v>
      </c>
    </row>
    <row r="338" spans="1:13">
      <c r="A338" s="116" t="str">
        <f t="shared" si="30"/>
        <v>KING OTTO-cognac</v>
      </c>
      <c r="B338" s="116" t="str">
        <f t="shared" si="31"/>
        <v>KING OTTO</v>
      </c>
      <c r="C338" s="116" t="str">
        <f t="shared" si="32"/>
        <v>cognac</v>
      </c>
      <c r="D338" s="116" t="str">
        <f t="shared" si="33"/>
        <v>Кепка</v>
      </c>
      <c r="E338" s="117" t="str">
        <f t="shared" si="29"/>
        <v>Кепки</v>
      </c>
      <c r="F338" s="130" t="s">
        <v>1740</v>
      </c>
      <c r="G338" s="131" t="s">
        <v>1734</v>
      </c>
      <c r="H338" s="132" t="s">
        <v>47</v>
      </c>
      <c r="I338" s="133" t="s">
        <v>1651</v>
      </c>
      <c r="J338" s="134">
        <v>4</v>
      </c>
      <c r="K338" s="135" t="s">
        <v>1741</v>
      </c>
      <c r="M338" s="137">
        <v>4</v>
      </c>
    </row>
    <row r="339" spans="1:13">
      <c r="A339" s="116" t="str">
        <f t="shared" si="30"/>
        <v>KING OTTO-cognac</v>
      </c>
      <c r="B339" s="116" t="str">
        <f t="shared" si="31"/>
        <v>KING OTTO</v>
      </c>
      <c r="C339" s="116" t="str">
        <f t="shared" si="32"/>
        <v>cognac</v>
      </c>
      <c r="D339" s="116" t="str">
        <f t="shared" si="33"/>
        <v>Кепка</v>
      </c>
      <c r="E339" s="117" t="str">
        <f t="shared" si="29"/>
        <v>Кепки</v>
      </c>
      <c r="F339" s="130" t="s">
        <v>1742</v>
      </c>
      <c r="G339" s="131" t="s">
        <v>1734</v>
      </c>
      <c r="H339" s="132" t="s">
        <v>43</v>
      </c>
      <c r="I339" s="133" t="s">
        <v>1651</v>
      </c>
      <c r="J339" s="134">
        <v>8</v>
      </c>
      <c r="K339" s="135" t="s">
        <v>1735</v>
      </c>
      <c r="M339" s="137">
        <v>8</v>
      </c>
    </row>
    <row r="340" spans="1:13">
      <c r="A340" s="116" t="str">
        <f t="shared" si="30"/>
        <v>KING QUATTRO-cognac</v>
      </c>
      <c r="B340" s="116" t="str">
        <f t="shared" si="31"/>
        <v>KING QUATTRO</v>
      </c>
      <c r="C340" s="116" t="str">
        <f t="shared" si="32"/>
        <v>cognac</v>
      </c>
      <c r="D340" s="116" t="str">
        <f t="shared" si="33"/>
        <v>Кепка</v>
      </c>
      <c r="E340" s="117" t="str">
        <f t="shared" si="29"/>
        <v>Кепки</v>
      </c>
      <c r="F340" s="130" t="s">
        <v>982</v>
      </c>
      <c r="G340" s="131" t="s">
        <v>983</v>
      </c>
      <c r="H340" s="132" t="s">
        <v>42</v>
      </c>
      <c r="I340" s="133" t="s">
        <v>1647</v>
      </c>
      <c r="J340" s="134">
        <v>1</v>
      </c>
      <c r="K340" s="135" t="s">
        <v>1647</v>
      </c>
      <c r="M340" s="137">
        <v>1</v>
      </c>
    </row>
    <row r="341" spans="1:13">
      <c r="A341" s="116" t="str">
        <f t="shared" si="30"/>
        <v>KING QUATTRO-cognac</v>
      </c>
      <c r="B341" s="116" t="str">
        <f t="shared" si="31"/>
        <v>KING QUATTRO</v>
      </c>
      <c r="C341" s="116" t="str">
        <f t="shared" si="32"/>
        <v>cognac</v>
      </c>
      <c r="D341" s="116" t="str">
        <f t="shared" si="33"/>
        <v>Кепка</v>
      </c>
      <c r="E341" s="117" t="str">
        <f t="shared" si="29"/>
        <v>Кепки</v>
      </c>
      <c r="F341" s="130" t="s">
        <v>984</v>
      </c>
      <c r="G341" s="131" t="s">
        <v>983</v>
      </c>
      <c r="H341" s="132" t="s">
        <v>45</v>
      </c>
      <c r="I341" s="133" t="s">
        <v>1647</v>
      </c>
      <c r="J341" s="134">
        <v>2</v>
      </c>
      <c r="K341" s="135" t="s">
        <v>1743</v>
      </c>
      <c r="M341" s="137">
        <v>2</v>
      </c>
    </row>
    <row r="342" spans="1:13">
      <c r="A342" s="116" t="str">
        <f t="shared" si="30"/>
        <v>KING QUATTRO-cognac</v>
      </c>
      <c r="B342" s="116" t="str">
        <f t="shared" si="31"/>
        <v>KING QUATTRO</v>
      </c>
      <c r="C342" s="116" t="str">
        <f t="shared" si="32"/>
        <v>cognac</v>
      </c>
      <c r="D342" s="116" t="str">
        <f t="shared" si="33"/>
        <v>Кепка</v>
      </c>
      <c r="E342" s="117" t="str">
        <f t="shared" si="29"/>
        <v>Кепки</v>
      </c>
      <c r="F342" s="130" t="s">
        <v>985</v>
      </c>
      <c r="G342" s="131" t="s">
        <v>983</v>
      </c>
      <c r="H342" s="132" t="s">
        <v>41</v>
      </c>
      <c r="I342" s="133" t="s">
        <v>1647</v>
      </c>
      <c r="J342" s="134">
        <v>2</v>
      </c>
      <c r="K342" s="135" t="s">
        <v>1743</v>
      </c>
      <c r="M342" s="137">
        <v>2</v>
      </c>
    </row>
    <row r="343" spans="1:13">
      <c r="A343" s="116" t="str">
        <f t="shared" si="30"/>
        <v>KING QUATTRO-cognac</v>
      </c>
      <c r="B343" s="116" t="str">
        <f t="shared" si="31"/>
        <v>KING QUATTRO</v>
      </c>
      <c r="C343" s="116" t="str">
        <f t="shared" si="32"/>
        <v>cognac</v>
      </c>
      <c r="D343" s="116" t="str">
        <f t="shared" si="33"/>
        <v>Кепка</v>
      </c>
      <c r="E343" s="117" t="str">
        <f t="shared" si="29"/>
        <v>Кепки</v>
      </c>
      <c r="F343" s="130" t="s">
        <v>986</v>
      </c>
      <c r="G343" s="131" t="s">
        <v>983</v>
      </c>
      <c r="H343" s="132" t="s">
        <v>43</v>
      </c>
      <c r="I343" s="133" t="s">
        <v>1647</v>
      </c>
      <c r="J343" s="134">
        <v>2</v>
      </c>
      <c r="K343" s="135" t="s">
        <v>1743</v>
      </c>
      <c r="M343" s="137">
        <v>2</v>
      </c>
    </row>
    <row r="344" spans="1:13">
      <c r="A344" s="116" t="str">
        <f t="shared" si="30"/>
        <v>KING QUATTRO-cognac</v>
      </c>
      <c r="B344" s="116" t="str">
        <f t="shared" si="31"/>
        <v>KING QUATTRO</v>
      </c>
      <c r="C344" s="116" t="str">
        <f t="shared" si="32"/>
        <v>cognac</v>
      </c>
      <c r="D344" s="116" t="str">
        <f t="shared" si="33"/>
        <v>Кепка</v>
      </c>
      <c r="E344" s="117" t="str">
        <f t="shared" si="29"/>
        <v>Кепки</v>
      </c>
      <c r="F344" s="130" t="s">
        <v>987</v>
      </c>
      <c r="G344" s="131" t="s">
        <v>983</v>
      </c>
      <c r="H344" s="132" t="s">
        <v>397</v>
      </c>
      <c r="I344" s="133" t="s">
        <v>1647</v>
      </c>
      <c r="J344" s="134">
        <v>1</v>
      </c>
      <c r="K344" s="135" t="s">
        <v>1647</v>
      </c>
      <c r="M344" s="137">
        <v>1</v>
      </c>
    </row>
    <row r="345" spans="1:13">
      <c r="A345" s="116" t="str">
        <f t="shared" si="30"/>
        <v>KING QUATTRO-brown</v>
      </c>
      <c r="B345" s="116" t="str">
        <f t="shared" si="31"/>
        <v>KING QUATTRO</v>
      </c>
      <c r="C345" s="116" t="str">
        <f t="shared" si="32"/>
        <v>brown</v>
      </c>
      <c r="D345" s="116" t="str">
        <f t="shared" si="33"/>
        <v>Кепка</v>
      </c>
      <c r="E345" s="117" t="str">
        <f t="shared" si="29"/>
        <v>Кепки</v>
      </c>
      <c r="F345" s="130" t="s">
        <v>989</v>
      </c>
      <c r="G345" s="131" t="s">
        <v>988</v>
      </c>
      <c r="H345" s="132" t="s">
        <v>41</v>
      </c>
      <c r="I345" s="133" t="s">
        <v>1647</v>
      </c>
      <c r="J345" s="134">
        <v>1</v>
      </c>
      <c r="K345" s="135" t="s">
        <v>1647</v>
      </c>
      <c r="M345" s="137">
        <v>1</v>
      </c>
    </row>
    <row r="346" spans="1:13">
      <c r="A346" s="116" t="str">
        <f t="shared" si="30"/>
        <v>KING QUATTRO-brown</v>
      </c>
      <c r="B346" s="116" t="str">
        <f t="shared" si="31"/>
        <v>KING QUATTRO</v>
      </c>
      <c r="C346" s="116" t="str">
        <f t="shared" si="32"/>
        <v>brown</v>
      </c>
      <c r="D346" s="116" t="str">
        <f t="shared" si="33"/>
        <v>Кепка</v>
      </c>
      <c r="E346" s="117" t="str">
        <f t="shared" si="29"/>
        <v>Кепки</v>
      </c>
      <c r="F346" s="130" t="s">
        <v>990</v>
      </c>
      <c r="G346" s="131" t="s">
        <v>988</v>
      </c>
      <c r="H346" s="132" t="s">
        <v>47</v>
      </c>
      <c r="I346" s="133" t="s">
        <v>1647</v>
      </c>
      <c r="J346" s="134">
        <v>1</v>
      </c>
      <c r="K346" s="135" t="s">
        <v>1647</v>
      </c>
      <c r="M346" s="137">
        <v>1</v>
      </c>
    </row>
    <row r="347" spans="1:13">
      <c r="A347" s="116" t="str">
        <f t="shared" si="30"/>
        <v>KING QUATTRO-brown</v>
      </c>
      <c r="B347" s="116" t="str">
        <f t="shared" si="31"/>
        <v>KING QUATTRO</v>
      </c>
      <c r="C347" s="116" t="str">
        <f t="shared" si="32"/>
        <v>brown</v>
      </c>
      <c r="D347" s="116" t="str">
        <f t="shared" si="33"/>
        <v>Кепка</v>
      </c>
      <c r="E347" s="117" t="str">
        <f t="shared" si="29"/>
        <v>Кепки</v>
      </c>
      <c r="F347" s="130" t="s">
        <v>991</v>
      </c>
      <c r="G347" s="131" t="s">
        <v>988</v>
      </c>
      <c r="H347" s="132" t="s">
        <v>43</v>
      </c>
      <c r="I347" s="133" t="s">
        <v>1647</v>
      </c>
      <c r="J347" s="134">
        <v>1</v>
      </c>
      <c r="K347" s="135" t="s">
        <v>1647</v>
      </c>
      <c r="M347" s="137">
        <v>1</v>
      </c>
    </row>
    <row r="348" spans="1:13">
      <c r="A348" s="116" t="str">
        <f t="shared" si="30"/>
        <v>KING QUATTRO-black</v>
      </c>
      <c r="B348" s="116" t="str">
        <f t="shared" si="31"/>
        <v>KING QUATTRO</v>
      </c>
      <c r="C348" s="116" t="str">
        <f t="shared" si="32"/>
        <v>black</v>
      </c>
      <c r="D348" s="116" t="str">
        <f t="shared" si="33"/>
        <v>Кепка</v>
      </c>
      <c r="E348" s="117" t="str">
        <f t="shared" si="29"/>
        <v>Кепки</v>
      </c>
      <c r="F348" s="130" t="s">
        <v>981</v>
      </c>
      <c r="G348" s="131" t="s">
        <v>605</v>
      </c>
      <c r="H348" s="132" t="s">
        <v>46</v>
      </c>
      <c r="I348" s="133" t="s">
        <v>1647</v>
      </c>
      <c r="J348" s="134">
        <v>1</v>
      </c>
      <c r="K348" s="135" t="s">
        <v>1647</v>
      </c>
      <c r="M348" s="137">
        <v>1</v>
      </c>
    </row>
    <row r="349" spans="1:13">
      <c r="A349" s="116" t="str">
        <f t="shared" si="30"/>
        <v>KING QUATTRO-black</v>
      </c>
      <c r="B349" s="116" t="str">
        <f t="shared" si="31"/>
        <v>KING QUATTRO</v>
      </c>
      <c r="C349" s="116" t="str">
        <f t="shared" si="32"/>
        <v>black</v>
      </c>
      <c r="D349" s="116" t="str">
        <f t="shared" si="33"/>
        <v>Кепка</v>
      </c>
      <c r="E349" s="117" t="str">
        <f t="shared" si="29"/>
        <v>Кепки</v>
      </c>
      <c r="F349" s="130" t="s">
        <v>604</v>
      </c>
      <c r="G349" s="131" t="s">
        <v>605</v>
      </c>
      <c r="H349" s="132" t="s">
        <v>42</v>
      </c>
      <c r="I349" s="133" t="s">
        <v>1651</v>
      </c>
      <c r="J349" s="134">
        <v>7</v>
      </c>
      <c r="K349" s="135" t="s">
        <v>1744</v>
      </c>
      <c r="M349" s="137">
        <v>7</v>
      </c>
    </row>
    <row r="350" spans="1:13">
      <c r="A350" s="116" t="str">
        <f t="shared" si="30"/>
        <v>KING QUATTRO-black</v>
      </c>
      <c r="B350" s="116" t="str">
        <f t="shared" si="31"/>
        <v>KING QUATTRO</v>
      </c>
      <c r="C350" s="116" t="str">
        <f t="shared" si="32"/>
        <v>black</v>
      </c>
      <c r="D350" s="116" t="str">
        <f t="shared" si="33"/>
        <v>Кепка</v>
      </c>
      <c r="E350" s="117" t="str">
        <f t="shared" si="29"/>
        <v>Кепки</v>
      </c>
      <c r="F350" s="130" t="s">
        <v>606</v>
      </c>
      <c r="G350" s="131" t="s">
        <v>605</v>
      </c>
      <c r="H350" s="132" t="s">
        <v>45</v>
      </c>
      <c r="I350" s="133" t="s">
        <v>1651</v>
      </c>
      <c r="J350" s="134">
        <v>9</v>
      </c>
      <c r="K350" s="135" t="s">
        <v>1652</v>
      </c>
      <c r="M350" s="137">
        <v>9</v>
      </c>
    </row>
    <row r="351" spans="1:13">
      <c r="A351" s="116" t="str">
        <f t="shared" si="30"/>
        <v>KING QUATTRO-black</v>
      </c>
      <c r="B351" s="116" t="str">
        <f t="shared" si="31"/>
        <v>KING QUATTRO</v>
      </c>
      <c r="C351" s="116" t="str">
        <f t="shared" si="32"/>
        <v>black</v>
      </c>
      <c r="D351" s="116" t="str">
        <f t="shared" si="33"/>
        <v>Кепка</v>
      </c>
      <c r="E351" s="117" t="str">
        <f t="shared" si="29"/>
        <v>Кепки</v>
      </c>
      <c r="F351" s="130" t="s">
        <v>607</v>
      </c>
      <c r="G351" s="131" t="s">
        <v>605</v>
      </c>
      <c r="H351" s="132" t="s">
        <v>41</v>
      </c>
      <c r="I351" s="133" t="s">
        <v>1651</v>
      </c>
      <c r="J351" s="134">
        <v>9</v>
      </c>
      <c r="K351" s="135" t="s">
        <v>1652</v>
      </c>
      <c r="M351" s="137">
        <v>9</v>
      </c>
    </row>
    <row r="352" spans="1:13">
      <c r="A352" s="116" t="str">
        <f t="shared" si="30"/>
        <v>KING QUATTRO-black</v>
      </c>
      <c r="B352" s="116" t="str">
        <f t="shared" si="31"/>
        <v>KING QUATTRO</v>
      </c>
      <c r="C352" s="116" t="str">
        <f t="shared" si="32"/>
        <v>black</v>
      </c>
      <c r="D352" s="116" t="str">
        <f t="shared" si="33"/>
        <v>Кепка</v>
      </c>
      <c r="E352" s="117" t="str">
        <f t="shared" si="29"/>
        <v>Кепки</v>
      </c>
      <c r="F352" s="130" t="s">
        <v>1745</v>
      </c>
      <c r="G352" s="131" t="s">
        <v>605</v>
      </c>
      <c r="H352" s="132" t="s">
        <v>47</v>
      </c>
      <c r="I352" s="133" t="s">
        <v>1651</v>
      </c>
      <c r="J352" s="134">
        <v>8</v>
      </c>
      <c r="K352" s="135" t="s">
        <v>1735</v>
      </c>
      <c r="M352" s="137">
        <v>8</v>
      </c>
    </row>
    <row r="353" spans="1:13">
      <c r="A353" s="116" t="str">
        <f t="shared" si="30"/>
        <v>KING QUATTRO-black</v>
      </c>
      <c r="B353" s="116" t="str">
        <f t="shared" si="31"/>
        <v>KING QUATTRO</v>
      </c>
      <c r="C353" s="116" t="str">
        <f t="shared" si="32"/>
        <v>black</v>
      </c>
      <c r="D353" s="116" t="str">
        <f t="shared" si="33"/>
        <v>Кепка</v>
      </c>
      <c r="E353" s="117" t="str">
        <f t="shared" si="29"/>
        <v>Кепки</v>
      </c>
      <c r="F353" s="130" t="s">
        <v>608</v>
      </c>
      <c r="G353" s="131" t="s">
        <v>605</v>
      </c>
      <c r="H353" s="132" t="s">
        <v>43</v>
      </c>
      <c r="I353" s="133" t="s">
        <v>1651</v>
      </c>
      <c r="J353" s="134">
        <v>6</v>
      </c>
      <c r="K353" s="135" t="s">
        <v>1746</v>
      </c>
      <c r="M353" s="137">
        <v>6</v>
      </c>
    </row>
    <row r="354" spans="1:13">
      <c r="A354" s="116" t="str">
        <f t="shared" si="30"/>
        <v>KING SIX-brown</v>
      </c>
      <c r="B354" s="116" t="str">
        <f t="shared" si="31"/>
        <v>KING SIX</v>
      </c>
      <c r="C354" s="116" t="str">
        <f t="shared" si="32"/>
        <v>brown</v>
      </c>
      <c r="D354" s="116" t="str">
        <f t="shared" si="33"/>
        <v>Кепка</v>
      </c>
      <c r="E354" s="117" t="str">
        <f t="shared" si="29"/>
        <v>Кепки</v>
      </c>
      <c r="F354" s="130" t="s">
        <v>613</v>
      </c>
      <c r="G354" s="131" t="s">
        <v>614</v>
      </c>
      <c r="H354" s="132" t="s">
        <v>45</v>
      </c>
      <c r="I354" s="133" t="s">
        <v>1747</v>
      </c>
      <c r="J354" s="134">
        <v>1</v>
      </c>
      <c r="K354" s="135" t="s">
        <v>1747</v>
      </c>
      <c r="M354" s="137">
        <v>1</v>
      </c>
    </row>
    <row r="355" spans="1:13">
      <c r="A355" s="116" t="str">
        <f t="shared" si="30"/>
        <v>KING SIX-brown</v>
      </c>
      <c r="B355" s="116" t="str">
        <f t="shared" si="31"/>
        <v>KING SIX</v>
      </c>
      <c r="C355" s="116" t="str">
        <f t="shared" si="32"/>
        <v>brown</v>
      </c>
      <c r="D355" s="116" t="str">
        <f t="shared" si="33"/>
        <v>Кепка</v>
      </c>
      <c r="E355" s="117" t="str">
        <f t="shared" si="29"/>
        <v>Кепки</v>
      </c>
      <c r="F355" s="130" t="s">
        <v>615</v>
      </c>
      <c r="G355" s="131" t="s">
        <v>614</v>
      </c>
      <c r="H355" s="132" t="s">
        <v>43</v>
      </c>
      <c r="I355" s="133" t="s">
        <v>1747</v>
      </c>
      <c r="J355" s="134">
        <v>1</v>
      </c>
      <c r="K355" s="135" t="s">
        <v>1747</v>
      </c>
      <c r="M355" s="137">
        <v>1</v>
      </c>
    </row>
    <row r="356" spans="1:13">
      <c r="A356" s="116" t="str">
        <f t="shared" si="30"/>
        <v>KING SIX-cognac</v>
      </c>
      <c r="B356" s="116" t="str">
        <f t="shared" si="31"/>
        <v>KING SIX</v>
      </c>
      <c r="C356" s="116" t="str">
        <f t="shared" si="32"/>
        <v>cognac</v>
      </c>
      <c r="D356" s="116" t="str">
        <f t="shared" si="33"/>
        <v>Кепка</v>
      </c>
      <c r="E356" s="117" t="str">
        <f t="shared" si="29"/>
        <v>Кепки</v>
      </c>
      <c r="F356" s="130" t="s">
        <v>609</v>
      </c>
      <c r="G356" s="131" t="s">
        <v>610</v>
      </c>
      <c r="H356" s="132" t="s">
        <v>42</v>
      </c>
      <c r="I356" s="133" t="s">
        <v>1747</v>
      </c>
      <c r="J356" s="134">
        <v>1</v>
      </c>
      <c r="K356" s="135" t="s">
        <v>1747</v>
      </c>
      <c r="M356" s="137">
        <v>1</v>
      </c>
    </row>
    <row r="357" spans="1:13">
      <c r="A357" s="116" t="str">
        <f t="shared" si="30"/>
        <v>KING SIX-cognac</v>
      </c>
      <c r="B357" s="116" t="str">
        <f t="shared" si="31"/>
        <v>KING SIX</v>
      </c>
      <c r="C357" s="116" t="str">
        <f t="shared" si="32"/>
        <v>cognac</v>
      </c>
      <c r="D357" s="116" t="str">
        <f t="shared" si="33"/>
        <v>Кепка</v>
      </c>
      <c r="E357" s="117" t="str">
        <f t="shared" si="29"/>
        <v>Кепки</v>
      </c>
      <c r="F357" s="130" t="s">
        <v>611</v>
      </c>
      <c r="G357" s="131" t="s">
        <v>610</v>
      </c>
      <c r="H357" s="132" t="s">
        <v>41</v>
      </c>
      <c r="I357" s="133" t="s">
        <v>1747</v>
      </c>
      <c r="J357" s="134">
        <v>2</v>
      </c>
      <c r="K357" s="135" t="s">
        <v>1748</v>
      </c>
      <c r="M357" s="137">
        <v>2</v>
      </c>
    </row>
    <row r="358" spans="1:13">
      <c r="A358" s="116" t="str">
        <f t="shared" si="30"/>
        <v>KING SIX-cognac</v>
      </c>
      <c r="B358" s="116" t="str">
        <f t="shared" si="31"/>
        <v>KING SIX</v>
      </c>
      <c r="C358" s="116" t="str">
        <f t="shared" si="32"/>
        <v>cognac</v>
      </c>
      <c r="D358" s="116" t="str">
        <f t="shared" si="33"/>
        <v>Кепка</v>
      </c>
      <c r="E358" s="117" t="str">
        <f t="shared" si="29"/>
        <v>Кепки</v>
      </c>
      <c r="F358" s="130" t="s">
        <v>612</v>
      </c>
      <c r="G358" s="131" t="s">
        <v>610</v>
      </c>
      <c r="H358" s="132" t="s">
        <v>43</v>
      </c>
      <c r="I358" s="133" t="s">
        <v>1747</v>
      </c>
      <c r="J358" s="134">
        <v>1</v>
      </c>
      <c r="K358" s="135" t="s">
        <v>1747</v>
      </c>
      <c r="M358" s="137">
        <v>1</v>
      </c>
    </row>
    <row r="359" spans="1:13">
      <c r="A359" s="116" t="str">
        <f t="shared" si="30"/>
        <v>KOVAC-beige</v>
      </c>
      <c r="B359" s="116" t="str">
        <f t="shared" si="31"/>
        <v>KOVAC</v>
      </c>
      <c r="C359" s="116" t="str">
        <f t="shared" si="32"/>
        <v>beige</v>
      </c>
      <c r="D359" s="116" t="str">
        <f t="shared" si="33"/>
        <v>Кепка</v>
      </c>
      <c r="E359" s="117" t="str">
        <f t="shared" si="29"/>
        <v>Кепки</v>
      </c>
      <c r="F359" s="130" t="s">
        <v>1107</v>
      </c>
      <c r="G359" s="131" t="s">
        <v>1108</v>
      </c>
      <c r="H359" s="132" t="s">
        <v>44</v>
      </c>
      <c r="I359" s="133" t="s">
        <v>1749</v>
      </c>
      <c r="J359" s="134">
        <v>4</v>
      </c>
      <c r="K359" s="135" t="s">
        <v>1750</v>
      </c>
      <c r="M359" s="137">
        <v>4</v>
      </c>
    </row>
    <row r="360" spans="1:13">
      <c r="A360" s="116" t="str">
        <f t="shared" si="30"/>
        <v>KOVAC-beige</v>
      </c>
      <c r="B360" s="116" t="str">
        <f t="shared" si="31"/>
        <v>KOVAC</v>
      </c>
      <c r="C360" s="116" t="str">
        <f t="shared" si="32"/>
        <v>beige</v>
      </c>
      <c r="D360" s="116" t="str">
        <f t="shared" si="33"/>
        <v>Кепка</v>
      </c>
      <c r="E360" s="117" t="str">
        <f t="shared" si="29"/>
        <v>Кепки</v>
      </c>
      <c r="F360" s="130" t="s">
        <v>1751</v>
      </c>
      <c r="G360" s="131" t="s">
        <v>1108</v>
      </c>
      <c r="H360" s="132" t="s">
        <v>46</v>
      </c>
      <c r="I360" s="133" t="s">
        <v>1752</v>
      </c>
      <c r="J360" s="134">
        <v>3</v>
      </c>
      <c r="K360" s="135" t="s">
        <v>1753</v>
      </c>
      <c r="M360" s="137">
        <v>3</v>
      </c>
    </row>
    <row r="361" spans="1:13">
      <c r="A361" s="116" t="str">
        <f t="shared" si="30"/>
        <v>KOVAC-beige</v>
      </c>
      <c r="B361" s="116" t="str">
        <f t="shared" si="31"/>
        <v>KOVAC</v>
      </c>
      <c r="C361" s="116" t="str">
        <f t="shared" si="32"/>
        <v>beige</v>
      </c>
      <c r="D361" s="116" t="str">
        <f t="shared" si="33"/>
        <v>Кепка</v>
      </c>
      <c r="E361" s="117" t="str">
        <f t="shared" si="29"/>
        <v>Кепки</v>
      </c>
      <c r="F361" s="130" t="s">
        <v>1109</v>
      </c>
      <c r="G361" s="131" t="s">
        <v>1108</v>
      </c>
      <c r="H361" s="132" t="s">
        <v>42</v>
      </c>
      <c r="I361" s="133" t="s">
        <v>1749</v>
      </c>
      <c r="J361" s="134">
        <v>3</v>
      </c>
      <c r="K361" s="135" t="s">
        <v>1754</v>
      </c>
      <c r="M361" s="137">
        <v>3</v>
      </c>
    </row>
    <row r="362" spans="1:13">
      <c r="A362" s="116" t="str">
        <f t="shared" si="30"/>
        <v>KOVAC-navy</v>
      </c>
      <c r="B362" s="116" t="str">
        <f t="shared" si="31"/>
        <v>KOVAC</v>
      </c>
      <c r="C362" s="116" t="str">
        <f t="shared" si="32"/>
        <v>navy</v>
      </c>
      <c r="D362" s="116" t="str">
        <f t="shared" si="33"/>
        <v>Кепка</v>
      </c>
      <c r="E362" s="117" t="str">
        <f t="shared" si="29"/>
        <v>Кепки</v>
      </c>
      <c r="F362" s="130" t="s">
        <v>1113</v>
      </c>
      <c r="G362" s="131" t="s">
        <v>1114</v>
      </c>
      <c r="H362" s="132" t="s">
        <v>44</v>
      </c>
      <c r="I362" s="133" t="s">
        <v>1749</v>
      </c>
      <c r="J362" s="134">
        <v>1</v>
      </c>
      <c r="K362" s="135" t="s">
        <v>1749</v>
      </c>
      <c r="M362" s="137">
        <v>1</v>
      </c>
    </row>
    <row r="363" spans="1:13">
      <c r="A363" s="116" t="str">
        <f t="shared" si="30"/>
        <v>KOVAC-navy</v>
      </c>
      <c r="B363" s="116" t="str">
        <f t="shared" si="31"/>
        <v>KOVAC</v>
      </c>
      <c r="C363" s="116" t="str">
        <f t="shared" si="32"/>
        <v>navy</v>
      </c>
      <c r="D363" s="116" t="str">
        <f t="shared" si="33"/>
        <v>Кепка</v>
      </c>
      <c r="E363" s="117" t="str">
        <f t="shared" si="29"/>
        <v>Кепки</v>
      </c>
      <c r="F363" s="130" t="s">
        <v>1115</v>
      </c>
      <c r="G363" s="131" t="s">
        <v>1114</v>
      </c>
      <c r="H363" s="132" t="s">
        <v>42</v>
      </c>
      <c r="I363" s="133" t="s">
        <v>1749</v>
      </c>
      <c r="J363" s="134">
        <v>3</v>
      </c>
      <c r="K363" s="135" t="s">
        <v>1754</v>
      </c>
      <c r="M363" s="137">
        <v>3</v>
      </c>
    </row>
    <row r="364" spans="1:13">
      <c r="A364" s="116" t="str">
        <f t="shared" si="30"/>
        <v>KOVAC-black</v>
      </c>
      <c r="B364" s="116" t="str">
        <f t="shared" si="31"/>
        <v>KOVAC</v>
      </c>
      <c r="C364" s="116" t="str">
        <f t="shared" si="32"/>
        <v>black</v>
      </c>
      <c r="D364" s="116" t="str">
        <f t="shared" si="33"/>
        <v>Кепка</v>
      </c>
      <c r="E364" s="117" t="str">
        <f t="shared" si="29"/>
        <v>Кепки</v>
      </c>
      <c r="F364" s="130" t="s">
        <v>1110</v>
      </c>
      <c r="G364" s="131" t="s">
        <v>1111</v>
      </c>
      <c r="H364" s="132" t="s">
        <v>44</v>
      </c>
      <c r="I364" s="133" t="s">
        <v>1749</v>
      </c>
      <c r="J364" s="134">
        <v>3</v>
      </c>
      <c r="K364" s="135" t="s">
        <v>1754</v>
      </c>
      <c r="M364" s="137">
        <v>3</v>
      </c>
    </row>
    <row r="365" spans="1:13">
      <c r="A365" s="116" t="str">
        <f t="shared" si="30"/>
        <v>KOVAC-black</v>
      </c>
      <c r="B365" s="116" t="str">
        <f t="shared" si="31"/>
        <v>KOVAC</v>
      </c>
      <c r="C365" s="116" t="str">
        <f t="shared" si="32"/>
        <v>black</v>
      </c>
      <c r="D365" s="116" t="str">
        <f t="shared" si="33"/>
        <v>Кепка</v>
      </c>
      <c r="E365" s="117" t="str">
        <f t="shared" si="29"/>
        <v>Кепки</v>
      </c>
      <c r="F365" s="130" t="s">
        <v>1112</v>
      </c>
      <c r="G365" s="131" t="s">
        <v>1111</v>
      </c>
      <c r="H365" s="132" t="s">
        <v>42</v>
      </c>
      <c r="I365" s="133" t="s">
        <v>1749</v>
      </c>
      <c r="J365" s="134">
        <v>2</v>
      </c>
      <c r="K365" s="135" t="s">
        <v>1755</v>
      </c>
      <c r="M365" s="137">
        <v>2</v>
      </c>
    </row>
    <row r="366" spans="1:13">
      <c r="A366" s="116" t="str">
        <f t="shared" si="30"/>
        <v>KUBOR-patchwork</v>
      </c>
      <c r="B366" s="116" t="str">
        <f t="shared" si="31"/>
        <v>KUBOR</v>
      </c>
      <c r="C366" s="116" t="str">
        <f t="shared" si="32"/>
        <v>patchwork</v>
      </c>
      <c r="D366" s="116" t="str">
        <f t="shared" si="33"/>
        <v>Кепка</v>
      </c>
      <c r="E366" s="117" t="str">
        <f t="shared" si="29"/>
        <v>Кепки</v>
      </c>
      <c r="F366" s="130" t="s">
        <v>994</v>
      </c>
      <c r="G366" s="131" t="s">
        <v>623</v>
      </c>
      <c r="H366" s="132" t="s">
        <v>44</v>
      </c>
      <c r="I366" s="133" t="s">
        <v>1749</v>
      </c>
      <c r="J366" s="134">
        <v>3</v>
      </c>
      <c r="K366" s="135" t="s">
        <v>1754</v>
      </c>
      <c r="M366" s="137">
        <v>3</v>
      </c>
    </row>
    <row r="367" spans="1:13">
      <c r="A367" s="116" t="str">
        <f t="shared" si="30"/>
        <v>KUBOR-patchwork</v>
      </c>
      <c r="B367" s="116" t="str">
        <f t="shared" si="31"/>
        <v>KUBOR</v>
      </c>
      <c r="C367" s="116" t="str">
        <f t="shared" si="32"/>
        <v>patchwork</v>
      </c>
      <c r="D367" s="116" t="str">
        <f t="shared" si="33"/>
        <v>Кепка</v>
      </c>
      <c r="E367" s="117" t="str">
        <f t="shared" si="29"/>
        <v>Кепки</v>
      </c>
      <c r="F367" s="130" t="s">
        <v>622</v>
      </c>
      <c r="G367" s="131" t="s">
        <v>623</v>
      </c>
      <c r="H367" s="132" t="s">
        <v>42</v>
      </c>
      <c r="I367" s="133" t="s">
        <v>1749</v>
      </c>
      <c r="J367" s="134">
        <v>10</v>
      </c>
      <c r="K367" s="135" t="s">
        <v>1756</v>
      </c>
      <c r="M367" s="137">
        <v>10</v>
      </c>
    </row>
    <row r="368" spans="1:13">
      <c r="A368" s="116" t="str">
        <f t="shared" si="30"/>
        <v>KUBOR-patchwork</v>
      </c>
      <c r="B368" s="116" t="str">
        <f t="shared" si="31"/>
        <v>KUBOR</v>
      </c>
      <c r="C368" s="116" t="str">
        <f t="shared" si="32"/>
        <v>patchwork</v>
      </c>
      <c r="D368" s="116" t="str">
        <f t="shared" si="33"/>
        <v>Кепка</v>
      </c>
      <c r="E368" s="117" t="str">
        <f t="shared" si="29"/>
        <v>Кепки</v>
      </c>
      <c r="F368" s="130" t="s">
        <v>624</v>
      </c>
      <c r="G368" s="131" t="s">
        <v>623</v>
      </c>
      <c r="H368" s="132" t="s">
        <v>45</v>
      </c>
      <c r="I368" s="133" t="s">
        <v>1749</v>
      </c>
      <c r="J368" s="134">
        <v>5</v>
      </c>
      <c r="K368" s="135" t="s">
        <v>1757</v>
      </c>
      <c r="M368" s="137">
        <v>5</v>
      </c>
    </row>
    <row r="369" spans="1:13">
      <c r="A369" s="116" t="str">
        <f t="shared" si="30"/>
        <v>KUBOR-patchwork</v>
      </c>
      <c r="B369" s="116" t="str">
        <f t="shared" si="31"/>
        <v>KUBOR</v>
      </c>
      <c r="C369" s="116" t="str">
        <f t="shared" si="32"/>
        <v>patchwork</v>
      </c>
      <c r="D369" s="116" t="str">
        <f t="shared" si="33"/>
        <v>Кепка</v>
      </c>
      <c r="E369" s="117" t="str">
        <f t="shared" si="29"/>
        <v>Кепки</v>
      </c>
      <c r="F369" s="130" t="s">
        <v>625</v>
      </c>
      <c r="G369" s="131" t="s">
        <v>623</v>
      </c>
      <c r="H369" s="132" t="s">
        <v>41</v>
      </c>
      <c r="I369" s="133" t="s">
        <v>1749</v>
      </c>
      <c r="J369" s="134">
        <v>13</v>
      </c>
      <c r="K369" s="135" t="s">
        <v>1758</v>
      </c>
      <c r="M369" s="137">
        <v>13</v>
      </c>
    </row>
    <row r="370" spans="1:13">
      <c r="A370" s="116" t="str">
        <f t="shared" si="30"/>
        <v>KUBOR-patchwork</v>
      </c>
      <c r="B370" s="116" t="str">
        <f t="shared" si="31"/>
        <v>KUBOR</v>
      </c>
      <c r="C370" s="116" t="str">
        <f t="shared" si="32"/>
        <v>patchwork</v>
      </c>
      <c r="D370" s="116" t="str">
        <f t="shared" si="33"/>
        <v>Кепка</v>
      </c>
      <c r="E370" s="117" t="str">
        <f t="shared" si="29"/>
        <v>Кепки</v>
      </c>
      <c r="F370" s="130" t="s">
        <v>626</v>
      </c>
      <c r="G370" s="131" t="s">
        <v>623</v>
      </c>
      <c r="H370" s="132" t="s">
        <v>43</v>
      </c>
      <c r="I370" s="133" t="s">
        <v>1759</v>
      </c>
      <c r="J370" s="134">
        <v>7</v>
      </c>
      <c r="K370" s="135" t="s">
        <v>1760</v>
      </c>
      <c r="M370" s="137">
        <v>7</v>
      </c>
    </row>
    <row r="371" spans="1:13">
      <c r="A371" s="116" t="str">
        <f t="shared" si="30"/>
        <v>KUBOR-blue</v>
      </c>
      <c r="B371" s="116" t="str">
        <f t="shared" si="31"/>
        <v>KUBOR</v>
      </c>
      <c r="C371" s="116" t="str">
        <f t="shared" si="32"/>
        <v>blue</v>
      </c>
      <c r="D371" s="116" t="str">
        <f t="shared" si="33"/>
        <v>Кепка</v>
      </c>
      <c r="E371" s="117" t="str">
        <f t="shared" si="29"/>
        <v>Кепки</v>
      </c>
      <c r="F371" s="130" t="s">
        <v>992</v>
      </c>
      <c r="G371" s="131" t="s">
        <v>617</v>
      </c>
      <c r="H371" s="132" t="s">
        <v>44</v>
      </c>
      <c r="I371" s="133" t="s">
        <v>1759</v>
      </c>
      <c r="J371" s="134">
        <v>2</v>
      </c>
      <c r="K371" s="135" t="s">
        <v>1761</v>
      </c>
      <c r="M371" s="137">
        <v>2</v>
      </c>
    </row>
    <row r="372" spans="1:13">
      <c r="A372" s="116" t="str">
        <f t="shared" si="30"/>
        <v>KUBOR-blue</v>
      </c>
      <c r="B372" s="116" t="str">
        <f t="shared" si="31"/>
        <v>KUBOR</v>
      </c>
      <c r="C372" s="116" t="str">
        <f t="shared" si="32"/>
        <v>blue</v>
      </c>
      <c r="D372" s="116" t="str">
        <f t="shared" si="33"/>
        <v>Кепка</v>
      </c>
      <c r="E372" s="117" t="str">
        <f t="shared" si="29"/>
        <v>Кепки</v>
      </c>
      <c r="F372" s="130" t="s">
        <v>993</v>
      </c>
      <c r="G372" s="131" t="s">
        <v>617</v>
      </c>
      <c r="H372" s="132" t="s">
        <v>46</v>
      </c>
      <c r="I372" s="133" t="s">
        <v>1759</v>
      </c>
      <c r="J372" s="134">
        <v>3</v>
      </c>
      <c r="K372" s="135" t="s">
        <v>1762</v>
      </c>
      <c r="M372" s="137">
        <v>3</v>
      </c>
    </row>
    <row r="373" spans="1:13">
      <c r="A373" s="116" t="str">
        <f t="shared" si="30"/>
        <v>KUBOR-blue</v>
      </c>
      <c r="B373" s="116" t="str">
        <f t="shared" si="31"/>
        <v>KUBOR</v>
      </c>
      <c r="C373" s="116" t="str">
        <f t="shared" si="32"/>
        <v>blue</v>
      </c>
      <c r="D373" s="116" t="str">
        <f t="shared" si="33"/>
        <v>Кепка</v>
      </c>
      <c r="E373" s="117" t="str">
        <f t="shared" si="29"/>
        <v>Кепки</v>
      </c>
      <c r="F373" s="130" t="s">
        <v>616</v>
      </c>
      <c r="G373" s="131" t="s">
        <v>617</v>
      </c>
      <c r="H373" s="132" t="s">
        <v>42</v>
      </c>
      <c r="I373" s="133" t="s">
        <v>1749</v>
      </c>
      <c r="J373" s="134">
        <v>9</v>
      </c>
      <c r="K373" s="135" t="s">
        <v>1763</v>
      </c>
      <c r="M373" s="137">
        <v>9</v>
      </c>
    </row>
    <row r="374" spans="1:13">
      <c r="A374" s="116" t="str">
        <f t="shared" si="30"/>
        <v>KUBOR-blue</v>
      </c>
      <c r="B374" s="116" t="str">
        <f t="shared" si="31"/>
        <v>KUBOR</v>
      </c>
      <c r="C374" s="116" t="str">
        <f t="shared" si="32"/>
        <v>blue</v>
      </c>
      <c r="D374" s="116" t="str">
        <f t="shared" si="33"/>
        <v>Кепка</v>
      </c>
      <c r="E374" s="117" t="str">
        <f t="shared" si="29"/>
        <v>Кепки</v>
      </c>
      <c r="F374" s="130" t="s">
        <v>618</v>
      </c>
      <c r="G374" s="131" t="s">
        <v>617</v>
      </c>
      <c r="H374" s="132" t="s">
        <v>45</v>
      </c>
      <c r="I374" s="133" t="s">
        <v>1749</v>
      </c>
      <c r="J374" s="134">
        <v>4</v>
      </c>
      <c r="K374" s="135" t="s">
        <v>1750</v>
      </c>
      <c r="M374" s="137">
        <v>4</v>
      </c>
    </row>
    <row r="375" spans="1:13">
      <c r="A375" s="116" t="str">
        <f t="shared" si="30"/>
        <v>KUBOR-blue</v>
      </c>
      <c r="B375" s="116" t="str">
        <f t="shared" si="31"/>
        <v>KUBOR</v>
      </c>
      <c r="C375" s="116" t="str">
        <f t="shared" si="32"/>
        <v>blue</v>
      </c>
      <c r="D375" s="116" t="str">
        <f t="shared" si="33"/>
        <v>Кепка</v>
      </c>
      <c r="E375" s="117" t="str">
        <f t="shared" si="29"/>
        <v>Кепки</v>
      </c>
      <c r="F375" s="130" t="s">
        <v>619</v>
      </c>
      <c r="G375" s="131" t="s">
        <v>617</v>
      </c>
      <c r="H375" s="132" t="s">
        <v>41</v>
      </c>
      <c r="I375" s="133" t="s">
        <v>1749</v>
      </c>
      <c r="J375" s="134">
        <v>13</v>
      </c>
      <c r="K375" s="135" t="s">
        <v>1758</v>
      </c>
      <c r="M375" s="137">
        <v>13</v>
      </c>
    </row>
    <row r="376" spans="1:13">
      <c r="A376" s="116" t="str">
        <f t="shared" si="30"/>
        <v>KUBOR-blue</v>
      </c>
      <c r="B376" s="116" t="str">
        <f t="shared" si="31"/>
        <v>KUBOR</v>
      </c>
      <c r="C376" s="116" t="str">
        <f t="shared" si="32"/>
        <v>blue</v>
      </c>
      <c r="D376" s="116" t="str">
        <f t="shared" si="33"/>
        <v>Кепка</v>
      </c>
      <c r="E376" s="117" t="str">
        <f t="shared" si="29"/>
        <v>Кепки</v>
      </c>
      <c r="F376" s="130" t="s">
        <v>620</v>
      </c>
      <c r="G376" s="131" t="s">
        <v>617</v>
      </c>
      <c r="H376" s="132" t="s">
        <v>47</v>
      </c>
      <c r="I376" s="133" t="s">
        <v>1749</v>
      </c>
      <c r="J376" s="134">
        <v>3</v>
      </c>
      <c r="K376" s="135" t="s">
        <v>1754</v>
      </c>
      <c r="M376" s="137">
        <v>3</v>
      </c>
    </row>
    <row r="377" spans="1:13">
      <c r="A377" s="116" t="str">
        <f t="shared" si="30"/>
        <v>KUBOR-blue</v>
      </c>
      <c r="B377" s="116" t="str">
        <f t="shared" si="31"/>
        <v>KUBOR</v>
      </c>
      <c r="C377" s="116" t="str">
        <f t="shared" si="32"/>
        <v>blue</v>
      </c>
      <c r="D377" s="116" t="str">
        <f t="shared" si="33"/>
        <v>Кепка</v>
      </c>
      <c r="E377" s="117" t="str">
        <f t="shared" si="29"/>
        <v>Кепки</v>
      </c>
      <c r="F377" s="130" t="s">
        <v>621</v>
      </c>
      <c r="G377" s="131" t="s">
        <v>617</v>
      </c>
      <c r="H377" s="132" t="s">
        <v>43</v>
      </c>
      <c r="I377" s="133" t="s">
        <v>1749</v>
      </c>
      <c r="J377" s="134">
        <v>6</v>
      </c>
      <c r="K377" s="135" t="s">
        <v>1764</v>
      </c>
      <c r="M377" s="137">
        <v>6</v>
      </c>
    </row>
    <row r="378" spans="1:13">
      <c r="A378" s="116" t="str">
        <f t="shared" si="30"/>
        <v>LIGURE-beige</v>
      </c>
      <c r="B378" s="116" t="str">
        <f t="shared" si="31"/>
        <v>LIGURE</v>
      </c>
      <c r="C378" s="116" t="str">
        <f t="shared" si="32"/>
        <v>beige</v>
      </c>
      <c r="D378" s="116" t="str">
        <f t="shared" si="33"/>
        <v>Кепка</v>
      </c>
      <c r="E378" s="117" t="str">
        <f t="shared" si="29"/>
        <v>Кепки</v>
      </c>
      <c r="F378" s="130" t="s">
        <v>1116</v>
      </c>
      <c r="G378" s="131" t="s">
        <v>1117</v>
      </c>
      <c r="H378" s="132" t="s">
        <v>44</v>
      </c>
      <c r="I378" s="133" t="s">
        <v>1765</v>
      </c>
      <c r="J378" s="134">
        <v>1</v>
      </c>
      <c r="K378" s="135" t="s">
        <v>1766</v>
      </c>
      <c r="M378" s="137">
        <v>1</v>
      </c>
    </row>
    <row r="379" spans="1:13">
      <c r="A379" s="116" t="str">
        <f t="shared" si="30"/>
        <v>LIGURE-beige</v>
      </c>
      <c r="B379" s="116" t="str">
        <f t="shared" si="31"/>
        <v>LIGURE</v>
      </c>
      <c r="C379" s="116" t="str">
        <f t="shared" si="32"/>
        <v>beige</v>
      </c>
      <c r="D379" s="116" t="str">
        <f t="shared" si="33"/>
        <v>Кепка</v>
      </c>
      <c r="E379" s="117" t="str">
        <f t="shared" si="29"/>
        <v>Кепки</v>
      </c>
      <c r="F379" s="130" t="s">
        <v>1118</v>
      </c>
      <c r="G379" s="131" t="s">
        <v>1117</v>
      </c>
      <c r="H379" s="132" t="s">
        <v>42</v>
      </c>
      <c r="I379" s="133" t="s">
        <v>1765</v>
      </c>
      <c r="J379" s="134">
        <v>3</v>
      </c>
      <c r="K379" s="135" t="s">
        <v>1767</v>
      </c>
      <c r="M379" s="137">
        <v>3</v>
      </c>
    </row>
    <row r="380" spans="1:13">
      <c r="A380" s="116" t="str">
        <f t="shared" si="30"/>
        <v>LIGURE-beige</v>
      </c>
      <c r="B380" s="116" t="str">
        <f t="shared" si="31"/>
        <v>LIGURE</v>
      </c>
      <c r="C380" s="116" t="str">
        <f t="shared" si="32"/>
        <v>beige</v>
      </c>
      <c r="D380" s="116" t="str">
        <f t="shared" si="33"/>
        <v>Кепка</v>
      </c>
      <c r="E380" s="117" t="str">
        <f t="shared" si="29"/>
        <v>Кепки</v>
      </c>
      <c r="F380" s="130" t="s">
        <v>1119</v>
      </c>
      <c r="G380" s="131" t="s">
        <v>1117</v>
      </c>
      <c r="H380" s="132" t="s">
        <v>41</v>
      </c>
      <c r="I380" s="133" t="s">
        <v>1765</v>
      </c>
      <c r="J380" s="134">
        <v>4</v>
      </c>
      <c r="K380" s="135" t="s">
        <v>1768</v>
      </c>
      <c r="M380" s="137">
        <v>4</v>
      </c>
    </row>
    <row r="381" spans="1:13">
      <c r="A381" s="116" t="str">
        <f t="shared" si="30"/>
        <v>LIGURE-beige</v>
      </c>
      <c r="B381" s="116" t="str">
        <f t="shared" si="31"/>
        <v>LIGURE</v>
      </c>
      <c r="C381" s="116" t="str">
        <f t="shared" si="32"/>
        <v>beige</v>
      </c>
      <c r="D381" s="116" t="str">
        <f t="shared" si="33"/>
        <v>Кепка</v>
      </c>
      <c r="E381" s="117" t="str">
        <f t="shared" si="29"/>
        <v>Кепки</v>
      </c>
      <c r="F381" s="130" t="s">
        <v>1120</v>
      </c>
      <c r="G381" s="131" t="s">
        <v>1117</v>
      </c>
      <c r="H381" s="132" t="s">
        <v>43</v>
      </c>
      <c r="I381" s="133" t="s">
        <v>1765</v>
      </c>
      <c r="J381" s="134">
        <v>2</v>
      </c>
      <c r="K381" s="135" t="s">
        <v>1769</v>
      </c>
      <c r="M381" s="137">
        <v>2</v>
      </c>
    </row>
    <row r="382" spans="1:13">
      <c r="A382" s="116" t="str">
        <f t="shared" si="30"/>
        <v>LIGURE-grey</v>
      </c>
      <c r="B382" s="116" t="str">
        <f t="shared" si="31"/>
        <v>LIGURE</v>
      </c>
      <c r="C382" s="116" t="str">
        <f t="shared" si="32"/>
        <v>grey</v>
      </c>
      <c r="D382" s="116" t="str">
        <f t="shared" si="33"/>
        <v>Кепка</v>
      </c>
      <c r="E382" s="117" t="str">
        <f t="shared" si="29"/>
        <v>Кепки</v>
      </c>
      <c r="F382" s="130" t="s">
        <v>1121</v>
      </c>
      <c r="G382" s="131" t="s">
        <v>1122</v>
      </c>
      <c r="H382" s="132" t="s">
        <v>44</v>
      </c>
      <c r="I382" s="133" t="s">
        <v>1765</v>
      </c>
      <c r="J382" s="134">
        <v>3</v>
      </c>
      <c r="K382" s="135" t="s">
        <v>1767</v>
      </c>
      <c r="M382" s="137">
        <v>3</v>
      </c>
    </row>
    <row r="383" spans="1:13">
      <c r="A383" s="116" t="str">
        <f t="shared" si="30"/>
        <v>LIGURE-grey</v>
      </c>
      <c r="B383" s="116" t="str">
        <f t="shared" si="31"/>
        <v>LIGURE</v>
      </c>
      <c r="C383" s="116" t="str">
        <f t="shared" si="32"/>
        <v>grey</v>
      </c>
      <c r="D383" s="116" t="str">
        <f t="shared" si="33"/>
        <v>Кепка</v>
      </c>
      <c r="E383" s="117" t="str">
        <f t="shared" si="29"/>
        <v>Кепки</v>
      </c>
      <c r="F383" s="130" t="s">
        <v>1123</v>
      </c>
      <c r="G383" s="131" t="s">
        <v>1122</v>
      </c>
      <c r="H383" s="132" t="s">
        <v>42</v>
      </c>
      <c r="I383" s="133" t="s">
        <v>1765</v>
      </c>
      <c r="J383" s="134">
        <v>5</v>
      </c>
      <c r="K383" s="135" t="s">
        <v>1770</v>
      </c>
      <c r="M383" s="137">
        <v>5</v>
      </c>
    </row>
    <row r="384" spans="1:13">
      <c r="A384" s="116" t="str">
        <f t="shared" si="30"/>
        <v>LIGURE-grey</v>
      </c>
      <c r="B384" s="116" t="str">
        <f t="shared" si="31"/>
        <v>LIGURE</v>
      </c>
      <c r="C384" s="116" t="str">
        <f t="shared" si="32"/>
        <v>grey</v>
      </c>
      <c r="D384" s="116" t="str">
        <f t="shared" si="33"/>
        <v>Кепка</v>
      </c>
      <c r="E384" s="117" t="str">
        <f t="shared" si="29"/>
        <v>Кепки</v>
      </c>
      <c r="F384" s="130" t="s">
        <v>1124</v>
      </c>
      <c r="G384" s="131" t="s">
        <v>1122</v>
      </c>
      <c r="H384" s="132" t="s">
        <v>41</v>
      </c>
      <c r="I384" s="133" t="s">
        <v>1765</v>
      </c>
      <c r="J384" s="134">
        <v>6</v>
      </c>
      <c r="K384" s="135" t="s">
        <v>1771</v>
      </c>
      <c r="M384" s="137">
        <v>6</v>
      </c>
    </row>
    <row r="385" spans="1:13">
      <c r="A385" s="116" t="str">
        <f t="shared" si="30"/>
        <v>LIGURE-grey</v>
      </c>
      <c r="B385" s="116" t="str">
        <f t="shared" si="31"/>
        <v>LIGURE</v>
      </c>
      <c r="C385" s="116" t="str">
        <f t="shared" si="32"/>
        <v>grey</v>
      </c>
      <c r="D385" s="116" t="str">
        <f t="shared" si="33"/>
        <v>Кепка</v>
      </c>
      <c r="E385" s="117" t="str">
        <f t="shared" si="29"/>
        <v>Кепки</v>
      </c>
      <c r="F385" s="130" t="s">
        <v>1125</v>
      </c>
      <c r="G385" s="131" t="s">
        <v>1122</v>
      </c>
      <c r="H385" s="132" t="s">
        <v>43</v>
      </c>
      <c r="I385" s="133" t="s">
        <v>1765</v>
      </c>
      <c r="J385" s="134">
        <v>2</v>
      </c>
      <c r="K385" s="135" t="s">
        <v>1769</v>
      </c>
      <c r="M385" s="137">
        <v>2</v>
      </c>
    </row>
    <row r="386" spans="1:13">
      <c r="A386" s="116" t="str">
        <f t="shared" si="30"/>
        <v>LION-black</v>
      </c>
      <c r="B386" s="116" t="str">
        <f t="shared" si="31"/>
        <v>LION</v>
      </c>
      <c r="C386" s="116" t="str">
        <f t="shared" si="32"/>
        <v>black</v>
      </c>
      <c r="D386" s="116" t="str">
        <f t="shared" si="33"/>
        <v>Кепка</v>
      </c>
      <c r="E386" s="117" t="str">
        <f t="shared" ref="E386:E449" si="34">VLOOKUP(D386,N:O,2,0)</f>
        <v>Кепки</v>
      </c>
      <c r="F386" s="130" t="s">
        <v>772</v>
      </c>
      <c r="G386" s="131" t="s">
        <v>773</v>
      </c>
      <c r="H386" s="132" t="s">
        <v>45</v>
      </c>
      <c r="I386" s="133" t="s">
        <v>1772</v>
      </c>
      <c r="J386" s="134">
        <v>1</v>
      </c>
      <c r="K386" s="135" t="s">
        <v>1773</v>
      </c>
      <c r="M386" s="137">
        <v>1</v>
      </c>
    </row>
    <row r="387" spans="1:13">
      <c r="A387" s="116" t="str">
        <f t="shared" ref="A387:A450" si="35">B387&amp;"-"&amp;C387</f>
        <v>LISTER-grey</v>
      </c>
      <c r="B387" s="116" t="str">
        <f t="shared" ref="B387:B450" si="36">_xlfn.LET(_xlpm.START,FIND("арт. ",G387)+5,_xlpm.END,FIND("(",G387,_xlpm.START),_xlpm.Result,TRIM(MID(G387,_xlpm.START,_xlpm.END-_xlpm.START)),IFERROR(VALUE(_xlpm.Result),_xlpm.Result))</f>
        <v>LISTER</v>
      </c>
      <c r="C387" s="116" t="str">
        <f t="shared" ref="C387:C450" si="37">IF(OR(G387&lt;&gt;""),
_xlfn.LET(_xlpm.registr,NOT(0),
_xlpm.include,NOT(NOT(0)),
_xlpm.in,IF(_xlpm.registr,LOWER("{"),"{"),
_xlpm.out,IF(_xlpm.registr,LOWER("}"),"}"),
_xlpm.Target,IF(_xlpm.registr,LOWER(G387),$B387),
_xlpm.Start,IF(_xlpm.in="",1,FIND(_xlpm.in,_xlpm.Target)+IF(_xlpm.include,0,LEN(_xlpm.in))),
_xlpm.End,IF(_xlpm.out="",LEN(_xlpm.Target)+1+_xlpm.Start,FIND(_xlpm.out,_xlpm.Target,_xlpm.Start+1)),
_xlpm.Result,TRIM(MID(G387,_xlpm.Start,_xlpm.End-_xlpm.Start+IF(_xlpm.include,LEN(_xlpm.out),0))),
IFERROR(_xlpm.Result,"Не найдено")
),"")</f>
        <v>grey</v>
      </c>
      <c r="D387" s="116" t="str">
        <f t="shared" ref="D387:D450" si="38">_xlfn.LET(_xlpm.START,1,_xlpm.END,FIND(MID($R$1,1,1),G387),TRIM(MID(G387,_xlpm.START,_xlpm.END-_xlpm.START)))</f>
        <v>Кепка</v>
      </c>
      <c r="E387" s="117" t="str">
        <f t="shared" si="34"/>
        <v>Кепки</v>
      </c>
      <c r="F387" s="130" t="s">
        <v>631</v>
      </c>
      <c r="G387" s="131" t="s">
        <v>632</v>
      </c>
      <c r="H387" s="132" t="s">
        <v>44</v>
      </c>
      <c r="I387" s="133">
        <v>750.82</v>
      </c>
      <c r="J387" s="134">
        <v>1</v>
      </c>
      <c r="K387" s="135">
        <v>750.82</v>
      </c>
      <c r="M387" s="137">
        <v>1</v>
      </c>
    </row>
    <row r="388" spans="1:13">
      <c r="A388" s="116" t="str">
        <f t="shared" si="35"/>
        <v>LISTER-grey</v>
      </c>
      <c r="B388" s="116" t="str">
        <f t="shared" si="36"/>
        <v>LISTER</v>
      </c>
      <c r="C388" s="116" t="str">
        <f t="shared" si="37"/>
        <v>grey</v>
      </c>
      <c r="D388" s="116" t="str">
        <f t="shared" si="38"/>
        <v>Кепка</v>
      </c>
      <c r="E388" s="117" t="str">
        <f t="shared" si="34"/>
        <v>Кепки</v>
      </c>
      <c r="F388" s="130" t="s">
        <v>633</v>
      </c>
      <c r="G388" s="131" t="s">
        <v>632</v>
      </c>
      <c r="H388" s="132" t="s">
        <v>42</v>
      </c>
      <c r="I388" s="133">
        <v>750.82</v>
      </c>
      <c r="J388" s="134">
        <v>5</v>
      </c>
      <c r="K388" s="135" t="s">
        <v>1774</v>
      </c>
      <c r="M388" s="137">
        <v>5</v>
      </c>
    </row>
    <row r="389" spans="1:13">
      <c r="A389" s="116" t="str">
        <f t="shared" si="35"/>
        <v>LISTER-grey</v>
      </c>
      <c r="B389" s="116" t="str">
        <f t="shared" si="36"/>
        <v>LISTER</v>
      </c>
      <c r="C389" s="116" t="str">
        <f t="shared" si="37"/>
        <v>grey</v>
      </c>
      <c r="D389" s="116" t="str">
        <f t="shared" si="38"/>
        <v>Кепка</v>
      </c>
      <c r="E389" s="117" t="str">
        <f t="shared" si="34"/>
        <v>Кепки</v>
      </c>
      <c r="F389" s="130" t="s">
        <v>634</v>
      </c>
      <c r="G389" s="131" t="s">
        <v>632</v>
      </c>
      <c r="H389" s="132" t="s">
        <v>41</v>
      </c>
      <c r="I389" s="133">
        <v>750.82</v>
      </c>
      <c r="J389" s="134">
        <v>5</v>
      </c>
      <c r="K389" s="135" t="s">
        <v>1774</v>
      </c>
      <c r="M389" s="137">
        <v>5</v>
      </c>
    </row>
    <row r="390" spans="1:13">
      <c r="A390" s="116" t="str">
        <f t="shared" si="35"/>
        <v>LISTER-grey</v>
      </c>
      <c r="B390" s="116" t="str">
        <f t="shared" si="36"/>
        <v>LISTER</v>
      </c>
      <c r="C390" s="116" t="str">
        <f t="shared" si="37"/>
        <v>grey</v>
      </c>
      <c r="D390" s="116" t="str">
        <f t="shared" si="38"/>
        <v>Кепка</v>
      </c>
      <c r="E390" s="117" t="str">
        <f t="shared" si="34"/>
        <v>Кепки</v>
      </c>
      <c r="F390" s="130" t="s">
        <v>635</v>
      </c>
      <c r="G390" s="131" t="s">
        <v>632</v>
      </c>
      <c r="H390" s="132" t="s">
        <v>43</v>
      </c>
      <c r="I390" s="133">
        <v>750.82</v>
      </c>
      <c r="J390" s="134">
        <v>2</v>
      </c>
      <c r="K390" s="135" t="s">
        <v>1775</v>
      </c>
      <c r="M390" s="137">
        <v>2</v>
      </c>
    </row>
    <row r="391" spans="1:13">
      <c r="A391" s="116" t="str">
        <f t="shared" si="35"/>
        <v>LISTER-black</v>
      </c>
      <c r="B391" s="116" t="str">
        <f t="shared" si="36"/>
        <v>LISTER</v>
      </c>
      <c r="C391" s="116" t="str">
        <f t="shared" si="37"/>
        <v>black</v>
      </c>
      <c r="D391" s="116" t="str">
        <f t="shared" si="38"/>
        <v>Кепка</v>
      </c>
      <c r="E391" s="117" t="str">
        <f t="shared" si="34"/>
        <v>Кепки</v>
      </c>
      <c r="F391" s="130" t="s">
        <v>628</v>
      </c>
      <c r="G391" s="131" t="s">
        <v>627</v>
      </c>
      <c r="H391" s="132" t="s">
        <v>42</v>
      </c>
      <c r="I391" s="133">
        <v>750.82</v>
      </c>
      <c r="J391" s="134">
        <v>2</v>
      </c>
      <c r="K391" s="135" t="s">
        <v>1775</v>
      </c>
      <c r="M391" s="137">
        <v>2</v>
      </c>
    </row>
    <row r="392" spans="1:13">
      <c r="A392" s="116" t="str">
        <f t="shared" si="35"/>
        <v>LISTER-black</v>
      </c>
      <c r="B392" s="116" t="str">
        <f t="shared" si="36"/>
        <v>LISTER</v>
      </c>
      <c r="C392" s="116" t="str">
        <f t="shared" si="37"/>
        <v>black</v>
      </c>
      <c r="D392" s="116" t="str">
        <f t="shared" si="38"/>
        <v>Кепка</v>
      </c>
      <c r="E392" s="117" t="str">
        <f t="shared" si="34"/>
        <v>Кепки</v>
      </c>
      <c r="F392" s="130" t="s">
        <v>629</v>
      </c>
      <c r="G392" s="131" t="s">
        <v>627</v>
      </c>
      <c r="H392" s="132" t="s">
        <v>41</v>
      </c>
      <c r="I392" s="133">
        <v>750.82</v>
      </c>
      <c r="J392" s="134">
        <v>7</v>
      </c>
      <c r="K392" s="135" t="s">
        <v>1776</v>
      </c>
      <c r="M392" s="137">
        <v>7</v>
      </c>
    </row>
    <row r="393" spans="1:13">
      <c r="A393" s="116" t="str">
        <f t="shared" si="35"/>
        <v>LISTER-black</v>
      </c>
      <c r="B393" s="116" t="str">
        <f t="shared" si="36"/>
        <v>LISTER</v>
      </c>
      <c r="C393" s="116" t="str">
        <f t="shared" si="37"/>
        <v>black</v>
      </c>
      <c r="D393" s="116" t="str">
        <f t="shared" si="38"/>
        <v>Кепка</v>
      </c>
      <c r="E393" s="117" t="str">
        <f t="shared" si="34"/>
        <v>Кепки</v>
      </c>
      <c r="F393" s="130" t="s">
        <v>630</v>
      </c>
      <c r="G393" s="131" t="s">
        <v>627</v>
      </c>
      <c r="H393" s="132" t="s">
        <v>43</v>
      </c>
      <c r="I393" s="133">
        <v>750.82</v>
      </c>
      <c r="J393" s="134">
        <v>2</v>
      </c>
      <c r="K393" s="135" t="s">
        <v>1775</v>
      </c>
      <c r="M393" s="137">
        <v>2</v>
      </c>
    </row>
    <row r="394" spans="1:13">
      <c r="A394" s="116" t="str">
        <f t="shared" si="35"/>
        <v>LOGAN-red</v>
      </c>
      <c r="B394" s="116" t="str">
        <f t="shared" si="36"/>
        <v>LOGAN</v>
      </c>
      <c r="C394" s="116" t="str">
        <f t="shared" si="37"/>
        <v>red</v>
      </c>
      <c r="D394" s="116" t="str">
        <f t="shared" si="38"/>
        <v>Кепка</v>
      </c>
      <c r="E394" s="117" t="str">
        <f t="shared" si="34"/>
        <v>Кепки</v>
      </c>
      <c r="F394" s="130" t="s">
        <v>636</v>
      </c>
      <c r="G394" s="131" t="s">
        <v>637</v>
      </c>
      <c r="H394" s="132" t="s">
        <v>45</v>
      </c>
      <c r="I394" s="133" t="s">
        <v>1777</v>
      </c>
      <c r="J394" s="134">
        <v>1</v>
      </c>
      <c r="K394" s="135" t="s">
        <v>1778</v>
      </c>
      <c r="M394" s="137">
        <v>1</v>
      </c>
    </row>
    <row r="395" spans="1:13">
      <c r="A395" s="116" t="str">
        <f t="shared" si="35"/>
        <v>MACIS-green</v>
      </c>
      <c r="B395" s="116" t="str">
        <f t="shared" si="36"/>
        <v>MACIS</v>
      </c>
      <c r="C395" s="116" t="str">
        <f t="shared" si="37"/>
        <v>green</v>
      </c>
      <c r="D395" s="116" t="str">
        <f t="shared" si="38"/>
        <v>Кепка</v>
      </c>
      <c r="E395" s="117" t="str">
        <f t="shared" si="34"/>
        <v>Кепки</v>
      </c>
      <c r="F395" s="130" t="s">
        <v>1131</v>
      </c>
      <c r="G395" s="131" t="s">
        <v>1132</v>
      </c>
      <c r="H395" s="132" t="s">
        <v>42</v>
      </c>
      <c r="I395" s="133" t="s">
        <v>1705</v>
      </c>
      <c r="J395" s="134">
        <v>2</v>
      </c>
      <c r="K395" s="135" t="s">
        <v>1706</v>
      </c>
      <c r="M395" s="137">
        <v>2</v>
      </c>
    </row>
    <row r="396" spans="1:13">
      <c r="A396" s="116" t="str">
        <f t="shared" si="35"/>
        <v>MACIS-green</v>
      </c>
      <c r="B396" s="116" t="str">
        <f t="shared" si="36"/>
        <v>MACIS</v>
      </c>
      <c r="C396" s="116" t="str">
        <f t="shared" si="37"/>
        <v>green</v>
      </c>
      <c r="D396" s="116" t="str">
        <f t="shared" si="38"/>
        <v>Кепка</v>
      </c>
      <c r="E396" s="117" t="str">
        <f t="shared" si="34"/>
        <v>Кепки</v>
      </c>
      <c r="F396" s="130" t="s">
        <v>1133</v>
      </c>
      <c r="G396" s="131" t="s">
        <v>1132</v>
      </c>
      <c r="H396" s="132" t="s">
        <v>41</v>
      </c>
      <c r="I396" s="133" t="s">
        <v>1705</v>
      </c>
      <c r="J396" s="134">
        <v>1</v>
      </c>
      <c r="K396" s="135" t="s">
        <v>1705</v>
      </c>
      <c r="M396" s="137">
        <v>1</v>
      </c>
    </row>
    <row r="397" spans="1:13">
      <c r="A397" s="116" t="str">
        <f t="shared" si="35"/>
        <v>MACIS-green</v>
      </c>
      <c r="B397" s="116" t="str">
        <f t="shared" si="36"/>
        <v>MACIS</v>
      </c>
      <c r="C397" s="116" t="str">
        <f t="shared" si="37"/>
        <v>green</v>
      </c>
      <c r="D397" s="116" t="str">
        <f t="shared" si="38"/>
        <v>Кепка</v>
      </c>
      <c r="E397" s="117" t="str">
        <f t="shared" si="34"/>
        <v>Кепки</v>
      </c>
      <c r="F397" s="130" t="s">
        <v>1134</v>
      </c>
      <c r="G397" s="131" t="s">
        <v>1132</v>
      </c>
      <c r="H397" s="132" t="s">
        <v>43</v>
      </c>
      <c r="I397" s="133" t="s">
        <v>1705</v>
      </c>
      <c r="J397" s="134">
        <v>2</v>
      </c>
      <c r="K397" s="135" t="s">
        <v>1706</v>
      </c>
      <c r="M397" s="137">
        <v>2</v>
      </c>
    </row>
    <row r="398" spans="1:13">
      <c r="A398" s="116" t="str">
        <f t="shared" si="35"/>
        <v>MACIS-blue</v>
      </c>
      <c r="B398" s="116" t="str">
        <f t="shared" si="36"/>
        <v>MACIS</v>
      </c>
      <c r="C398" s="116" t="str">
        <f t="shared" si="37"/>
        <v>blue</v>
      </c>
      <c r="D398" s="116" t="str">
        <f t="shared" si="38"/>
        <v>Кепка</v>
      </c>
      <c r="E398" s="117" t="str">
        <f t="shared" si="34"/>
        <v>Кепки</v>
      </c>
      <c r="F398" s="130" t="s">
        <v>1126</v>
      </c>
      <c r="G398" s="131" t="s">
        <v>1127</v>
      </c>
      <c r="H398" s="132" t="s">
        <v>46</v>
      </c>
      <c r="I398" s="133" t="s">
        <v>1705</v>
      </c>
      <c r="J398" s="134">
        <v>2</v>
      </c>
      <c r="K398" s="135" t="s">
        <v>1706</v>
      </c>
      <c r="M398" s="137">
        <v>2</v>
      </c>
    </row>
    <row r="399" spans="1:13">
      <c r="A399" s="116" t="str">
        <f t="shared" si="35"/>
        <v>MACIS-blue</v>
      </c>
      <c r="B399" s="116" t="str">
        <f t="shared" si="36"/>
        <v>MACIS</v>
      </c>
      <c r="C399" s="116" t="str">
        <f t="shared" si="37"/>
        <v>blue</v>
      </c>
      <c r="D399" s="116" t="str">
        <f t="shared" si="38"/>
        <v>Кепка</v>
      </c>
      <c r="E399" s="117" t="str">
        <f t="shared" si="34"/>
        <v>Кепки</v>
      </c>
      <c r="F399" s="130" t="s">
        <v>1128</v>
      </c>
      <c r="G399" s="131" t="s">
        <v>1127</v>
      </c>
      <c r="H399" s="132" t="s">
        <v>42</v>
      </c>
      <c r="I399" s="133" t="s">
        <v>1705</v>
      </c>
      <c r="J399" s="134">
        <v>5</v>
      </c>
      <c r="K399" s="135" t="s">
        <v>1708</v>
      </c>
      <c r="M399" s="137">
        <v>5</v>
      </c>
    </row>
    <row r="400" spans="1:13">
      <c r="A400" s="116" t="str">
        <f t="shared" si="35"/>
        <v>MACIS-blue</v>
      </c>
      <c r="B400" s="116" t="str">
        <f t="shared" si="36"/>
        <v>MACIS</v>
      </c>
      <c r="C400" s="116" t="str">
        <f t="shared" si="37"/>
        <v>blue</v>
      </c>
      <c r="D400" s="116" t="str">
        <f t="shared" si="38"/>
        <v>Кепка</v>
      </c>
      <c r="E400" s="117" t="str">
        <f t="shared" si="34"/>
        <v>Кепки</v>
      </c>
      <c r="F400" s="130" t="s">
        <v>1129</v>
      </c>
      <c r="G400" s="131" t="s">
        <v>1127</v>
      </c>
      <c r="H400" s="132" t="s">
        <v>41</v>
      </c>
      <c r="I400" s="133" t="s">
        <v>1705</v>
      </c>
      <c r="J400" s="134">
        <v>4</v>
      </c>
      <c r="K400" s="135" t="s">
        <v>1707</v>
      </c>
      <c r="M400" s="137">
        <v>4</v>
      </c>
    </row>
    <row r="401" spans="1:13">
      <c r="A401" s="116" t="str">
        <f t="shared" si="35"/>
        <v>MACIS-blue</v>
      </c>
      <c r="B401" s="116" t="str">
        <f t="shared" si="36"/>
        <v>MACIS</v>
      </c>
      <c r="C401" s="116" t="str">
        <f t="shared" si="37"/>
        <v>blue</v>
      </c>
      <c r="D401" s="116" t="str">
        <f t="shared" si="38"/>
        <v>Кепка</v>
      </c>
      <c r="E401" s="117" t="str">
        <f t="shared" si="34"/>
        <v>Кепки</v>
      </c>
      <c r="F401" s="130" t="s">
        <v>1779</v>
      </c>
      <c r="G401" s="131" t="s">
        <v>1127</v>
      </c>
      <c r="H401" s="132" t="s">
        <v>47</v>
      </c>
      <c r="I401" s="133" t="s">
        <v>1705</v>
      </c>
      <c r="J401" s="134">
        <v>1</v>
      </c>
      <c r="K401" s="135" t="s">
        <v>1705</v>
      </c>
      <c r="M401" s="137">
        <v>1</v>
      </c>
    </row>
    <row r="402" spans="1:13">
      <c r="A402" s="116" t="str">
        <f t="shared" si="35"/>
        <v>MACIS-blue</v>
      </c>
      <c r="B402" s="116" t="str">
        <f t="shared" si="36"/>
        <v>MACIS</v>
      </c>
      <c r="C402" s="116" t="str">
        <f t="shared" si="37"/>
        <v>blue</v>
      </c>
      <c r="D402" s="116" t="str">
        <f t="shared" si="38"/>
        <v>Кепка</v>
      </c>
      <c r="E402" s="117" t="str">
        <f t="shared" si="34"/>
        <v>Кепки</v>
      </c>
      <c r="F402" s="130" t="s">
        <v>1130</v>
      </c>
      <c r="G402" s="131" t="s">
        <v>1127</v>
      </c>
      <c r="H402" s="132" t="s">
        <v>43</v>
      </c>
      <c r="I402" s="133" t="s">
        <v>1705</v>
      </c>
      <c r="J402" s="134">
        <v>2</v>
      </c>
      <c r="K402" s="135" t="s">
        <v>1706</v>
      </c>
      <c r="M402" s="137">
        <v>2</v>
      </c>
    </row>
    <row r="403" spans="1:13">
      <c r="A403" s="116" t="str">
        <f t="shared" si="35"/>
        <v>MAKASSAR-black</v>
      </c>
      <c r="B403" s="116" t="str">
        <f t="shared" si="36"/>
        <v>MAKASSAR</v>
      </c>
      <c r="C403" s="116" t="str">
        <f t="shared" si="37"/>
        <v>black</v>
      </c>
      <c r="D403" s="116" t="str">
        <f t="shared" si="38"/>
        <v>Кепка</v>
      </c>
      <c r="E403" s="117" t="str">
        <f t="shared" si="34"/>
        <v>Кепки</v>
      </c>
      <c r="F403" s="130" t="s">
        <v>1780</v>
      </c>
      <c r="G403" s="131" t="s">
        <v>1781</v>
      </c>
      <c r="H403" s="132" t="s">
        <v>44</v>
      </c>
      <c r="I403" s="133">
        <v>879.65</v>
      </c>
      <c r="J403" s="134">
        <v>3</v>
      </c>
      <c r="K403" s="135" t="s">
        <v>1568</v>
      </c>
      <c r="M403" s="137">
        <v>3</v>
      </c>
    </row>
    <row r="404" spans="1:13">
      <c r="A404" s="116" t="str">
        <f t="shared" si="35"/>
        <v>MAKASSAR-black</v>
      </c>
      <c r="B404" s="116" t="str">
        <f t="shared" si="36"/>
        <v>MAKASSAR</v>
      </c>
      <c r="C404" s="116" t="str">
        <f t="shared" si="37"/>
        <v>black</v>
      </c>
      <c r="D404" s="116" t="str">
        <f t="shared" si="38"/>
        <v>Кепка</v>
      </c>
      <c r="E404" s="117" t="str">
        <f t="shared" si="34"/>
        <v>Кепки</v>
      </c>
      <c r="F404" s="130" t="s">
        <v>1782</v>
      </c>
      <c r="G404" s="131" t="s">
        <v>1781</v>
      </c>
      <c r="H404" s="132" t="s">
        <v>42</v>
      </c>
      <c r="I404" s="133">
        <v>879.65</v>
      </c>
      <c r="J404" s="134">
        <v>8</v>
      </c>
      <c r="K404" s="135" t="s">
        <v>1599</v>
      </c>
      <c r="M404" s="137">
        <v>8</v>
      </c>
    </row>
    <row r="405" spans="1:13">
      <c r="A405" s="116" t="str">
        <f t="shared" si="35"/>
        <v>MAKASSAR-black</v>
      </c>
      <c r="B405" s="116" t="str">
        <f t="shared" si="36"/>
        <v>MAKASSAR</v>
      </c>
      <c r="C405" s="116" t="str">
        <f t="shared" si="37"/>
        <v>black</v>
      </c>
      <c r="D405" s="116" t="str">
        <f t="shared" si="38"/>
        <v>Кепка</v>
      </c>
      <c r="E405" s="117" t="str">
        <f t="shared" si="34"/>
        <v>Кепки</v>
      </c>
      <c r="F405" s="130" t="s">
        <v>1783</v>
      </c>
      <c r="G405" s="131" t="s">
        <v>1781</v>
      </c>
      <c r="H405" s="132" t="s">
        <v>41</v>
      </c>
      <c r="I405" s="133">
        <v>879.65</v>
      </c>
      <c r="J405" s="134">
        <v>12</v>
      </c>
      <c r="K405" s="135" t="s">
        <v>1784</v>
      </c>
      <c r="M405" s="137">
        <v>12</v>
      </c>
    </row>
    <row r="406" spans="1:13">
      <c r="A406" s="116" t="str">
        <f t="shared" si="35"/>
        <v>MAKASSAR-black</v>
      </c>
      <c r="B406" s="116" t="str">
        <f t="shared" si="36"/>
        <v>MAKASSAR</v>
      </c>
      <c r="C406" s="116" t="str">
        <f t="shared" si="37"/>
        <v>black</v>
      </c>
      <c r="D406" s="116" t="str">
        <f t="shared" si="38"/>
        <v>Кепка</v>
      </c>
      <c r="E406" s="117" t="str">
        <f t="shared" si="34"/>
        <v>Кепки</v>
      </c>
      <c r="F406" s="130" t="s">
        <v>1785</v>
      </c>
      <c r="G406" s="131" t="s">
        <v>1781</v>
      </c>
      <c r="H406" s="132" t="s">
        <v>43</v>
      </c>
      <c r="I406" s="133">
        <v>879.65</v>
      </c>
      <c r="J406" s="134">
        <v>7</v>
      </c>
      <c r="K406" s="135" t="s">
        <v>1786</v>
      </c>
      <c r="M406" s="137">
        <v>7</v>
      </c>
    </row>
    <row r="407" spans="1:13">
      <c r="A407" s="116" t="str">
        <f t="shared" si="35"/>
        <v>MARINS 002-bordeaux</v>
      </c>
      <c r="B407" s="116" t="str">
        <f t="shared" si="36"/>
        <v>MARINS 002</v>
      </c>
      <c r="C407" s="116" t="str">
        <f t="shared" si="37"/>
        <v>bordeaux</v>
      </c>
      <c r="D407" s="116" t="str">
        <f t="shared" si="38"/>
        <v>Кепка</v>
      </c>
      <c r="E407" s="117" t="str">
        <f t="shared" si="34"/>
        <v>Кепки</v>
      </c>
      <c r="F407" s="130" t="s">
        <v>1787</v>
      </c>
      <c r="G407" s="131" t="s">
        <v>1788</v>
      </c>
      <c r="H407" s="132" t="s">
        <v>45</v>
      </c>
      <c r="I407" s="133">
        <v>981.9</v>
      </c>
      <c r="J407" s="134">
        <v>11</v>
      </c>
      <c r="K407" s="135" t="s">
        <v>1789</v>
      </c>
      <c r="M407" s="137">
        <v>11</v>
      </c>
    </row>
    <row r="408" spans="1:13">
      <c r="A408" s="116" t="str">
        <f t="shared" si="35"/>
        <v>MARINS 007-blue</v>
      </c>
      <c r="B408" s="116" t="str">
        <f t="shared" si="36"/>
        <v>MARINS 007</v>
      </c>
      <c r="C408" s="116" t="str">
        <f t="shared" si="37"/>
        <v>blue</v>
      </c>
      <c r="D408" s="116" t="str">
        <f t="shared" si="38"/>
        <v>Кепка</v>
      </c>
      <c r="E408" s="117" t="str">
        <f t="shared" si="34"/>
        <v>Кепки</v>
      </c>
      <c r="F408" s="130" t="s">
        <v>467</v>
      </c>
      <c r="G408" s="131" t="s">
        <v>293</v>
      </c>
      <c r="H408" s="132" t="s">
        <v>44</v>
      </c>
      <c r="I408" s="133">
        <v>488.42</v>
      </c>
      <c r="J408" s="134">
        <v>2</v>
      </c>
      <c r="K408" s="135">
        <v>976.84</v>
      </c>
      <c r="M408" s="137">
        <v>2</v>
      </c>
    </row>
    <row r="409" spans="1:13">
      <c r="A409" s="116" t="str">
        <f t="shared" si="35"/>
        <v>MARINS 007-blue</v>
      </c>
      <c r="B409" s="116" t="str">
        <f t="shared" si="36"/>
        <v>MARINS 007</v>
      </c>
      <c r="C409" s="116" t="str">
        <f t="shared" si="37"/>
        <v>blue</v>
      </c>
      <c r="D409" s="116" t="str">
        <f t="shared" si="38"/>
        <v>Кепка</v>
      </c>
      <c r="E409" s="117" t="str">
        <f t="shared" si="34"/>
        <v>Кепки</v>
      </c>
      <c r="F409" s="130" t="s">
        <v>292</v>
      </c>
      <c r="G409" s="131" t="s">
        <v>293</v>
      </c>
      <c r="H409" s="132" t="s">
        <v>42</v>
      </c>
      <c r="I409" s="133">
        <v>955</v>
      </c>
      <c r="J409" s="134">
        <v>5</v>
      </c>
      <c r="K409" s="135" t="s">
        <v>1790</v>
      </c>
      <c r="M409" s="137">
        <v>5</v>
      </c>
    </row>
    <row r="410" spans="1:13">
      <c r="A410" s="116" t="str">
        <f t="shared" si="35"/>
        <v>MARINS 007-blue</v>
      </c>
      <c r="B410" s="116" t="str">
        <f t="shared" si="36"/>
        <v>MARINS 007</v>
      </c>
      <c r="C410" s="116" t="str">
        <f t="shared" si="37"/>
        <v>blue</v>
      </c>
      <c r="D410" s="116" t="str">
        <f t="shared" si="38"/>
        <v>Кепка</v>
      </c>
      <c r="E410" s="117" t="str">
        <f t="shared" si="34"/>
        <v>Кепки</v>
      </c>
      <c r="F410" s="130" t="s">
        <v>468</v>
      </c>
      <c r="G410" s="131" t="s">
        <v>293</v>
      </c>
      <c r="H410" s="132" t="s">
        <v>41</v>
      </c>
      <c r="I410" s="133">
        <v>488.42</v>
      </c>
      <c r="J410" s="134">
        <v>2</v>
      </c>
      <c r="K410" s="135">
        <v>976.84</v>
      </c>
      <c r="M410" s="137">
        <v>2</v>
      </c>
    </row>
    <row r="411" spans="1:13">
      <c r="A411" s="116" t="str">
        <f t="shared" si="35"/>
        <v>MARINS 007-black</v>
      </c>
      <c r="B411" s="116" t="str">
        <f t="shared" si="36"/>
        <v>MARINS 007</v>
      </c>
      <c r="C411" s="116" t="str">
        <f t="shared" si="37"/>
        <v>black</v>
      </c>
      <c r="D411" s="116" t="str">
        <f t="shared" si="38"/>
        <v>Кепка</v>
      </c>
      <c r="E411" s="117" t="str">
        <f t="shared" si="34"/>
        <v>Кепки</v>
      </c>
      <c r="F411" s="130" t="s">
        <v>469</v>
      </c>
      <c r="G411" s="131" t="s">
        <v>470</v>
      </c>
      <c r="H411" s="132" t="s">
        <v>44</v>
      </c>
      <c r="I411" s="133">
        <v>488.42</v>
      </c>
      <c r="J411" s="134">
        <v>1</v>
      </c>
      <c r="K411" s="135">
        <v>488.42</v>
      </c>
      <c r="M411" s="137">
        <v>1</v>
      </c>
    </row>
    <row r="412" spans="1:13">
      <c r="A412" s="116" t="str">
        <f t="shared" si="35"/>
        <v>MARINS 007-black</v>
      </c>
      <c r="B412" s="116" t="str">
        <f t="shared" si="36"/>
        <v>MARINS 007</v>
      </c>
      <c r="C412" s="116" t="str">
        <f t="shared" si="37"/>
        <v>black</v>
      </c>
      <c r="D412" s="116" t="str">
        <f t="shared" si="38"/>
        <v>Кепка</v>
      </c>
      <c r="E412" s="117" t="str">
        <f t="shared" si="34"/>
        <v>Кепки</v>
      </c>
      <c r="F412" s="130" t="s">
        <v>471</v>
      </c>
      <c r="G412" s="131" t="s">
        <v>470</v>
      </c>
      <c r="H412" s="132" t="s">
        <v>42</v>
      </c>
      <c r="I412" s="133">
        <v>488.42</v>
      </c>
      <c r="J412" s="134">
        <v>5</v>
      </c>
      <c r="K412" s="135" t="s">
        <v>1791</v>
      </c>
      <c r="M412" s="137">
        <v>5</v>
      </c>
    </row>
    <row r="413" spans="1:13">
      <c r="A413" s="116" t="str">
        <f t="shared" si="35"/>
        <v>MARMARA-beige</v>
      </c>
      <c r="B413" s="116" t="str">
        <f t="shared" si="36"/>
        <v>MARMARA</v>
      </c>
      <c r="C413" s="116" t="str">
        <f t="shared" si="37"/>
        <v>beige</v>
      </c>
      <c r="D413" s="116" t="str">
        <f t="shared" si="38"/>
        <v>Кепка</v>
      </c>
      <c r="E413" s="117" t="str">
        <f t="shared" si="34"/>
        <v>Кепки</v>
      </c>
      <c r="F413" s="130" t="s">
        <v>639</v>
      </c>
      <c r="G413" s="131" t="s">
        <v>638</v>
      </c>
      <c r="H413" s="132" t="s">
        <v>42</v>
      </c>
      <c r="I413" s="133" t="s">
        <v>1792</v>
      </c>
      <c r="J413" s="134">
        <v>2</v>
      </c>
      <c r="K413" s="135" t="s">
        <v>1793</v>
      </c>
      <c r="M413" s="137">
        <v>2</v>
      </c>
    </row>
    <row r="414" spans="1:13">
      <c r="A414" s="116" t="str">
        <f t="shared" si="35"/>
        <v>MARMARA-beige</v>
      </c>
      <c r="B414" s="116" t="str">
        <f t="shared" si="36"/>
        <v>MARMARA</v>
      </c>
      <c r="C414" s="116" t="str">
        <f t="shared" si="37"/>
        <v>beige</v>
      </c>
      <c r="D414" s="116" t="str">
        <f t="shared" si="38"/>
        <v>Кепка</v>
      </c>
      <c r="E414" s="117" t="str">
        <f t="shared" si="34"/>
        <v>Кепки</v>
      </c>
      <c r="F414" s="130" t="s">
        <v>640</v>
      </c>
      <c r="G414" s="131" t="s">
        <v>638</v>
      </c>
      <c r="H414" s="132" t="s">
        <v>45</v>
      </c>
      <c r="I414" s="133" t="s">
        <v>1792</v>
      </c>
      <c r="J414" s="134">
        <v>3</v>
      </c>
      <c r="K414" s="135" t="s">
        <v>1794</v>
      </c>
      <c r="M414" s="137">
        <v>3</v>
      </c>
    </row>
    <row r="415" spans="1:13">
      <c r="A415" s="116" t="str">
        <f t="shared" si="35"/>
        <v>MARMARA-beige</v>
      </c>
      <c r="B415" s="116" t="str">
        <f t="shared" si="36"/>
        <v>MARMARA</v>
      </c>
      <c r="C415" s="116" t="str">
        <f t="shared" si="37"/>
        <v>beige</v>
      </c>
      <c r="D415" s="116" t="str">
        <f t="shared" si="38"/>
        <v>Кепка</v>
      </c>
      <c r="E415" s="117" t="str">
        <f t="shared" si="34"/>
        <v>Кепки</v>
      </c>
      <c r="F415" s="130" t="s">
        <v>641</v>
      </c>
      <c r="G415" s="131" t="s">
        <v>638</v>
      </c>
      <c r="H415" s="132" t="s">
        <v>41</v>
      </c>
      <c r="I415" s="133" t="s">
        <v>1792</v>
      </c>
      <c r="J415" s="134">
        <v>2</v>
      </c>
      <c r="K415" s="135" t="s">
        <v>1793</v>
      </c>
      <c r="M415" s="137">
        <v>2</v>
      </c>
    </row>
    <row r="416" spans="1:13">
      <c r="A416" s="116" t="str">
        <f t="shared" si="35"/>
        <v>MARTABAN-navy</v>
      </c>
      <c r="B416" s="116" t="str">
        <f t="shared" si="36"/>
        <v>MARTABAN</v>
      </c>
      <c r="C416" s="116" t="str">
        <f t="shared" si="37"/>
        <v>navy</v>
      </c>
      <c r="D416" s="116" t="str">
        <f t="shared" si="38"/>
        <v>Кепка</v>
      </c>
      <c r="E416" s="117" t="str">
        <f t="shared" si="34"/>
        <v>Кепки</v>
      </c>
      <c r="F416" s="130" t="s">
        <v>770</v>
      </c>
      <c r="G416" s="131" t="s">
        <v>771</v>
      </c>
      <c r="H416" s="132" t="s">
        <v>41</v>
      </c>
      <c r="I416" s="133">
        <v>741</v>
      </c>
      <c r="J416" s="134">
        <v>1</v>
      </c>
      <c r="K416" s="135">
        <v>741</v>
      </c>
      <c r="M416" s="137">
        <v>1</v>
      </c>
    </row>
    <row r="417" spans="1:13">
      <c r="A417" s="116" t="str">
        <f t="shared" si="35"/>
        <v>MARTABAN-black</v>
      </c>
      <c r="B417" s="116" t="str">
        <f t="shared" si="36"/>
        <v>MARTABAN</v>
      </c>
      <c r="C417" s="116" t="str">
        <f t="shared" si="37"/>
        <v>black</v>
      </c>
      <c r="D417" s="116" t="str">
        <f t="shared" si="38"/>
        <v>Кепка</v>
      </c>
      <c r="E417" s="117" t="str">
        <f t="shared" si="34"/>
        <v>Кепки</v>
      </c>
      <c r="F417" s="130" t="s">
        <v>1795</v>
      </c>
      <c r="G417" s="131" t="s">
        <v>1796</v>
      </c>
      <c r="H417" s="132" t="s">
        <v>44</v>
      </c>
      <c r="I417" s="133" t="s">
        <v>1401</v>
      </c>
      <c r="J417" s="134">
        <v>3</v>
      </c>
      <c r="K417" s="135" t="s">
        <v>1797</v>
      </c>
      <c r="M417" s="137">
        <v>3</v>
      </c>
    </row>
    <row r="418" spans="1:13">
      <c r="A418" s="116" t="str">
        <f t="shared" si="35"/>
        <v>MARTABAN-black</v>
      </c>
      <c r="B418" s="116" t="str">
        <f t="shared" si="36"/>
        <v>MARTABAN</v>
      </c>
      <c r="C418" s="116" t="str">
        <f t="shared" si="37"/>
        <v>black</v>
      </c>
      <c r="D418" s="116" t="str">
        <f t="shared" si="38"/>
        <v>Кепка</v>
      </c>
      <c r="E418" s="117" t="str">
        <f t="shared" si="34"/>
        <v>Кепки</v>
      </c>
      <c r="F418" s="130" t="s">
        <v>1798</v>
      </c>
      <c r="G418" s="131" t="s">
        <v>1796</v>
      </c>
      <c r="H418" s="132" t="s">
        <v>42</v>
      </c>
      <c r="I418" s="133" t="s">
        <v>1401</v>
      </c>
      <c r="J418" s="134">
        <v>11</v>
      </c>
      <c r="K418" s="135" t="s">
        <v>1799</v>
      </c>
      <c r="M418" s="137">
        <v>11</v>
      </c>
    </row>
    <row r="419" spans="1:13">
      <c r="A419" s="116" t="str">
        <f t="shared" si="35"/>
        <v>MARTABAN-black</v>
      </c>
      <c r="B419" s="116" t="str">
        <f t="shared" si="36"/>
        <v>MARTABAN</v>
      </c>
      <c r="C419" s="116" t="str">
        <f t="shared" si="37"/>
        <v>black</v>
      </c>
      <c r="D419" s="116" t="str">
        <f t="shared" si="38"/>
        <v>Кепка</v>
      </c>
      <c r="E419" s="117" t="str">
        <f t="shared" si="34"/>
        <v>Кепки</v>
      </c>
      <c r="F419" s="130" t="s">
        <v>1800</v>
      </c>
      <c r="G419" s="131" t="s">
        <v>1796</v>
      </c>
      <c r="H419" s="132" t="s">
        <v>41</v>
      </c>
      <c r="I419" s="133" t="s">
        <v>1401</v>
      </c>
      <c r="J419" s="134">
        <v>12</v>
      </c>
      <c r="K419" s="135" t="s">
        <v>1404</v>
      </c>
      <c r="M419" s="137">
        <v>12</v>
      </c>
    </row>
    <row r="420" spans="1:13">
      <c r="A420" s="116" t="str">
        <f t="shared" si="35"/>
        <v>MARTABAN-black</v>
      </c>
      <c r="B420" s="116" t="str">
        <f t="shared" si="36"/>
        <v>MARTABAN</v>
      </c>
      <c r="C420" s="116" t="str">
        <f t="shared" si="37"/>
        <v>black</v>
      </c>
      <c r="D420" s="116" t="str">
        <f t="shared" si="38"/>
        <v>Кепка</v>
      </c>
      <c r="E420" s="117" t="str">
        <f t="shared" si="34"/>
        <v>Кепки</v>
      </c>
      <c r="F420" s="130" t="s">
        <v>1801</v>
      </c>
      <c r="G420" s="131" t="s">
        <v>1796</v>
      </c>
      <c r="H420" s="132" t="s">
        <v>43</v>
      </c>
      <c r="I420" s="133" t="s">
        <v>1401</v>
      </c>
      <c r="J420" s="134">
        <v>6</v>
      </c>
      <c r="K420" s="135" t="s">
        <v>1802</v>
      </c>
      <c r="M420" s="137">
        <v>6</v>
      </c>
    </row>
    <row r="421" spans="1:13">
      <c r="A421" s="116" t="str">
        <f t="shared" si="35"/>
        <v>MARTIN-brown</v>
      </c>
      <c r="B421" s="116" t="str">
        <f t="shared" si="36"/>
        <v>MARTIN</v>
      </c>
      <c r="C421" s="116" t="str">
        <f t="shared" si="37"/>
        <v>brown</v>
      </c>
      <c r="D421" s="116" t="str">
        <f t="shared" si="38"/>
        <v>Кепка</v>
      </c>
      <c r="E421" s="117" t="str">
        <f t="shared" si="34"/>
        <v>Кепки</v>
      </c>
      <c r="F421" s="130" t="s">
        <v>391</v>
      </c>
      <c r="G421" s="131" t="s">
        <v>392</v>
      </c>
      <c r="H421" s="132" t="s">
        <v>46</v>
      </c>
      <c r="I421" s="133">
        <v>891.11</v>
      </c>
      <c r="J421" s="134">
        <v>1</v>
      </c>
      <c r="K421" s="135">
        <v>891.11</v>
      </c>
      <c r="M421" s="137">
        <v>1</v>
      </c>
    </row>
    <row r="422" spans="1:13">
      <c r="A422" s="116" t="str">
        <f t="shared" si="35"/>
        <v>MARTIN-brown</v>
      </c>
      <c r="B422" s="116" t="str">
        <f t="shared" si="36"/>
        <v>MARTIN</v>
      </c>
      <c r="C422" s="116" t="str">
        <f t="shared" si="37"/>
        <v>brown</v>
      </c>
      <c r="D422" s="116" t="str">
        <f t="shared" si="38"/>
        <v>Кепка</v>
      </c>
      <c r="E422" s="117" t="str">
        <f t="shared" si="34"/>
        <v>Кепки</v>
      </c>
      <c r="F422" s="130" t="s">
        <v>393</v>
      </c>
      <c r="G422" s="131" t="s">
        <v>392</v>
      </c>
      <c r="H422" s="132" t="s">
        <v>41</v>
      </c>
      <c r="I422" s="133">
        <v>891.11</v>
      </c>
      <c r="J422" s="134">
        <v>2</v>
      </c>
      <c r="K422" s="135" t="s">
        <v>1803</v>
      </c>
      <c r="M422" s="137">
        <v>2</v>
      </c>
    </row>
    <row r="423" spans="1:13">
      <c r="A423" s="116" t="str">
        <f t="shared" si="35"/>
        <v>MARTIN-brown</v>
      </c>
      <c r="B423" s="116" t="str">
        <f t="shared" si="36"/>
        <v>MARTIN</v>
      </c>
      <c r="C423" s="116" t="str">
        <f t="shared" si="37"/>
        <v>brown</v>
      </c>
      <c r="D423" s="116" t="str">
        <f t="shared" si="38"/>
        <v>Кепка</v>
      </c>
      <c r="E423" s="117" t="str">
        <f t="shared" si="34"/>
        <v>Кепки</v>
      </c>
      <c r="F423" s="130" t="s">
        <v>394</v>
      </c>
      <c r="G423" s="131" t="s">
        <v>392</v>
      </c>
      <c r="H423" s="132" t="s">
        <v>47</v>
      </c>
      <c r="I423" s="133">
        <v>891.12</v>
      </c>
      <c r="J423" s="134">
        <v>1</v>
      </c>
      <c r="K423" s="135">
        <v>891.12</v>
      </c>
      <c r="M423" s="137">
        <v>1</v>
      </c>
    </row>
    <row r="424" spans="1:13">
      <c r="A424" s="116" t="str">
        <f t="shared" si="35"/>
        <v>MARTIN-brown</v>
      </c>
      <c r="B424" s="116" t="str">
        <f t="shared" si="36"/>
        <v>MARTIN</v>
      </c>
      <c r="C424" s="116" t="str">
        <f t="shared" si="37"/>
        <v>brown</v>
      </c>
      <c r="D424" s="116" t="str">
        <f t="shared" si="38"/>
        <v>Кепка</v>
      </c>
      <c r="E424" s="117" t="str">
        <f t="shared" si="34"/>
        <v>Кепки</v>
      </c>
      <c r="F424" s="130" t="s">
        <v>395</v>
      </c>
      <c r="G424" s="131" t="s">
        <v>392</v>
      </c>
      <c r="H424" s="132" t="s">
        <v>43</v>
      </c>
      <c r="I424" s="133">
        <v>891.11</v>
      </c>
      <c r="J424" s="134">
        <v>1</v>
      </c>
      <c r="K424" s="135">
        <v>891.11</v>
      </c>
      <c r="M424" s="137">
        <v>1</v>
      </c>
    </row>
    <row r="425" spans="1:13">
      <c r="A425" s="116" t="str">
        <f t="shared" si="35"/>
        <v>MARTIN-brown</v>
      </c>
      <c r="B425" s="116" t="str">
        <f t="shared" si="36"/>
        <v>MARTIN</v>
      </c>
      <c r="C425" s="116" t="str">
        <f t="shared" si="37"/>
        <v>brown</v>
      </c>
      <c r="D425" s="116" t="str">
        <f t="shared" si="38"/>
        <v>Кепка</v>
      </c>
      <c r="E425" s="117" t="str">
        <f t="shared" si="34"/>
        <v>Кепки</v>
      </c>
      <c r="F425" s="130" t="s">
        <v>396</v>
      </c>
      <c r="G425" s="131" t="s">
        <v>392</v>
      </c>
      <c r="H425" s="132" t="s">
        <v>397</v>
      </c>
      <c r="I425" s="133">
        <v>891.12</v>
      </c>
      <c r="J425" s="134">
        <v>1</v>
      </c>
      <c r="K425" s="135">
        <v>891.12</v>
      </c>
      <c r="M425" s="137">
        <v>1</v>
      </c>
    </row>
    <row r="426" spans="1:13">
      <c r="A426" s="116" t="str">
        <f t="shared" si="35"/>
        <v>MILLER-blue</v>
      </c>
      <c r="B426" s="116" t="str">
        <f t="shared" si="36"/>
        <v>MILLER</v>
      </c>
      <c r="C426" s="116" t="str">
        <f t="shared" si="37"/>
        <v>blue</v>
      </c>
      <c r="D426" s="116" t="str">
        <f t="shared" si="38"/>
        <v>Кепка</v>
      </c>
      <c r="E426" s="117" t="str">
        <f t="shared" si="34"/>
        <v>Кепки</v>
      </c>
      <c r="F426" s="130" t="s">
        <v>642</v>
      </c>
      <c r="G426" s="131" t="s">
        <v>643</v>
      </c>
      <c r="H426" s="132" t="s">
        <v>41</v>
      </c>
      <c r="I426" s="133" t="s">
        <v>1804</v>
      </c>
      <c r="J426" s="134">
        <v>1</v>
      </c>
      <c r="K426" s="135" t="s">
        <v>1804</v>
      </c>
      <c r="M426" s="137">
        <v>1</v>
      </c>
    </row>
    <row r="427" spans="1:13">
      <c r="A427" s="116" t="str">
        <f t="shared" si="35"/>
        <v>MORS-beige</v>
      </c>
      <c r="B427" s="116" t="str">
        <f t="shared" si="36"/>
        <v>MORS</v>
      </c>
      <c r="C427" s="116" t="str">
        <f t="shared" si="37"/>
        <v>beige</v>
      </c>
      <c r="D427" s="116" t="str">
        <f t="shared" si="38"/>
        <v>Кепка</v>
      </c>
      <c r="E427" s="117" t="str">
        <f t="shared" si="34"/>
        <v>Кепки</v>
      </c>
      <c r="F427" s="130" t="s">
        <v>768</v>
      </c>
      <c r="G427" s="131" t="s">
        <v>769</v>
      </c>
      <c r="H427" s="132" t="s">
        <v>42</v>
      </c>
      <c r="I427" s="133">
        <v>741</v>
      </c>
      <c r="J427" s="134">
        <v>1</v>
      </c>
      <c r="K427" s="135">
        <v>741</v>
      </c>
      <c r="M427" s="137">
        <v>1</v>
      </c>
    </row>
    <row r="428" spans="1:13">
      <c r="A428" s="116" t="str">
        <f t="shared" si="35"/>
        <v>NEWTOWN-brown</v>
      </c>
      <c r="B428" s="116" t="str">
        <f t="shared" si="36"/>
        <v>NEWTOWN</v>
      </c>
      <c r="C428" s="116" t="str">
        <f t="shared" si="37"/>
        <v>brown</v>
      </c>
      <c r="D428" s="116" t="str">
        <f t="shared" si="38"/>
        <v>Кепка</v>
      </c>
      <c r="E428" s="117" t="str">
        <f t="shared" si="34"/>
        <v>Кепки</v>
      </c>
      <c r="F428" s="130" t="s">
        <v>1805</v>
      </c>
      <c r="G428" s="131" t="s">
        <v>1806</v>
      </c>
      <c r="H428" s="132" t="s">
        <v>46</v>
      </c>
      <c r="I428" s="133" t="s">
        <v>1807</v>
      </c>
      <c r="J428" s="134">
        <v>2</v>
      </c>
      <c r="K428" s="135" t="s">
        <v>1808</v>
      </c>
      <c r="M428" s="137">
        <v>2</v>
      </c>
    </row>
    <row r="429" spans="1:13">
      <c r="A429" s="116" t="str">
        <f t="shared" si="35"/>
        <v>NEWTOWN-brown</v>
      </c>
      <c r="B429" s="116" t="str">
        <f t="shared" si="36"/>
        <v>NEWTOWN</v>
      </c>
      <c r="C429" s="116" t="str">
        <f t="shared" si="37"/>
        <v>brown</v>
      </c>
      <c r="D429" s="116" t="str">
        <f t="shared" si="38"/>
        <v>Кепка</v>
      </c>
      <c r="E429" s="117" t="str">
        <f t="shared" si="34"/>
        <v>Кепки</v>
      </c>
      <c r="F429" s="130" t="s">
        <v>1809</v>
      </c>
      <c r="G429" s="131" t="s">
        <v>1806</v>
      </c>
      <c r="H429" s="132" t="s">
        <v>42</v>
      </c>
      <c r="I429" s="133" t="s">
        <v>1807</v>
      </c>
      <c r="J429" s="134">
        <v>10</v>
      </c>
      <c r="K429" s="135" t="s">
        <v>1810</v>
      </c>
      <c r="M429" s="137">
        <v>10</v>
      </c>
    </row>
    <row r="430" spans="1:13">
      <c r="A430" s="116" t="str">
        <f t="shared" si="35"/>
        <v>NEWTOWN-brown</v>
      </c>
      <c r="B430" s="116" t="str">
        <f t="shared" si="36"/>
        <v>NEWTOWN</v>
      </c>
      <c r="C430" s="116" t="str">
        <f t="shared" si="37"/>
        <v>brown</v>
      </c>
      <c r="D430" s="116" t="str">
        <f t="shared" si="38"/>
        <v>Кепка</v>
      </c>
      <c r="E430" s="117" t="str">
        <f t="shared" si="34"/>
        <v>Кепки</v>
      </c>
      <c r="F430" s="130" t="s">
        <v>1811</v>
      </c>
      <c r="G430" s="131" t="s">
        <v>1806</v>
      </c>
      <c r="H430" s="132" t="s">
        <v>45</v>
      </c>
      <c r="I430" s="133" t="s">
        <v>1807</v>
      </c>
      <c r="J430" s="134">
        <v>4</v>
      </c>
      <c r="K430" s="135" t="s">
        <v>1812</v>
      </c>
      <c r="M430" s="137">
        <v>4</v>
      </c>
    </row>
    <row r="431" spans="1:13">
      <c r="A431" s="116" t="str">
        <f t="shared" si="35"/>
        <v>NEWTOWN-brown</v>
      </c>
      <c r="B431" s="116" t="str">
        <f t="shared" si="36"/>
        <v>NEWTOWN</v>
      </c>
      <c r="C431" s="116" t="str">
        <f t="shared" si="37"/>
        <v>brown</v>
      </c>
      <c r="D431" s="116" t="str">
        <f t="shared" si="38"/>
        <v>Кепка</v>
      </c>
      <c r="E431" s="117" t="str">
        <f t="shared" si="34"/>
        <v>Кепки</v>
      </c>
      <c r="F431" s="130" t="s">
        <v>1813</v>
      </c>
      <c r="G431" s="131" t="s">
        <v>1806</v>
      </c>
      <c r="H431" s="132" t="s">
        <v>41</v>
      </c>
      <c r="I431" s="133" t="s">
        <v>1807</v>
      </c>
      <c r="J431" s="134">
        <v>16</v>
      </c>
      <c r="K431" s="135" t="s">
        <v>1814</v>
      </c>
      <c r="M431" s="137">
        <v>16</v>
      </c>
    </row>
    <row r="432" spans="1:13">
      <c r="A432" s="116" t="str">
        <f t="shared" si="35"/>
        <v>NEWTOWN-brown</v>
      </c>
      <c r="B432" s="116" t="str">
        <f t="shared" si="36"/>
        <v>NEWTOWN</v>
      </c>
      <c r="C432" s="116" t="str">
        <f t="shared" si="37"/>
        <v>brown</v>
      </c>
      <c r="D432" s="116" t="str">
        <f t="shared" si="38"/>
        <v>Кепка</v>
      </c>
      <c r="E432" s="117" t="str">
        <f t="shared" si="34"/>
        <v>Кепки</v>
      </c>
      <c r="F432" s="130" t="s">
        <v>1815</v>
      </c>
      <c r="G432" s="131" t="s">
        <v>1806</v>
      </c>
      <c r="H432" s="132" t="s">
        <v>47</v>
      </c>
      <c r="I432" s="133" t="s">
        <v>1807</v>
      </c>
      <c r="J432" s="134">
        <v>2</v>
      </c>
      <c r="K432" s="135" t="s">
        <v>1808</v>
      </c>
      <c r="M432" s="137">
        <v>2</v>
      </c>
    </row>
    <row r="433" spans="1:13">
      <c r="A433" s="116" t="str">
        <f t="shared" si="35"/>
        <v>NEWTOWN-brown</v>
      </c>
      <c r="B433" s="116" t="str">
        <f t="shared" si="36"/>
        <v>NEWTOWN</v>
      </c>
      <c r="C433" s="116" t="str">
        <f t="shared" si="37"/>
        <v>brown</v>
      </c>
      <c r="D433" s="116" t="str">
        <f t="shared" si="38"/>
        <v>Кепка</v>
      </c>
      <c r="E433" s="117" t="str">
        <f t="shared" si="34"/>
        <v>Кепки</v>
      </c>
      <c r="F433" s="130" t="s">
        <v>1816</v>
      </c>
      <c r="G433" s="131" t="s">
        <v>1806</v>
      </c>
      <c r="H433" s="132" t="s">
        <v>43</v>
      </c>
      <c r="I433" s="133" t="s">
        <v>1807</v>
      </c>
      <c r="J433" s="134">
        <v>10</v>
      </c>
      <c r="K433" s="135" t="s">
        <v>1810</v>
      </c>
      <c r="M433" s="137">
        <v>10</v>
      </c>
    </row>
    <row r="434" spans="1:13">
      <c r="A434" s="116" t="str">
        <f t="shared" si="35"/>
        <v>NEWTOWN-orange</v>
      </c>
      <c r="B434" s="116" t="str">
        <f t="shared" si="36"/>
        <v>NEWTOWN</v>
      </c>
      <c r="C434" s="116" t="str">
        <f t="shared" si="37"/>
        <v>orange</v>
      </c>
      <c r="D434" s="116" t="str">
        <f t="shared" si="38"/>
        <v>Кепка</v>
      </c>
      <c r="E434" s="117" t="str">
        <f t="shared" si="34"/>
        <v>Кепки</v>
      </c>
      <c r="F434" s="130" t="s">
        <v>1817</v>
      </c>
      <c r="G434" s="131" t="s">
        <v>1818</v>
      </c>
      <c r="H434" s="132" t="s">
        <v>46</v>
      </c>
      <c r="I434" s="133" t="s">
        <v>1807</v>
      </c>
      <c r="J434" s="134">
        <v>1</v>
      </c>
      <c r="K434" s="135" t="s">
        <v>1807</v>
      </c>
      <c r="M434" s="137">
        <v>1</v>
      </c>
    </row>
    <row r="435" spans="1:13">
      <c r="A435" s="116" t="str">
        <f t="shared" si="35"/>
        <v>NEWTOWN-orange</v>
      </c>
      <c r="B435" s="116" t="str">
        <f t="shared" si="36"/>
        <v>NEWTOWN</v>
      </c>
      <c r="C435" s="116" t="str">
        <f t="shared" si="37"/>
        <v>orange</v>
      </c>
      <c r="D435" s="116" t="str">
        <f t="shared" si="38"/>
        <v>Кепка</v>
      </c>
      <c r="E435" s="117" t="str">
        <f t="shared" si="34"/>
        <v>Кепки</v>
      </c>
      <c r="F435" s="130" t="s">
        <v>1819</v>
      </c>
      <c r="G435" s="131" t="s">
        <v>1818</v>
      </c>
      <c r="H435" s="132" t="s">
        <v>42</v>
      </c>
      <c r="I435" s="133" t="s">
        <v>1807</v>
      </c>
      <c r="J435" s="134">
        <v>5</v>
      </c>
      <c r="K435" s="135" t="s">
        <v>1820</v>
      </c>
      <c r="M435" s="137">
        <v>5</v>
      </c>
    </row>
    <row r="436" spans="1:13">
      <c r="A436" s="116" t="str">
        <f t="shared" si="35"/>
        <v>NEWTOWN-orange</v>
      </c>
      <c r="B436" s="116" t="str">
        <f t="shared" si="36"/>
        <v>NEWTOWN</v>
      </c>
      <c r="C436" s="116" t="str">
        <f t="shared" si="37"/>
        <v>orange</v>
      </c>
      <c r="D436" s="116" t="str">
        <f t="shared" si="38"/>
        <v>Кепка</v>
      </c>
      <c r="E436" s="117" t="str">
        <f t="shared" si="34"/>
        <v>Кепки</v>
      </c>
      <c r="F436" s="130" t="s">
        <v>1821</v>
      </c>
      <c r="G436" s="131" t="s">
        <v>1818</v>
      </c>
      <c r="H436" s="132" t="s">
        <v>45</v>
      </c>
      <c r="I436" s="133" t="s">
        <v>1807</v>
      </c>
      <c r="J436" s="134">
        <v>2</v>
      </c>
      <c r="K436" s="135" t="s">
        <v>1808</v>
      </c>
      <c r="M436" s="137">
        <v>2</v>
      </c>
    </row>
    <row r="437" spans="1:13">
      <c r="A437" s="116" t="str">
        <f t="shared" si="35"/>
        <v>NEWTOWN-orange</v>
      </c>
      <c r="B437" s="116" t="str">
        <f t="shared" si="36"/>
        <v>NEWTOWN</v>
      </c>
      <c r="C437" s="116" t="str">
        <f t="shared" si="37"/>
        <v>orange</v>
      </c>
      <c r="D437" s="116" t="str">
        <f t="shared" si="38"/>
        <v>Кепка</v>
      </c>
      <c r="E437" s="117" t="str">
        <f t="shared" si="34"/>
        <v>Кепки</v>
      </c>
      <c r="F437" s="130" t="s">
        <v>1822</v>
      </c>
      <c r="G437" s="131" t="s">
        <v>1818</v>
      </c>
      <c r="H437" s="132" t="s">
        <v>41</v>
      </c>
      <c r="I437" s="133" t="s">
        <v>1807</v>
      </c>
      <c r="J437" s="134">
        <v>10</v>
      </c>
      <c r="K437" s="135" t="s">
        <v>1810</v>
      </c>
      <c r="M437" s="137">
        <v>10</v>
      </c>
    </row>
    <row r="438" spans="1:13">
      <c r="A438" s="116" t="str">
        <f t="shared" si="35"/>
        <v>NEWTOWN-orange</v>
      </c>
      <c r="B438" s="116" t="str">
        <f t="shared" si="36"/>
        <v>NEWTOWN</v>
      </c>
      <c r="C438" s="116" t="str">
        <f t="shared" si="37"/>
        <v>orange</v>
      </c>
      <c r="D438" s="116" t="str">
        <f t="shared" si="38"/>
        <v>Кепка</v>
      </c>
      <c r="E438" s="117" t="str">
        <f t="shared" si="34"/>
        <v>Кепки</v>
      </c>
      <c r="F438" s="130" t="s">
        <v>1823</v>
      </c>
      <c r="G438" s="131" t="s">
        <v>1818</v>
      </c>
      <c r="H438" s="132" t="s">
        <v>47</v>
      </c>
      <c r="I438" s="133" t="s">
        <v>1807</v>
      </c>
      <c r="J438" s="134">
        <v>1</v>
      </c>
      <c r="K438" s="135" t="s">
        <v>1807</v>
      </c>
      <c r="M438" s="137">
        <v>1</v>
      </c>
    </row>
    <row r="439" spans="1:13">
      <c r="A439" s="116" t="str">
        <f t="shared" si="35"/>
        <v>NEWTOWN-orange</v>
      </c>
      <c r="B439" s="116" t="str">
        <f t="shared" si="36"/>
        <v>NEWTOWN</v>
      </c>
      <c r="C439" s="116" t="str">
        <f t="shared" si="37"/>
        <v>orange</v>
      </c>
      <c r="D439" s="116" t="str">
        <f t="shared" si="38"/>
        <v>Кепка</v>
      </c>
      <c r="E439" s="117" t="str">
        <f t="shared" si="34"/>
        <v>Кепки</v>
      </c>
      <c r="F439" s="130" t="s">
        <v>1824</v>
      </c>
      <c r="G439" s="131" t="s">
        <v>1818</v>
      </c>
      <c r="H439" s="132" t="s">
        <v>43</v>
      </c>
      <c r="I439" s="133" t="s">
        <v>1807</v>
      </c>
      <c r="J439" s="134">
        <v>4</v>
      </c>
      <c r="K439" s="135" t="s">
        <v>1812</v>
      </c>
      <c r="M439" s="137">
        <v>4</v>
      </c>
    </row>
    <row r="440" spans="1:13">
      <c r="A440" s="116" t="str">
        <f t="shared" si="35"/>
        <v>NEWTOWN-blue</v>
      </c>
      <c r="B440" s="116" t="str">
        <f t="shared" si="36"/>
        <v>NEWTOWN</v>
      </c>
      <c r="C440" s="116" t="str">
        <f t="shared" si="37"/>
        <v>blue</v>
      </c>
      <c r="D440" s="116" t="str">
        <f t="shared" si="38"/>
        <v>Кепка</v>
      </c>
      <c r="E440" s="117" t="str">
        <f t="shared" si="34"/>
        <v>Кепки</v>
      </c>
      <c r="F440" s="130" t="s">
        <v>1825</v>
      </c>
      <c r="G440" s="131" t="s">
        <v>1826</v>
      </c>
      <c r="H440" s="132" t="s">
        <v>46</v>
      </c>
      <c r="I440" s="133" t="s">
        <v>1807</v>
      </c>
      <c r="J440" s="134">
        <v>2</v>
      </c>
      <c r="K440" s="135" t="s">
        <v>1808</v>
      </c>
      <c r="M440" s="137">
        <v>2</v>
      </c>
    </row>
    <row r="441" spans="1:13">
      <c r="A441" s="116" t="str">
        <f t="shared" si="35"/>
        <v>NEWTOWN-blue</v>
      </c>
      <c r="B441" s="116" t="str">
        <f t="shared" si="36"/>
        <v>NEWTOWN</v>
      </c>
      <c r="C441" s="116" t="str">
        <f t="shared" si="37"/>
        <v>blue</v>
      </c>
      <c r="D441" s="116" t="str">
        <f t="shared" si="38"/>
        <v>Кепка</v>
      </c>
      <c r="E441" s="117" t="str">
        <f t="shared" si="34"/>
        <v>Кепки</v>
      </c>
      <c r="F441" s="130" t="s">
        <v>1827</v>
      </c>
      <c r="G441" s="131" t="s">
        <v>1826</v>
      </c>
      <c r="H441" s="132" t="s">
        <v>42</v>
      </c>
      <c r="I441" s="133" t="s">
        <v>1807</v>
      </c>
      <c r="J441" s="134">
        <v>10</v>
      </c>
      <c r="K441" s="135" t="s">
        <v>1810</v>
      </c>
      <c r="M441" s="137">
        <v>10</v>
      </c>
    </row>
    <row r="442" spans="1:13">
      <c r="A442" s="116" t="str">
        <f t="shared" si="35"/>
        <v>NEWTOWN-blue</v>
      </c>
      <c r="B442" s="116" t="str">
        <f t="shared" si="36"/>
        <v>NEWTOWN</v>
      </c>
      <c r="C442" s="116" t="str">
        <f t="shared" si="37"/>
        <v>blue</v>
      </c>
      <c r="D442" s="116" t="str">
        <f t="shared" si="38"/>
        <v>Кепка</v>
      </c>
      <c r="E442" s="117" t="str">
        <f t="shared" si="34"/>
        <v>Кепки</v>
      </c>
      <c r="F442" s="130" t="s">
        <v>1828</v>
      </c>
      <c r="G442" s="131" t="s">
        <v>1826</v>
      </c>
      <c r="H442" s="132" t="s">
        <v>45</v>
      </c>
      <c r="I442" s="133" t="s">
        <v>1807</v>
      </c>
      <c r="J442" s="134">
        <v>4</v>
      </c>
      <c r="K442" s="135" t="s">
        <v>1812</v>
      </c>
      <c r="M442" s="137">
        <v>4</v>
      </c>
    </row>
    <row r="443" spans="1:13">
      <c r="A443" s="116" t="str">
        <f t="shared" si="35"/>
        <v>NEWTOWN-blue</v>
      </c>
      <c r="B443" s="116" t="str">
        <f t="shared" si="36"/>
        <v>NEWTOWN</v>
      </c>
      <c r="C443" s="116" t="str">
        <f t="shared" si="37"/>
        <v>blue</v>
      </c>
      <c r="D443" s="116" t="str">
        <f t="shared" si="38"/>
        <v>Кепка</v>
      </c>
      <c r="E443" s="117" t="str">
        <f t="shared" si="34"/>
        <v>Кепки</v>
      </c>
      <c r="F443" s="130" t="s">
        <v>1829</v>
      </c>
      <c r="G443" s="131" t="s">
        <v>1826</v>
      </c>
      <c r="H443" s="132" t="s">
        <v>41</v>
      </c>
      <c r="I443" s="133" t="s">
        <v>1807</v>
      </c>
      <c r="J443" s="134">
        <v>16</v>
      </c>
      <c r="K443" s="135" t="s">
        <v>1814</v>
      </c>
      <c r="M443" s="137">
        <v>16</v>
      </c>
    </row>
    <row r="444" spans="1:13">
      <c r="A444" s="116" t="str">
        <f t="shared" si="35"/>
        <v>NEWTOWN-blue</v>
      </c>
      <c r="B444" s="116" t="str">
        <f t="shared" si="36"/>
        <v>NEWTOWN</v>
      </c>
      <c r="C444" s="116" t="str">
        <f t="shared" si="37"/>
        <v>blue</v>
      </c>
      <c r="D444" s="116" t="str">
        <f t="shared" si="38"/>
        <v>Кепка</v>
      </c>
      <c r="E444" s="117" t="str">
        <f t="shared" si="34"/>
        <v>Кепки</v>
      </c>
      <c r="F444" s="130" t="s">
        <v>1830</v>
      </c>
      <c r="G444" s="131" t="s">
        <v>1826</v>
      </c>
      <c r="H444" s="132" t="s">
        <v>47</v>
      </c>
      <c r="I444" s="133" t="s">
        <v>1807</v>
      </c>
      <c r="J444" s="134">
        <v>2</v>
      </c>
      <c r="K444" s="135" t="s">
        <v>1808</v>
      </c>
      <c r="M444" s="137">
        <v>2</v>
      </c>
    </row>
    <row r="445" spans="1:13">
      <c r="A445" s="116" t="str">
        <f t="shared" si="35"/>
        <v>NEWTOWN-blue</v>
      </c>
      <c r="B445" s="116" t="str">
        <f t="shared" si="36"/>
        <v>NEWTOWN</v>
      </c>
      <c r="C445" s="116" t="str">
        <f t="shared" si="37"/>
        <v>blue</v>
      </c>
      <c r="D445" s="116" t="str">
        <f t="shared" si="38"/>
        <v>Кепка</v>
      </c>
      <c r="E445" s="117" t="str">
        <f t="shared" si="34"/>
        <v>Кепки</v>
      </c>
      <c r="F445" s="130" t="s">
        <v>1831</v>
      </c>
      <c r="G445" s="131" t="s">
        <v>1826</v>
      </c>
      <c r="H445" s="132" t="s">
        <v>43</v>
      </c>
      <c r="I445" s="133" t="s">
        <v>1807</v>
      </c>
      <c r="J445" s="134">
        <v>10</v>
      </c>
      <c r="K445" s="135" t="s">
        <v>1810</v>
      </c>
      <c r="M445" s="137">
        <v>10</v>
      </c>
    </row>
    <row r="446" spans="1:13">
      <c r="A446" s="116" t="str">
        <f t="shared" si="35"/>
        <v>PUFFIN-beige</v>
      </c>
      <c r="B446" s="116" t="str">
        <f t="shared" si="36"/>
        <v>PUFFIN</v>
      </c>
      <c r="C446" s="116" t="str">
        <f t="shared" si="37"/>
        <v>beige</v>
      </c>
      <c r="D446" s="116" t="str">
        <f t="shared" si="38"/>
        <v>Кепка</v>
      </c>
      <c r="E446" s="117" t="str">
        <f t="shared" si="34"/>
        <v>Кепки</v>
      </c>
      <c r="F446" s="130" t="s">
        <v>1135</v>
      </c>
      <c r="G446" s="131" t="s">
        <v>1136</v>
      </c>
      <c r="H446" s="132" t="s">
        <v>44</v>
      </c>
      <c r="I446" s="133" t="s">
        <v>1765</v>
      </c>
      <c r="J446" s="134">
        <v>3</v>
      </c>
      <c r="K446" s="135" t="s">
        <v>1767</v>
      </c>
      <c r="M446" s="137">
        <v>3</v>
      </c>
    </row>
    <row r="447" spans="1:13">
      <c r="A447" s="116" t="str">
        <f t="shared" si="35"/>
        <v>PUFFIN-beige</v>
      </c>
      <c r="B447" s="116" t="str">
        <f t="shared" si="36"/>
        <v>PUFFIN</v>
      </c>
      <c r="C447" s="116" t="str">
        <f t="shared" si="37"/>
        <v>beige</v>
      </c>
      <c r="D447" s="116" t="str">
        <f t="shared" si="38"/>
        <v>Кепка</v>
      </c>
      <c r="E447" s="117" t="str">
        <f t="shared" si="34"/>
        <v>Кепки</v>
      </c>
      <c r="F447" s="130" t="s">
        <v>1137</v>
      </c>
      <c r="G447" s="131" t="s">
        <v>1136</v>
      </c>
      <c r="H447" s="132" t="s">
        <v>42</v>
      </c>
      <c r="I447" s="133" t="s">
        <v>1765</v>
      </c>
      <c r="J447" s="134">
        <v>5</v>
      </c>
      <c r="K447" s="135" t="s">
        <v>1770</v>
      </c>
      <c r="M447" s="137">
        <v>5</v>
      </c>
    </row>
    <row r="448" spans="1:13">
      <c r="A448" s="116" t="str">
        <f t="shared" si="35"/>
        <v>PUFFIN-beige</v>
      </c>
      <c r="B448" s="116" t="str">
        <f t="shared" si="36"/>
        <v>PUFFIN</v>
      </c>
      <c r="C448" s="116" t="str">
        <f t="shared" si="37"/>
        <v>beige</v>
      </c>
      <c r="D448" s="116" t="str">
        <f t="shared" si="38"/>
        <v>Кепка</v>
      </c>
      <c r="E448" s="117" t="str">
        <f t="shared" si="34"/>
        <v>Кепки</v>
      </c>
      <c r="F448" s="130" t="s">
        <v>1138</v>
      </c>
      <c r="G448" s="131" t="s">
        <v>1136</v>
      </c>
      <c r="H448" s="132" t="s">
        <v>41</v>
      </c>
      <c r="I448" s="133" t="s">
        <v>1765</v>
      </c>
      <c r="J448" s="134">
        <v>6</v>
      </c>
      <c r="K448" s="135" t="s">
        <v>1771</v>
      </c>
      <c r="M448" s="137">
        <v>6</v>
      </c>
    </row>
    <row r="449" spans="1:13">
      <c r="A449" s="116" t="str">
        <f t="shared" si="35"/>
        <v>PUFFIN-beige</v>
      </c>
      <c r="B449" s="116" t="str">
        <f t="shared" si="36"/>
        <v>PUFFIN</v>
      </c>
      <c r="C449" s="116" t="str">
        <f t="shared" si="37"/>
        <v>beige</v>
      </c>
      <c r="D449" s="116" t="str">
        <f t="shared" si="38"/>
        <v>Кепка</v>
      </c>
      <c r="E449" s="117" t="str">
        <f t="shared" si="34"/>
        <v>Кепки</v>
      </c>
      <c r="F449" s="130" t="s">
        <v>1139</v>
      </c>
      <c r="G449" s="131" t="s">
        <v>1136</v>
      </c>
      <c r="H449" s="132" t="s">
        <v>43</v>
      </c>
      <c r="I449" s="133" t="s">
        <v>1765</v>
      </c>
      <c r="J449" s="134">
        <v>4</v>
      </c>
      <c r="K449" s="135" t="s">
        <v>1768</v>
      </c>
      <c r="M449" s="137">
        <v>4</v>
      </c>
    </row>
    <row r="450" spans="1:13">
      <c r="A450" s="116" t="str">
        <f t="shared" si="35"/>
        <v>PUFFIN-black</v>
      </c>
      <c r="B450" s="116" t="str">
        <f t="shared" si="36"/>
        <v>PUFFIN</v>
      </c>
      <c r="C450" s="116" t="str">
        <f t="shared" si="37"/>
        <v>black</v>
      </c>
      <c r="D450" s="116" t="str">
        <f t="shared" si="38"/>
        <v>Кепка</v>
      </c>
      <c r="E450" s="117" t="str">
        <f t="shared" ref="E450:E513" si="39">VLOOKUP(D450,N:O,2,0)</f>
        <v>Кепки</v>
      </c>
      <c r="F450" s="130" t="s">
        <v>1140</v>
      </c>
      <c r="G450" s="131" t="s">
        <v>1141</v>
      </c>
      <c r="H450" s="132" t="s">
        <v>44</v>
      </c>
      <c r="I450" s="133" t="s">
        <v>1765</v>
      </c>
      <c r="J450" s="134">
        <v>2</v>
      </c>
      <c r="K450" s="135" t="s">
        <v>1769</v>
      </c>
      <c r="M450" s="137">
        <v>2</v>
      </c>
    </row>
    <row r="451" spans="1:13">
      <c r="A451" s="116" t="str">
        <f t="shared" ref="A451:A514" si="40">B451&amp;"-"&amp;C451</f>
        <v>PUFFIN-black</v>
      </c>
      <c r="B451" s="116" t="str">
        <f t="shared" ref="B451:B514" si="41">_xlfn.LET(_xlpm.START,FIND("арт. ",G451)+5,_xlpm.END,FIND("(",G451,_xlpm.START),_xlpm.Result,TRIM(MID(G451,_xlpm.START,_xlpm.END-_xlpm.START)),IFERROR(VALUE(_xlpm.Result),_xlpm.Result))</f>
        <v>PUFFIN</v>
      </c>
      <c r="C451" s="116" t="str">
        <f t="shared" ref="C451:C514" si="42">IF(OR(G451&lt;&gt;""),
_xlfn.LET(_xlpm.registr,NOT(0),
_xlpm.include,NOT(NOT(0)),
_xlpm.in,IF(_xlpm.registr,LOWER("{"),"{"),
_xlpm.out,IF(_xlpm.registr,LOWER("}"),"}"),
_xlpm.Target,IF(_xlpm.registr,LOWER(G451),$B451),
_xlpm.Start,IF(_xlpm.in="",1,FIND(_xlpm.in,_xlpm.Target)+IF(_xlpm.include,0,LEN(_xlpm.in))),
_xlpm.End,IF(_xlpm.out="",LEN(_xlpm.Target)+1+_xlpm.Start,FIND(_xlpm.out,_xlpm.Target,_xlpm.Start+1)),
_xlpm.Result,TRIM(MID(G451,_xlpm.Start,_xlpm.End-_xlpm.Start+IF(_xlpm.include,LEN(_xlpm.out),0))),
IFERROR(_xlpm.Result,"Не найдено")
),"")</f>
        <v>black</v>
      </c>
      <c r="D451" s="116" t="str">
        <f t="shared" ref="D451:D514" si="43">_xlfn.LET(_xlpm.START,1,_xlpm.END,FIND(MID($R$1,1,1),G451),TRIM(MID(G451,_xlpm.START,_xlpm.END-_xlpm.START)))</f>
        <v>Кепка</v>
      </c>
      <c r="E451" s="117" t="str">
        <f t="shared" si="39"/>
        <v>Кепки</v>
      </c>
      <c r="F451" s="130" t="s">
        <v>1142</v>
      </c>
      <c r="G451" s="131" t="s">
        <v>1141</v>
      </c>
      <c r="H451" s="132" t="s">
        <v>42</v>
      </c>
      <c r="I451" s="133" t="s">
        <v>1765</v>
      </c>
      <c r="J451" s="134">
        <v>5</v>
      </c>
      <c r="K451" s="135" t="s">
        <v>1770</v>
      </c>
      <c r="M451" s="137">
        <v>5</v>
      </c>
    </row>
    <row r="452" spans="1:13">
      <c r="A452" s="116" t="str">
        <f t="shared" si="40"/>
        <v>PUFFIN-black</v>
      </c>
      <c r="B452" s="116" t="str">
        <f t="shared" si="41"/>
        <v>PUFFIN</v>
      </c>
      <c r="C452" s="116" t="str">
        <f t="shared" si="42"/>
        <v>black</v>
      </c>
      <c r="D452" s="116" t="str">
        <f t="shared" si="43"/>
        <v>Кепка</v>
      </c>
      <c r="E452" s="117" t="str">
        <f t="shared" si="39"/>
        <v>Кепки</v>
      </c>
      <c r="F452" s="130" t="s">
        <v>1143</v>
      </c>
      <c r="G452" s="131" t="s">
        <v>1141</v>
      </c>
      <c r="H452" s="132" t="s">
        <v>41</v>
      </c>
      <c r="I452" s="133" t="s">
        <v>1765</v>
      </c>
      <c r="J452" s="134">
        <v>4</v>
      </c>
      <c r="K452" s="135" t="s">
        <v>1768</v>
      </c>
      <c r="M452" s="137">
        <v>4</v>
      </c>
    </row>
    <row r="453" spans="1:13">
      <c r="A453" s="116" t="str">
        <f t="shared" si="40"/>
        <v>PUFFIN-black</v>
      </c>
      <c r="B453" s="116" t="str">
        <f t="shared" si="41"/>
        <v>PUFFIN</v>
      </c>
      <c r="C453" s="116" t="str">
        <f t="shared" si="42"/>
        <v>black</v>
      </c>
      <c r="D453" s="116" t="str">
        <f t="shared" si="43"/>
        <v>Кепка</v>
      </c>
      <c r="E453" s="117" t="str">
        <f t="shared" si="39"/>
        <v>Кепки</v>
      </c>
      <c r="F453" s="130" t="s">
        <v>1144</v>
      </c>
      <c r="G453" s="131" t="s">
        <v>1141</v>
      </c>
      <c r="H453" s="132" t="s">
        <v>43</v>
      </c>
      <c r="I453" s="133" t="s">
        <v>1765</v>
      </c>
      <c r="J453" s="134">
        <v>4</v>
      </c>
      <c r="K453" s="135" t="s">
        <v>1768</v>
      </c>
      <c r="M453" s="137">
        <v>4</v>
      </c>
    </row>
    <row r="454" spans="1:13">
      <c r="A454" s="116" t="str">
        <f t="shared" si="40"/>
        <v>RANGE 003-grey</v>
      </c>
      <c r="B454" s="116" t="str">
        <f t="shared" si="41"/>
        <v>RANGE 003</v>
      </c>
      <c r="C454" s="116" t="str">
        <f t="shared" si="42"/>
        <v>grey</v>
      </c>
      <c r="D454" s="116" t="str">
        <f t="shared" si="43"/>
        <v>Кепка</v>
      </c>
      <c r="E454" s="117" t="str">
        <f t="shared" si="39"/>
        <v>Кепки</v>
      </c>
      <c r="F454" s="130" t="s">
        <v>175</v>
      </c>
      <c r="G454" s="131" t="s">
        <v>102</v>
      </c>
      <c r="H454" s="132" t="s">
        <v>42</v>
      </c>
      <c r="I454" s="133" t="s">
        <v>1832</v>
      </c>
      <c r="J454" s="134">
        <v>3</v>
      </c>
      <c r="K454" s="135" t="s">
        <v>1833</v>
      </c>
      <c r="M454" s="137">
        <v>3</v>
      </c>
    </row>
    <row r="455" spans="1:13">
      <c r="A455" s="116" t="str">
        <f t="shared" si="40"/>
        <v>RANGE 003-grey</v>
      </c>
      <c r="B455" s="116" t="str">
        <f t="shared" si="41"/>
        <v>RANGE 003</v>
      </c>
      <c r="C455" s="116" t="str">
        <f t="shared" si="42"/>
        <v>grey</v>
      </c>
      <c r="D455" s="116" t="str">
        <f t="shared" si="43"/>
        <v>Кепка</v>
      </c>
      <c r="E455" s="117" t="str">
        <f t="shared" si="39"/>
        <v>Кепки</v>
      </c>
      <c r="F455" s="130" t="s">
        <v>956</v>
      </c>
      <c r="G455" s="131" t="s">
        <v>102</v>
      </c>
      <c r="H455" s="132" t="s">
        <v>45</v>
      </c>
      <c r="I455" s="133" t="s">
        <v>1832</v>
      </c>
      <c r="J455" s="134">
        <v>1</v>
      </c>
      <c r="K455" s="135" t="s">
        <v>1832</v>
      </c>
      <c r="M455" s="137">
        <v>1</v>
      </c>
    </row>
    <row r="456" spans="1:13">
      <c r="A456" s="116" t="str">
        <f t="shared" si="40"/>
        <v>RANGE 003-grey</v>
      </c>
      <c r="B456" s="116" t="str">
        <f t="shared" si="41"/>
        <v>RANGE 003</v>
      </c>
      <c r="C456" s="116" t="str">
        <f t="shared" si="42"/>
        <v>grey</v>
      </c>
      <c r="D456" s="116" t="str">
        <f t="shared" si="43"/>
        <v>Кепка</v>
      </c>
      <c r="E456" s="117" t="str">
        <f t="shared" si="39"/>
        <v>Кепки</v>
      </c>
      <c r="F456" s="130" t="s">
        <v>176</v>
      </c>
      <c r="G456" s="131" t="s">
        <v>102</v>
      </c>
      <c r="H456" s="132" t="s">
        <v>41</v>
      </c>
      <c r="I456" s="133" t="s">
        <v>1832</v>
      </c>
      <c r="J456" s="134">
        <v>2</v>
      </c>
      <c r="K456" s="135" t="s">
        <v>1834</v>
      </c>
      <c r="M456" s="137">
        <v>2</v>
      </c>
    </row>
    <row r="457" spans="1:13">
      <c r="A457" s="116" t="str">
        <f t="shared" si="40"/>
        <v>RANGE 003-grey</v>
      </c>
      <c r="B457" s="116" t="str">
        <f t="shared" si="41"/>
        <v>RANGE 003</v>
      </c>
      <c r="C457" s="116" t="str">
        <f t="shared" si="42"/>
        <v>grey</v>
      </c>
      <c r="D457" s="116" t="str">
        <f t="shared" si="43"/>
        <v>Кепка</v>
      </c>
      <c r="E457" s="117" t="str">
        <f t="shared" si="39"/>
        <v>Кепки</v>
      </c>
      <c r="F457" s="130" t="s">
        <v>957</v>
      </c>
      <c r="G457" s="131" t="s">
        <v>102</v>
      </c>
      <c r="H457" s="132" t="s">
        <v>47</v>
      </c>
      <c r="I457" s="133" t="s">
        <v>1832</v>
      </c>
      <c r="J457" s="134">
        <v>1</v>
      </c>
      <c r="K457" s="135" t="s">
        <v>1832</v>
      </c>
      <c r="M457" s="137">
        <v>1</v>
      </c>
    </row>
    <row r="458" spans="1:13">
      <c r="A458" s="116" t="str">
        <f t="shared" si="40"/>
        <v>RANGE 003-blue</v>
      </c>
      <c r="B458" s="116" t="str">
        <f t="shared" si="41"/>
        <v>RANGE 003</v>
      </c>
      <c r="C458" s="116" t="str">
        <f t="shared" si="42"/>
        <v>blue</v>
      </c>
      <c r="D458" s="116" t="str">
        <f t="shared" si="43"/>
        <v>Кепка</v>
      </c>
      <c r="E458" s="117" t="str">
        <f t="shared" si="39"/>
        <v>Кепки</v>
      </c>
      <c r="F458" s="130" t="s">
        <v>173</v>
      </c>
      <c r="G458" s="131" t="s">
        <v>101</v>
      </c>
      <c r="H458" s="132" t="s">
        <v>46</v>
      </c>
      <c r="I458" s="133" t="s">
        <v>1835</v>
      </c>
      <c r="J458" s="134">
        <v>1</v>
      </c>
      <c r="K458" s="135" t="s">
        <v>1835</v>
      </c>
      <c r="M458" s="137">
        <v>1</v>
      </c>
    </row>
    <row r="459" spans="1:13">
      <c r="A459" s="116" t="str">
        <f t="shared" si="40"/>
        <v>RANGE 003-blue</v>
      </c>
      <c r="B459" s="116" t="str">
        <f t="shared" si="41"/>
        <v>RANGE 003</v>
      </c>
      <c r="C459" s="116" t="str">
        <f t="shared" si="42"/>
        <v>blue</v>
      </c>
      <c r="D459" s="116" t="str">
        <f t="shared" si="43"/>
        <v>Кепка</v>
      </c>
      <c r="E459" s="117" t="str">
        <f t="shared" si="39"/>
        <v>Кепки</v>
      </c>
      <c r="F459" s="130" t="s">
        <v>1836</v>
      </c>
      <c r="G459" s="131" t="s">
        <v>101</v>
      </c>
      <c r="H459" s="132" t="s">
        <v>42</v>
      </c>
      <c r="I459" s="133" t="s">
        <v>1832</v>
      </c>
      <c r="J459" s="134">
        <v>6</v>
      </c>
      <c r="K459" s="135" t="s">
        <v>1837</v>
      </c>
      <c r="M459" s="137">
        <v>6</v>
      </c>
    </row>
    <row r="460" spans="1:13">
      <c r="A460" s="116" t="str">
        <f t="shared" si="40"/>
        <v>RANGE 003-blue</v>
      </c>
      <c r="B460" s="116" t="str">
        <f t="shared" si="41"/>
        <v>RANGE 003</v>
      </c>
      <c r="C460" s="116" t="str">
        <f t="shared" si="42"/>
        <v>blue</v>
      </c>
      <c r="D460" s="116" t="str">
        <f t="shared" si="43"/>
        <v>Кепка</v>
      </c>
      <c r="E460" s="117" t="str">
        <f t="shared" si="39"/>
        <v>Кепки</v>
      </c>
      <c r="F460" s="130" t="s">
        <v>174</v>
      </c>
      <c r="G460" s="131" t="s">
        <v>101</v>
      </c>
      <c r="H460" s="132" t="s">
        <v>41</v>
      </c>
      <c r="I460" s="133" t="s">
        <v>1832</v>
      </c>
      <c r="J460" s="134">
        <v>2</v>
      </c>
      <c r="K460" s="135" t="s">
        <v>1834</v>
      </c>
      <c r="M460" s="137">
        <v>2</v>
      </c>
    </row>
    <row r="461" spans="1:13">
      <c r="A461" s="116" t="str">
        <f t="shared" si="40"/>
        <v>RANGE 005-brown</v>
      </c>
      <c r="B461" s="116" t="str">
        <f t="shared" si="41"/>
        <v>RANGE 005</v>
      </c>
      <c r="C461" s="116" t="str">
        <f t="shared" si="42"/>
        <v>brown</v>
      </c>
      <c r="D461" s="116" t="str">
        <f t="shared" si="43"/>
        <v>Кепка</v>
      </c>
      <c r="E461" s="117" t="str">
        <f t="shared" si="39"/>
        <v>Кепки</v>
      </c>
      <c r="F461" s="130" t="s">
        <v>177</v>
      </c>
      <c r="G461" s="131" t="s">
        <v>103</v>
      </c>
      <c r="H461" s="132" t="s">
        <v>47</v>
      </c>
      <c r="I461" s="133" t="s">
        <v>1838</v>
      </c>
      <c r="J461" s="134">
        <v>1</v>
      </c>
      <c r="K461" s="135" t="s">
        <v>1838</v>
      </c>
      <c r="M461" s="137">
        <v>1</v>
      </c>
    </row>
    <row r="462" spans="1:13">
      <c r="A462" s="116" t="str">
        <f t="shared" si="40"/>
        <v>RANGE 010-brown</v>
      </c>
      <c r="B462" s="116" t="str">
        <f t="shared" si="41"/>
        <v>RANGE 010</v>
      </c>
      <c r="C462" s="116" t="str">
        <f t="shared" si="42"/>
        <v>brown</v>
      </c>
      <c r="D462" s="116" t="str">
        <f t="shared" si="43"/>
        <v>Кепка</v>
      </c>
      <c r="E462" s="117" t="str">
        <f t="shared" si="39"/>
        <v>Кепки</v>
      </c>
      <c r="F462" s="130" t="s">
        <v>958</v>
      </c>
      <c r="G462" s="131" t="s">
        <v>959</v>
      </c>
      <c r="H462" s="132" t="s">
        <v>45</v>
      </c>
      <c r="I462" s="133" t="s">
        <v>1839</v>
      </c>
      <c r="J462" s="134">
        <v>1</v>
      </c>
      <c r="K462" s="135" t="s">
        <v>1839</v>
      </c>
      <c r="M462" s="137">
        <v>1</v>
      </c>
    </row>
    <row r="463" spans="1:13">
      <c r="A463" s="116" t="str">
        <f t="shared" si="40"/>
        <v>RANGE 014-blue</v>
      </c>
      <c r="B463" s="116" t="str">
        <f t="shared" si="41"/>
        <v>RANGE 014</v>
      </c>
      <c r="C463" s="116" t="str">
        <f t="shared" si="42"/>
        <v>blue</v>
      </c>
      <c r="D463" s="116" t="str">
        <f t="shared" si="43"/>
        <v>Кепка</v>
      </c>
      <c r="E463" s="117" t="str">
        <f t="shared" si="39"/>
        <v>Кепки</v>
      </c>
      <c r="F463" s="130" t="s">
        <v>178</v>
      </c>
      <c r="G463" s="131" t="s">
        <v>104</v>
      </c>
      <c r="H463" s="132" t="s">
        <v>45</v>
      </c>
      <c r="I463" s="133" t="s">
        <v>1488</v>
      </c>
      <c r="J463" s="134">
        <v>2</v>
      </c>
      <c r="K463" s="135" t="s">
        <v>1494</v>
      </c>
      <c r="M463" s="137">
        <v>2</v>
      </c>
    </row>
    <row r="464" spans="1:13">
      <c r="A464" s="116" t="str">
        <f t="shared" si="40"/>
        <v>RANGE 016-blue</v>
      </c>
      <c r="B464" s="116" t="str">
        <f t="shared" si="41"/>
        <v>RANGE 016</v>
      </c>
      <c r="C464" s="116" t="str">
        <f t="shared" si="42"/>
        <v>blue</v>
      </c>
      <c r="D464" s="116" t="str">
        <f t="shared" si="43"/>
        <v>Кепка</v>
      </c>
      <c r="E464" s="117" t="str">
        <f t="shared" si="39"/>
        <v>Кепки</v>
      </c>
      <c r="F464" s="130" t="s">
        <v>294</v>
      </c>
      <c r="G464" s="131" t="s">
        <v>295</v>
      </c>
      <c r="H464" s="132" t="s">
        <v>45</v>
      </c>
      <c r="I464" s="133" t="s">
        <v>1613</v>
      </c>
      <c r="J464" s="134">
        <v>1</v>
      </c>
      <c r="K464" s="135" t="s">
        <v>1614</v>
      </c>
      <c r="M464" s="137">
        <v>1</v>
      </c>
    </row>
    <row r="465" spans="1:13">
      <c r="A465" s="116" t="str">
        <f t="shared" si="40"/>
        <v>RANGE 022-blue</v>
      </c>
      <c r="B465" s="116" t="str">
        <f t="shared" si="41"/>
        <v>RANGE 022</v>
      </c>
      <c r="C465" s="116" t="str">
        <f t="shared" si="42"/>
        <v>blue</v>
      </c>
      <c r="D465" s="116" t="str">
        <f t="shared" si="43"/>
        <v>Кепка</v>
      </c>
      <c r="E465" s="117" t="str">
        <f t="shared" si="39"/>
        <v>Кепки</v>
      </c>
      <c r="F465" s="130" t="s">
        <v>472</v>
      </c>
      <c r="G465" s="131" t="s">
        <v>296</v>
      </c>
      <c r="H465" s="132" t="s">
        <v>42</v>
      </c>
      <c r="I465" s="133" t="s">
        <v>1840</v>
      </c>
      <c r="J465" s="134">
        <v>2</v>
      </c>
      <c r="K465" s="135" t="s">
        <v>1841</v>
      </c>
      <c r="M465" s="137">
        <v>2</v>
      </c>
    </row>
    <row r="466" spans="1:13">
      <c r="A466" s="116" t="str">
        <f t="shared" si="40"/>
        <v>RANGE 022-blue</v>
      </c>
      <c r="B466" s="116" t="str">
        <f t="shared" si="41"/>
        <v>RANGE 022</v>
      </c>
      <c r="C466" s="116" t="str">
        <f t="shared" si="42"/>
        <v>blue</v>
      </c>
      <c r="D466" s="116" t="str">
        <f t="shared" si="43"/>
        <v>Кепка</v>
      </c>
      <c r="E466" s="117" t="str">
        <f t="shared" si="39"/>
        <v>Кепки</v>
      </c>
      <c r="F466" s="130" t="s">
        <v>473</v>
      </c>
      <c r="G466" s="131" t="s">
        <v>296</v>
      </c>
      <c r="H466" s="132" t="s">
        <v>41</v>
      </c>
      <c r="I466" s="133" t="s">
        <v>1840</v>
      </c>
      <c r="J466" s="134">
        <v>4</v>
      </c>
      <c r="K466" s="135" t="s">
        <v>1842</v>
      </c>
      <c r="M466" s="137">
        <v>4</v>
      </c>
    </row>
    <row r="467" spans="1:13">
      <c r="A467" s="116" t="str">
        <f t="shared" si="40"/>
        <v>RANGE 022-blue</v>
      </c>
      <c r="B467" s="116" t="str">
        <f t="shared" si="41"/>
        <v>RANGE 022</v>
      </c>
      <c r="C467" s="116" t="str">
        <f t="shared" si="42"/>
        <v>blue</v>
      </c>
      <c r="D467" s="116" t="str">
        <f t="shared" si="43"/>
        <v>Кепка</v>
      </c>
      <c r="E467" s="117" t="str">
        <f t="shared" si="39"/>
        <v>Кепки</v>
      </c>
      <c r="F467" s="130" t="s">
        <v>1843</v>
      </c>
      <c r="G467" s="131" t="s">
        <v>296</v>
      </c>
      <c r="H467" s="132" t="s">
        <v>47</v>
      </c>
      <c r="I467" s="133" t="s">
        <v>1840</v>
      </c>
      <c r="J467" s="134">
        <v>1</v>
      </c>
      <c r="K467" s="135" t="s">
        <v>1844</v>
      </c>
      <c r="M467" s="137">
        <v>1</v>
      </c>
    </row>
    <row r="468" spans="1:13">
      <c r="A468" s="116" t="str">
        <f t="shared" si="40"/>
        <v>RANGE 026-green</v>
      </c>
      <c r="B468" s="116" t="str">
        <f t="shared" si="41"/>
        <v>RANGE 026</v>
      </c>
      <c r="C468" s="116" t="str">
        <f t="shared" si="42"/>
        <v>green</v>
      </c>
      <c r="D468" s="116" t="str">
        <f t="shared" si="43"/>
        <v>Кепка</v>
      </c>
      <c r="E468" s="117" t="str">
        <f t="shared" si="39"/>
        <v>Кепки</v>
      </c>
      <c r="F468" s="130" t="s">
        <v>477</v>
      </c>
      <c r="G468" s="131" t="s">
        <v>297</v>
      </c>
      <c r="H468" s="132" t="s">
        <v>44</v>
      </c>
      <c r="I468" s="133">
        <v>879</v>
      </c>
      <c r="J468" s="134">
        <v>1</v>
      </c>
      <c r="K468" s="135">
        <v>879</v>
      </c>
      <c r="M468" s="137">
        <v>1</v>
      </c>
    </row>
    <row r="469" spans="1:13">
      <c r="A469" s="116" t="str">
        <f t="shared" si="40"/>
        <v>RANGE 026-blue</v>
      </c>
      <c r="B469" s="116" t="str">
        <f t="shared" si="41"/>
        <v>RANGE 026</v>
      </c>
      <c r="C469" s="116" t="str">
        <f t="shared" si="42"/>
        <v>blue</v>
      </c>
      <c r="D469" s="116" t="str">
        <f t="shared" si="43"/>
        <v>Кепка</v>
      </c>
      <c r="E469" s="117" t="str">
        <f t="shared" si="39"/>
        <v>Кепки</v>
      </c>
      <c r="F469" s="130" t="s">
        <v>475</v>
      </c>
      <c r="G469" s="131" t="s">
        <v>474</v>
      </c>
      <c r="H469" s="132" t="s">
        <v>42</v>
      </c>
      <c r="I469" s="133">
        <v>879</v>
      </c>
      <c r="J469" s="134">
        <v>1</v>
      </c>
      <c r="K469" s="135">
        <v>879</v>
      </c>
      <c r="M469" s="137">
        <v>1</v>
      </c>
    </row>
    <row r="470" spans="1:13">
      <c r="A470" s="116" t="str">
        <f t="shared" si="40"/>
        <v>RANGE 026-blue</v>
      </c>
      <c r="B470" s="116" t="str">
        <f t="shared" si="41"/>
        <v>RANGE 026</v>
      </c>
      <c r="C470" s="116" t="str">
        <f t="shared" si="42"/>
        <v>blue</v>
      </c>
      <c r="D470" s="116" t="str">
        <f t="shared" si="43"/>
        <v>Кепка</v>
      </c>
      <c r="E470" s="117" t="str">
        <f t="shared" si="39"/>
        <v>Кепки</v>
      </c>
      <c r="F470" s="130" t="s">
        <v>476</v>
      </c>
      <c r="G470" s="131" t="s">
        <v>474</v>
      </c>
      <c r="H470" s="132" t="s">
        <v>41</v>
      </c>
      <c r="I470" s="133">
        <v>879</v>
      </c>
      <c r="J470" s="134">
        <v>1</v>
      </c>
      <c r="K470" s="135">
        <v>879</v>
      </c>
      <c r="M470" s="137">
        <v>1</v>
      </c>
    </row>
    <row r="471" spans="1:13">
      <c r="A471" s="116" t="str">
        <f t="shared" si="40"/>
        <v>RANGE 030-blue</v>
      </c>
      <c r="B471" s="116" t="str">
        <f t="shared" si="41"/>
        <v>RANGE 030</v>
      </c>
      <c r="C471" s="116" t="str">
        <f t="shared" si="42"/>
        <v>blue</v>
      </c>
      <c r="D471" s="116" t="str">
        <f t="shared" si="43"/>
        <v>Кепка</v>
      </c>
      <c r="E471" s="117" t="str">
        <f t="shared" si="39"/>
        <v>Кепки</v>
      </c>
      <c r="F471" s="130" t="s">
        <v>298</v>
      </c>
      <c r="G471" s="131" t="s">
        <v>299</v>
      </c>
      <c r="H471" s="132" t="s">
        <v>45</v>
      </c>
      <c r="I471" s="133" t="s">
        <v>1845</v>
      </c>
      <c r="J471" s="134">
        <v>1</v>
      </c>
      <c r="K471" s="135" t="s">
        <v>1846</v>
      </c>
      <c r="M471" s="137">
        <v>1</v>
      </c>
    </row>
    <row r="472" spans="1:13">
      <c r="A472" s="116" t="str">
        <f t="shared" si="40"/>
        <v>RANGE 033-blue</v>
      </c>
      <c r="B472" s="116" t="str">
        <f t="shared" si="41"/>
        <v>RANGE 033</v>
      </c>
      <c r="C472" s="116" t="str">
        <f t="shared" si="42"/>
        <v>blue</v>
      </c>
      <c r="D472" s="116" t="str">
        <f t="shared" si="43"/>
        <v>Кепка</v>
      </c>
      <c r="E472" s="117" t="str">
        <f t="shared" si="39"/>
        <v>Кепки</v>
      </c>
      <c r="F472" s="130" t="s">
        <v>478</v>
      </c>
      <c r="G472" s="131" t="s">
        <v>301</v>
      </c>
      <c r="H472" s="132" t="s">
        <v>46</v>
      </c>
      <c r="I472" s="133" t="s">
        <v>1587</v>
      </c>
      <c r="J472" s="134">
        <v>1</v>
      </c>
      <c r="K472" s="135" t="s">
        <v>1588</v>
      </c>
      <c r="M472" s="137">
        <v>1</v>
      </c>
    </row>
    <row r="473" spans="1:13">
      <c r="A473" s="116" t="str">
        <f t="shared" si="40"/>
        <v>RANGE 033-blue</v>
      </c>
      <c r="B473" s="116" t="str">
        <f t="shared" si="41"/>
        <v>RANGE 033</v>
      </c>
      <c r="C473" s="116" t="str">
        <f t="shared" si="42"/>
        <v>blue</v>
      </c>
      <c r="D473" s="116" t="str">
        <f t="shared" si="43"/>
        <v>Кепка</v>
      </c>
      <c r="E473" s="117" t="str">
        <f t="shared" si="39"/>
        <v>Кепки</v>
      </c>
      <c r="F473" s="130" t="s">
        <v>300</v>
      </c>
      <c r="G473" s="131" t="s">
        <v>301</v>
      </c>
      <c r="H473" s="132" t="s">
        <v>41</v>
      </c>
      <c r="I473" s="133" t="s">
        <v>1845</v>
      </c>
      <c r="J473" s="134">
        <v>1</v>
      </c>
      <c r="K473" s="135" t="s">
        <v>1846</v>
      </c>
      <c r="M473" s="137">
        <v>1</v>
      </c>
    </row>
    <row r="474" spans="1:13">
      <c r="A474" s="116" t="str">
        <f t="shared" si="40"/>
        <v>RANGE 033-blue</v>
      </c>
      <c r="B474" s="116" t="str">
        <f t="shared" si="41"/>
        <v>RANGE 033</v>
      </c>
      <c r="C474" s="116" t="str">
        <f t="shared" si="42"/>
        <v>blue</v>
      </c>
      <c r="D474" s="116" t="str">
        <f t="shared" si="43"/>
        <v>Кепка</v>
      </c>
      <c r="E474" s="117" t="str">
        <f t="shared" si="39"/>
        <v>Кепки</v>
      </c>
      <c r="F474" s="130" t="s">
        <v>479</v>
      </c>
      <c r="G474" s="131" t="s">
        <v>301</v>
      </c>
      <c r="H474" s="132" t="s">
        <v>47</v>
      </c>
      <c r="I474" s="133" t="s">
        <v>1587</v>
      </c>
      <c r="J474" s="134">
        <v>1</v>
      </c>
      <c r="K474" s="135" t="s">
        <v>1588</v>
      </c>
      <c r="M474" s="137">
        <v>1</v>
      </c>
    </row>
    <row r="475" spans="1:13">
      <c r="A475" s="116" t="str">
        <f t="shared" si="40"/>
        <v>RANGE 037-grey</v>
      </c>
      <c r="B475" s="116" t="str">
        <f t="shared" si="41"/>
        <v>RANGE 037</v>
      </c>
      <c r="C475" s="116" t="str">
        <f t="shared" si="42"/>
        <v>grey</v>
      </c>
      <c r="D475" s="116" t="str">
        <f t="shared" si="43"/>
        <v>Кепка</v>
      </c>
      <c r="E475" s="117" t="str">
        <f t="shared" si="39"/>
        <v>Кепки</v>
      </c>
      <c r="F475" s="130" t="s">
        <v>481</v>
      </c>
      <c r="G475" s="131" t="s">
        <v>480</v>
      </c>
      <c r="H475" s="132" t="s">
        <v>42</v>
      </c>
      <c r="I475" s="133">
        <v>824</v>
      </c>
      <c r="J475" s="134">
        <v>1</v>
      </c>
      <c r="K475" s="135">
        <v>824</v>
      </c>
      <c r="M475" s="137">
        <v>1</v>
      </c>
    </row>
    <row r="476" spans="1:13">
      <c r="A476" s="116" t="str">
        <f t="shared" si="40"/>
        <v>RANGE 042-red</v>
      </c>
      <c r="B476" s="116" t="str">
        <f t="shared" si="41"/>
        <v>RANGE 042</v>
      </c>
      <c r="C476" s="116" t="str">
        <f t="shared" si="42"/>
        <v>red</v>
      </c>
      <c r="D476" s="116" t="str">
        <f t="shared" si="43"/>
        <v>Кепка</v>
      </c>
      <c r="E476" s="117" t="str">
        <f t="shared" si="39"/>
        <v>Кепки</v>
      </c>
      <c r="F476" s="130" t="s">
        <v>302</v>
      </c>
      <c r="G476" s="131" t="s">
        <v>303</v>
      </c>
      <c r="H476" s="132" t="s">
        <v>45</v>
      </c>
      <c r="I476" s="133" t="s">
        <v>1847</v>
      </c>
      <c r="J476" s="134">
        <v>1</v>
      </c>
      <c r="K476" s="135" t="s">
        <v>1848</v>
      </c>
      <c r="M476" s="137">
        <v>1</v>
      </c>
    </row>
    <row r="477" spans="1:13">
      <c r="A477" s="116" t="str">
        <f t="shared" si="40"/>
        <v>RANGE 042-blue</v>
      </c>
      <c r="B477" s="116" t="str">
        <f t="shared" si="41"/>
        <v>RANGE 042</v>
      </c>
      <c r="C477" s="116" t="str">
        <f t="shared" si="42"/>
        <v>blue</v>
      </c>
      <c r="D477" s="116" t="str">
        <f t="shared" si="43"/>
        <v>Кепка</v>
      </c>
      <c r="E477" s="117" t="str">
        <f t="shared" si="39"/>
        <v>Кепки</v>
      </c>
      <c r="F477" s="130" t="s">
        <v>483</v>
      </c>
      <c r="G477" s="131" t="s">
        <v>482</v>
      </c>
      <c r="H477" s="132" t="s">
        <v>45</v>
      </c>
      <c r="I477" s="133">
        <v>879</v>
      </c>
      <c r="J477" s="134">
        <v>1</v>
      </c>
      <c r="K477" s="135">
        <v>879</v>
      </c>
      <c r="M477" s="137">
        <v>1</v>
      </c>
    </row>
    <row r="478" spans="1:13">
      <c r="A478" s="116" t="str">
        <f t="shared" si="40"/>
        <v>RANGE 042-blue</v>
      </c>
      <c r="B478" s="116" t="str">
        <f t="shared" si="41"/>
        <v>RANGE 042</v>
      </c>
      <c r="C478" s="116" t="str">
        <f t="shared" si="42"/>
        <v>blue</v>
      </c>
      <c r="D478" s="116" t="str">
        <f t="shared" si="43"/>
        <v>Кепка</v>
      </c>
      <c r="E478" s="117" t="str">
        <f t="shared" si="39"/>
        <v>Кепки</v>
      </c>
      <c r="F478" s="130" t="s">
        <v>484</v>
      </c>
      <c r="G478" s="131" t="s">
        <v>482</v>
      </c>
      <c r="H478" s="132" t="s">
        <v>41</v>
      </c>
      <c r="I478" s="133">
        <v>879</v>
      </c>
      <c r="J478" s="134">
        <v>2</v>
      </c>
      <c r="K478" s="135" t="s">
        <v>1375</v>
      </c>
      <c r="M478" s="137">
        <v>2</v>
      </c>
    </row>
    <row r="479" spans="1:13">
      <c r="A479" s="116" t="str">
        <f t="shared" si="40"/>
        <v>RANGE PATCH 002-blue</v>
      </c>
      <c r="B479" s="116" t="str">
        <f t="shared" si="41"/>
        <v>RANGE PATCH 002</v>
      </c>
      <c r="C479" s="116" t="str">
        <f t="shared" si="42"/>
        <v>blue</v>
      </c>
      <c r="D479" s="116" t="str">
        <f t="shared" si="43"/>
        <v>Кепка</v>
      </c>
      <c r="E479" s="117" t="str">
        <f t="shared" si="39"/>
        <v>Кепки</v>
      </c>
      <c r="F479" s="130" t="s">
        <v>179</v>
      </c>
      <c r="G479" s="131" t="s">
        <v>105</v>
      </c>
      <c r="H479" s="132" t="s">
        <v>44</v>
      </c>
      <c r="I479" s="133" t="s">
        <v>1849</v>
      </c>
      <c r="J479" s="134">
        <v>1</v>
      </c>
      <c r="K479" s="135" t="s">
        <v>1849</v>
      </c>
      <c r="M479" s="137">
        <v>1</v>
      </c>
    </row>
    <row r="480" spans="1:13">
      <c r="A480" s="116" t="str">
        <f t="shared" si="40"/>
        <v>RANGE PATCH 002-blue</v>
      </c>
      <c r="B480" s="116" t="str">
        <f t="shared" si="41"/>
        <v>RANGE PATCH 002</v>
      </c>
      <c r="C480" s="116" t="str">
        <f t="shared" si="42"/>
        <v>blue</v>
      </c>
      <c r="D480" s="116" t="str">
        <f t="shared" si="43"/>
        <v>Кепка</v>
      </c>
      <c r="E480" s="117" t="str">
        <f t="shared" si="39"/>
        <v>Кепки</v>
      </c>
      <c r="F480" s="130" t="s">
        <v>180</v>
      </c>
      <c r="G480" s="131" t="s">
        <v>105</v>
      </c>
      <c r="H480" s="132" t="s">
        <v>46</v>
      </c>
      <c r="I480" s="133" t="s">
        <v>1849</v>
      </c>
      <c r="J480" s="134">
        <v>1</v>
      </c>
      <c r="K480" s="135" t="s">
        <v>1849</v>
      </c>
      <c r="M480" s="137">
        <v>1</v>
      </c>
    </row>
    <row r="481" spans="1:13">
      <c r="A481" s="116" t="str">
        <f t="shared" si="40"/>
        <v>RANGE PATCH 002-blue</v>
      </c>
      <c r="B481" s="116" t="str">
        <f t="shared" si="41"/>
        <v>RANGE PATCH 002</v>
      </c>
      <c r="C481" s="116" t="str">
        <f t="shared" si="42"/>
        <v>blue</v>
      </c>
      <c r="D481" s="116" t="str">
        <f t="shared" si="43"/>
        <v>Кепка</v>
      </c>
      <c r="E481" s="117" t="str">
        <f t="shared" si="39"/>
        <v>Кепки</v>
      </c>
      <c r="F481" s="130" t="s">
        <v>181</v>
      </c>
      <c r="G481" s="131" t="s">
        <v>105</v>
      </c>
      <c r="H481" s="132" t="s">
        <v>42</v>
      </c>
      <c r="I481" s="133" t="s">
        <v>1850</v>
      </c>
      <c r="J481" s="134">
        <v>2</v>
      </c>
      <c r="K481" s="135" t="s">
        <v>1851</v>
      </c>
      <c r="M481" s="137">
        <v>2</v>
      </c>
    </row>
    <row r="482" spans="1:13">
      <c r="A482" s="116" t="str">
        <f t="shared" si="40"/>
        <v>RANGE PATCH 002-blue</v>
      </c>
      <c r="B482" s="116" t="str">
        <f t="shared" si="41"/>
        <v>RANGE PATCH 002</v>
      </c>
      <c r="C482" s="116" t="str">
        <f t="shared" si="42"/>
        <v>blue</v>
      </c>
      <c r="D482" s="116" t="str">
        <f t="shared" si="43"/>
        <v>Кепка</v>
      </c>
      <c r="E482" s="117" t="str">
        <f t="shared" si="39"/>
        <v>Кепки</v>
      </c>
      <c r="F482" s="130" t="s">
        <v>182</v>
      </c>
      <c r="G482" s="131" t="s">
        <v>105</v>
      </c>
      <c r="H482" s="132" t="s">
        <v>41</v>
      </c>
      <c r="I482" s="133" t="s">
        <v>1849</v>
      </c>
      <c r="J482" s="134">
        <v>3</v>
      </c>
      <c r="K482" s="135" t="s">
        <v>1852</v>
      </c>
      <c r="M482" s="137">
        <v>3</v>
      </c>
    </row>
    <row r="483" spans="1:13">
      <c r="A483" s="116" t="str">
        <f t="shared" si="40"/>
        <v>RANGE S17 POLO-blue</v>
      </c>
      <c r="B483" s="116" t="str">
        <f t="shared" si="41"/>
        <v>RANGE S17 POLO</v>
      </c>
      <c r="C483" s="116" t="str">
        <f t="shared" si="42"/>
        <v>blue</v>
      </c>
      <c r="D483" s="116" t="str">
        <f t="shared" si="43"/>
        <v>Кепка</v>
      </c>
      <c r="E483" s="117" t="str">
        <f t="shared" si="39"/>
        <v>Кепки</v>
      </c>
      <c r="F483" s="130" t="s">
        <v>304</v>
      </c>
      <c r="G483" s="131" t="s">
        <v>305</v>
      </c>
      <c r="H483" s="132" t="s">
        <v>42</v>
      </c>
      <c r="I483" s="133">
        <v>739.12</v>
      </c>
      <c r="J483" s="134">
        <v>1</v>
      </c>
      <c r="K483" s="135">
        <v>739.12</v>
      </c>
      <c r="M483" s="137">
        <v>1</v>
      </c>
    </row>
    <row r="484" spans="1:13">
      <c r="A484" s="116" t="str">
        <f t="shared" si="40"/>
        <v>RANGE S1806-grey</v>
      </c>
      <c r="B484" s="116" t="str">
        <f t="shared" si="41"/>
        <v>RANGE S1806</v>
      </c>
      <c r="C484" s="116" t="str">
        <f t="shared" si="42"/>
        <v>grey</v>
      </c>
      <c r="D484" s="116" t="str">
        <f t="shared" si="43"/>
        <v>Кепка</v>
      </c>
      <c r="E484" s="117" t="str">
        <f t="shared" si="39"/>
        <v>Кепки</v>
      </c>
      <c r="F484" s="130" t="s">
        <v>307</v>
      </c>
      <c r="G484" s="131" t="s">
        <v>306</v>
      </c>
      <c r="H484" s="132" t="s">
        <v>41</v>
      </c>
      <c r="I484" s="133" t="s">
        <v>1590</v>
      </c>
      <c r="J484" s="134">
        <v>2</v>
      </c>
      <c r="K484" s="135" t="s">
        <v>1853</v>
      </c>
      <c r="M484" s="137">
        <v>2</v>
      </c>
    </row>
    <row r="485" spans="1:13">
      <c r="A485" s="116" t="str">
        <f t="shared" si="40"/>
        <v>RANGE S1806-grey</v>
      </c>
      <c r="B485" s="116" t="str">
        <f t="shared" si="41"/>
        <v>RANGE S1806</v>
      </c>
      <c r="C485" s="116" t="str">
        <f t="shared" si="42"/>
        <v>grey</v>
      </c>
      <c r="D485" s="116" t="str">
        <f t="shared" si="43"/>
        <v>Кепка</v>
      </c>
      <c r="E485" s="117" t="str">
        <f t="shared" si="39"/>
        <v>Кепки</v>
      </c>
      <c r="F485" s="130" t="s">
        <v>308</v>
      </c>
      <c r="G485" s="131" t="s">
        <v>306</v>
      </c>
      <c r="H485" s="132" t="s">
        <v>43</v>
      </c>
      <c r="I485" s="133" t="s">
        <v>1590</v>
      </c>
      <c r="J485" s="134">
        <v>2</v>
      </c>
      <c r="K485" s="135" t="s">
        <v>1853</v>
      </c>
      <c r="M485" s="137">
        <v>2</v>
      </c>
    </row>
    <row r="486" spans="1:13">
      <c r="A486" s="116" t="str">
        <f t="shared" si="40"/>
        <v>RANGE S1806-blue</v>
      </c>
      <c r="B486" s="116" t="str">
        <f t="shared" si="41"/>
        <v>RANGE S1806</v>
      </c>
      <c r="C486" s="116" t="str">
        <f t="shared" si="42"/>
        <v>blue</v>
      </c>
      <c r="D486" s="116" t="str">
        <f t="shared" si="43"/>
        <v>Кепка</v>
      </c>
      <c r="E486" s="117" t="str">
        <f t="shared" si="39"/>
        <v>Кепки</v>
      </c>
      <c r="F486" s="130" t="s">
        <v>310</v>
      </c>
      <c r="G486" s="131" t="s">
        <v>309</v>
      </c>
      <c r="H486" s="132" t="s">
        <v>41</v>
      </c>
      <c r="I486" s="133" t="s">
        <v>1590</v>
      </c>
      <c r="J486" s="134">
        <v>3</v>
      </c>
      <c r="K486" s="135" t="s">
        <v>1591</v>
      </c>
      <c r="M486" s="137">
        <v>3</v>
      </c>
    </row>
    <row r="487" spans="1:13">
      <c r="A487" s="116" t="str">
        <f t="shared" si="40"/>
        <v>RANGE S1806-blue</v>
      </c>
      <c r="B487" s="116" t="str">
        <f t="shared" si="41"/>
        <v>RANGE S1806</v>
      </c>
      <c r="C487" s="116" t="str">
        <f t="shared" si="42"/>
        <v>blue</v>
      </c>
      <c r="D487" s="116" t="str">
        <f t="shared" si="43"/>
        <v>Кепка</v>
      </c>
      <c r="E487" s="117" t="str">
        <f t="shared" si="39"/>
        <v>Кепки</v>
      </c>
      <c r="F487" s="130" t="s">
        <v>311</v>
      </c>
      <c r="G487" s="131" t="s">
        <v>309</v>
      </c>
      <c r="H487" s="132" t="s">
        <v>43</v>
      </c>
      <c r="I487" s="133" t="s">
        <v>1590</v>
      </c>
      <c r="J487" s="134">
        <v>1</v>
      </c>
      <c r="K487" s="135" t="s">
        <v>1590</v>
      </c>
      <c r="M487" s="137">
        <v>1</v>
      </c>
    </row>
    <row r="488" spans="1:13">
      <c r="A488" s="116" t="str">
        <f t="shared" si="40"/>
        <v>RANGE SWEAT-grey</v>
      </c>
      <c r="B488" s="116" t="str">
        <f t="shared" si="41"/>
        <v>RANGE SWEAT</v>
      </c>
      <c r="C488" s="116" t="str">
        <f t="shared" si="42"/>
        <v>grey</v>
      </c>
      <c r="D488" s="116" t="str">
        <f t="shared" si="43"/>
        <v>Кепка</v>
      </c>
      <c r="E488" s="117" t="str">
        <f t="shared" si="39"/>
        <v>Кепки</v>
      </c>
      <c r="F488" s="130" t="s">
        <v>914</v>
      </c>
      <c r="G488" s="131" t="s">
        <v>312</v>
      </c>
      <c r="H488" s="132" t="s">
        <v>44</v>
      </c>
      <c r="I488" s="133" t="s">
        <v>1854</v>
      </c>
      <c r="J488" s="134">
        <v>1</v>
      </c>
      <c r="K488" s="135" t="s">
        <v>1854</v>
      </c>
      <c r="M488" s="137">
        <v>1</v>
      </c>
    </row>
    <row r="489" spans="1:13">
      <c r="A489" s="116" t="str">
        <f t="shared" si="40"/>
        <v>RANGE SWEAT-grey</v>
      </c>
      <c r="B489" s="116" t="str">
        <f t="shared" si="41"/>
        <v>RANGE SWEAT</v>
      </c>
      <c r="C489" s="116" t="str">
        <f t="shared" si="42"/>
        <v>grey</v>
      </c>
      <c r="D489" s="116" t="str">
        <f t="shared" si="43"/>
        <v>Кепка</v>
      </c>
      <c r="E489" s="117" t="str">
        <f t="shared" si="39"/>
        <v>Кепки</v>
      </c>
      <c r="F489" s="130" t="s">
        <v>313</v>
      </c>
      <c r="G489" s="131" t="s">
        <v>312</v>
      </c>
      <c r="H489" s="132" t="s">
        <v>42</v>
      </c>
      <c r="I489" s="133" t="s">
        <v>1854</v>
      </c>
      <c r="J489" s="134">
        <v>1</v>
      </c>
      <c r="K489" s="135" t="s">
        <v>1854</v>
      </c>
      <c r="M489" s="137">
        <v>1</v>
      </c>
    </row>
    <row r="490" spans="1:13">
      <c r="A490" s="116" t="str">
        <f t="shared" si="40"/>
        <v>RANGE SWEAT-grey</v>
      </c>
      <c r="B490" s="116" t="str">
        <f t="shared" si="41"/>
        <v>RANGE SWEAT</v>
      </c>
      <c r="C490" s="116" t="str">
        <f t="shared" si="42"/>
        <v>grey</v>
      </c>
      <c r="D490" s="116" t="str">
        <f t="shared" si="43"/>
        <v>Кепка</v>
      </c>
      <c r="E490" s="117" t="str">
        <f t="shared" si="39"/>
        <v>Кепки</v>
      </c>
      <c r="F490" s="130" t="s">
        <v>314</v>
      </c>
      <c r="G490" s="131" t="s">
        <v>312</v>
      </c>
      <c r="H490" s="132" t="s">
        <v>41</v>
      </c>
      <c r="I490" s="133" t="s">
        <v>1854</v>
      </c>
      <c r="J490" s="134">
        <v>6</v>
      </c>
      <c r="K490" s="135" t="s">
        <v>1855</v>
      </c>
      <c r="M490" s="137">
        <v>6</v>
      </c>
    </row>
    <row r="491" spans="1:13">
      <c r="A491" s="116" t="str">
        <f t="shared" si="40"/>
        <v>RANGE SWEAT-blue</v>
      </c>
      <c r="B491" s="116" t="str">
        <f t="shared" si="41"/>
        <v>RANGE SWEAT</v>
      </c>
      <c r="C491" s="116" t="str">
        <f t="shared" si="42"/>
        <v>blue</v>
      </c>
      <c r="D491" s="116" t="str">
        <f t="shared" si="43"/>
        <v>Кепка</v>
      </c>
      <c r="E491" s="117" t="str">
        <f t="shared" si="39"/>
        <v>Кепки</v>
      </c>
      <c r="F491" s="130" t="s">
        <v>402</v>
      </c>
      <c r="G491" s="131" t="s">
        <v>403</v>
      </c>
      <c r="H491" s="132" t="s">
        <v>42</v>
      </c>
      <c r="I491" s="133">
        <v>971</v>
      </c>
      <c r="J491" s="134">
        <v>1</v>
      </c>
      <c r="K491" s="135">
        <v>971</v>
      </c>
      <c r="M491" s="137">
        <v>1</v>
      </c>
    </row>
    <row r="492" spans="1:13">
      <c r="A492" s="116" t="str">
        <f t="shared" si="40"/>
        <v>RANGE SWEAT-navy</v>
      </c>
      <c r="B492" s="116" t="str">
        <f t="shared" si="41"/>
        <v>RANGE SWEAT</v>
      </c>
      <c r="C492" s="116" t="str">
        <f t="shared" si="42"/>
        <v>navy</v>
      </c>
      <c r="D492" s="116" t="str">
        <f t="shared" si="43"/>
        <v>Кепка</v>
      </c>
      <c r="E492" s="117" t="str">
        <f t="shared" si="39"/>
        <v>Кепки</v>
      </c>
      <c r="F492" s="130" t="s">
        <v>915</v>
      </c>
      <c r="G492" s="131" t="s">
        <v>315</v>
      </c>
      <c r="H492" s="132" t="s">
        <v>44</v>
      </c>
      <c r="I492" s="133" t="s">
        <v>1854</v>
      </c>
      <c r="J492" s="134">
        <v>2</v>
      </c>
      <c r="K492" s="135" t="s">
        <v>1856</v>
      </c>
      <c r="M492" s="137">
        <v>2</v>
      </c>
    </row>
    <row r="493" spans="1:13">
      <c r="A493" s="116" t="str">
        <f t="shared" si="40"/>
        <v>RANGE SWEAT-navy</v>
      </c>
      <c r="B493" s="116" t="str">
        <f t="shared" si="41"/>
        <v>RANGE SWEAT</v>
      </c>
      <c r="C493" s="116" t="str">
        <f t="shared" si="42"/>
        <v>navy</v>
      </c>
      <c r="D493" s="116" t="str">
        <f t="shared" si="43"/>
        <v>Кепка</v>
      </c>
      <c r="E493" s="117" t="str">
        <f t="shared" si="39"/>
        <v>Кепки</v>
      </c>
      <c r="F493" s="130" t="s">
        <v>409</v>
      </c>
      <c r="G493" s="131" t="s">
        <v>315</v>
      </c>
      <c r="H493" s="132" t="s">
        <v>42</v>
      </c>
      <c r="I493" s="133" t="s">
        <v>1416</v>
      </c>
      <c r="J493" s="134">
        <v>4</v>
      </c>
      <c r="K493" s="135" t="s">
        <v>1857</v>
      </c>
      <c r="M493" s="137">
        <v>4</v>
      </c>
    </row>
    <row r="494" spans="1:13">
      <c r="A494" s="116" t="str">
        <f t="shared" si="40"/>
        <v>RANGE SWEAT-navy</v>
      </c>
      <c r="B494" s="116" t="str">
        <f t="shared" si="41"/>
        <v>RANGE SWEAT</v>
      </c>
      <c r="C494" s="116" t="str">
        <f t="shared" si="42"/>
        <v>navy</v>
      </c>
      <c r="D494" s="116" t="str">
        <f t="shared" si="43"/>
        <v>Кепка</v>
      </c>
      <c r="E494" s="117" t="str">
        <f t="shared" si="39"/>
        <v>Кепки</v>
      </c>
      <c r="F494" s="130" t="s">
        <v>316</v>
      </c>
      <c r="G494" s="131" t="s">
        <v>315</v>
      </c>
      <c r="H494" s="132" t="s">
        <v>45</v>
      </c>
      <c r="I494" s="133" t="s">
        <v>1854</v>
      </c>
      <c r="J494" s="134">
        <v>5</v>
      </c>
      <c r="K494" s="135" t="s">
        <v>1858</v>
      </c>
      <c r="M494" s="137">
        <v>5</v>
      </c>
    </row>
    <row r="495" spans="1:13">
      <c r="A495" s="116" t="str">
        <f t="shared" si="40"/>
        <v>RANGE SWEAT-navy</v>
      </c>
      <c r="B495" s="116" t="str">
        <f t="shared" si="41"/>
        <v>RANGE SWEAT</v>
      </c>
      <c r="C495" s="116" t="str">
        <f t="shared" si="42"/>
        <v>navy</v>
      </c>
      <c r="D495" s="116" t="str">
        <f t="shared" si="43"/>
        <v>Кепка</v>
      </c>
      <c r="E495" s="117" t="str">
        <f t="shared" si="39"/>
        <v>Кепки</v>
      </c>
      <c r="F495" s="130" t="s">
        <v>317</v>
      </c>
      <c r="G495" s="131" t="s">
        <v>315</v>
      </c>
      <c r="H495" s="132" t="s">
        <v>41</v>
      </c>
      <c r="I495" s="133" t="s">
        <v>1416</v>
      </c>
      <c r="J495" s="134">
        <v>8</v>
      </c>
      <c r="K495" s="135" t="s">
        <v>1859</v>
      </c>
      <c r="M495" s="137">
        <v>8</v>
      </c>
    </row>
    <row r="496" spans="1:13">
      <c r="A496" s="116" t="str">
        <f t="shared" si="40"/>
        <v>RANGE SWEAT-navy</v>
      </c>
      <c r="B496" s="116" t="str">
        <f t="shared" si="41"/>
        <v>RANGE SWEAT</v>
      </c>
      <c r="C496" s="116" t="str">
        <f t="shared" si="42"/>
        <v>navy</v>
      </c>
      <c r="D496" s="116" t="str">
        <f t="shared" si="43"/>
        <v>Кепка</v>
      </c>
      <c r="E496" s="117" t="str">
        <f t="shared" si="39"/>
        <v>Кепки</v>
      </c>
      <c r="F496" s="130" t="s">
        <v>318</v>
      </c>
      <c r="G496" s="131" t="s">
        <v>315</v>
      </c>
      <c r="H496" s="132" t="s">
        <v>47</v>
      </c>
      <c r="I496" s="133" t="s">
        <v>1860</v>
      </c>
      <c r="J496" s="134">
        <v>1</v>
      </c>
      <c r="K496" s="135" t="s">
        <v>1861</v>
      </c>
      <c r="M496" s="137">
        <v>1</v>
      </c>
    </row>
    <row r="497" spans="1:13">
      <c r="A497" s="116" t="str">
        <f t="shared" si="40"/>
        <v>RANGE SWEAT-black</v>
      </c>
      <c r="B497" s="116" t="str">
        <f t="shared" si="41"/>
        <v>RANGE SWEAT</v>
      </c>
      <c r="C497" s="116" t="str">
        <f t="shared" si="42"/>
        <v>black</v>
      </c>
      <c r="D497" s="116" t="str">
        <f t="shared" si="43"/>
        <v>Кепка</v>
      </c>
      <c r="E497" s="117" t="str">
        <f t="shared" si="39"/>
        <v>Кепки</v>
      </c>
      <c r="F497" s="130" t="s">
        <v>404</v>
      </c>
      <c r="G497" s="131" t="s">
        <v>320</v>
      </c>
      <c r="H497" s="132" t="s">
        <v>42</v>
      </c>
      <c r="I497" s="133">
        <v>608.79999999999995</v>
      </c>
      <c r="J497" s="134">
        <v>2</v>
      </c>
      <c r="K497" s="135" t="s">
        <v>1862</v>
      </c>
      <c r="M497" s="137">
        <v>2</v>
      </c>
    </row>
    <row r="498" spans="1:13">
      <c r="A498" s="116" t="str">
        <f t="shared" si="40"/>
        <v>RANGE SWEAT-black</v>
      </c>
      <c r="B498" s="116" t="str">
        <f t="shared" si="41"/>
        <v>RANGE SWEAT</v>
      </c>
      <c r="C498" s="116" t="str">
        <f t="shared" si="42"/>
        <v>black</v>
      </c>
      <c r="D498" s="116" t="str">
        <f t="shared" si="43"/>
        <v>Кепка</v>
      </c>
      <c r="E498" s="117" t="str">
        <f t="shared" si="39"/>
        <v>Кепки</v>
      </c>
      <c r="F498" s="130" t="s">
        <v>405</v>
      </c>
      <c r="G498" s="131" t="s">
        <v>320</v>
      </c>
      <c r="H498" s="132" t="s">
        <v>45</v>
      </c>
      <c r="I498" s="133">
        <v>608.79999999999995</v>
      </c>
      <c r="J498" s="134">
        <v>2</v>
      </c>
      <c r="K498" s="135" t="s">
        <v>1862</v>
      </c>
      <c r="M498" s="137">
        <v>2</v>
      </c>
    </row>
    <row r="499" spans="1:13">
      <c r="A499" s="116" t="str">
        <f t="shared" si="40"/>
        <v>RANGE SWEAT-black</v>
      </c>
      <c r="B499" s="116" t="str">
        <f t="shared" si="41"/>
        <v>RANGE SWEAT</v>
      </c>
      <c r="C499" s="116" t="str">
        <f t="shared" si="42"/>
        <v>black</v>
      </c>
      <c r="D499" s="116" t="str">
        <f t="shared" si="43"/>
        <v>Кепка</v>
      </c>
      <c r="E499" s="117" t="str">
        <f t="shared" si="39"/>
        <v>Кепки</v>
      </c>
      <c r="F499" s="130" t="s">
        <v>319</v>
      </c>
      <c r="G499" s="131" t="s">
        <v>320</v>
      </c>
      <c r="H499" s="132" t="s">
        <v>41</v>
      </c>
      <c r="I499" s="133">
        <v>644</v>
      </c>
      <c r="J499" s="134">
        <v>3</v>
      </c>
      <c r="K499" s="135" t="s">
        <v>1863</v>
      </c>
      <c r="M499" s="137">
        <v>3</v>
      </c>
    </row>
    <row r="500" spans="1:13">
      <c r="A500" s="116" t="str">
        <f t="shared" si="40"/>
        <v>RANGE SWEAT-black</v>
      </c>
      <c r="B500" s="116" t="str">
        <f t="shared" si="41"/>
        <v>RANGE SWEAT</v>
      </c>
      <c r="C500" s="116" t="str">
        <f t="shared" si="42"/>
        <v>black</v>
      </c>
      <c r="D500" s="116" t="str">
        <f t="shared" si="43"/>
        <v>Кепка</v>
      </c>
      <c r="E500" s="117" t="str">
        <f t="shared" si="39"/>
        <v>Кепки</v>
      </c>
      <c r="F500" s="130" t="s">
        <v>406</v>
      </c>
      <c r="G500" s="131" t="s">
        <v>320</v>
      </c>
      <c r="H500" s="132" t="s">
        <v>47</v>
      </c>
      <c r="I500" s="133">
        <v>608.79999999999995</v>
      </c>
      <c r="J500" s="134">
        <v>1</v>
      </c>
      <c r="K500" s="135">
        <v>608.79999999999995</v>
      </c>
      <c r="M500" s="137">
        <v>1</v>
      </c>
    </row>
    <row r="501" spans="1:13">
      <c r="A501" s="116" t="str">
        <f t="shared" si="40"/>
        <v>RANGE SWEAT-black</v>
      </c>
      <c r="B501" s="116" t="str">
        <f t="shared" si="41"/>
        <v>RANGE SWEAT</v>
      </c>
      <c r="C501" s="116" t="str">
        <f t="shared" si="42"/>
        <v>black</v>
      </c>
      <c r="D501" s="116" t="str">
        <f t="shared" si="43"/>
        <v>Кепка</v>
      </c>
      <c r="E501" s="117" t="str">
        <f t="shared" si="39"/>
        <v>Кепки</v>
      </c>
      <c r="F501" s="130" t="s">
        <v>407</v>
      </c>
      <c r="G501" s="131" t="s">
        <v>320</v>
      </c>
      <c r="H501" s="132" t="s">
        <v>43</v>
      </c>
      <c r="I501" s="133">
        <v>608.79999999999995</v>
      </c>
      <c r="J501" s="134">
        <v>1</v>
      </c>
      <c r="K501" s="135">
        <v>608.79999999999995</v>
      </c>
      <c r="M501" s="137">
        <v>1</v>
      </c>
    </row>
    <row r="502" spans="1:13">
      <c r="A502" s="116" t="str">
        <f t="shared" si="40"/>
        <v>RANGE SWEAT-black</v>
      </c>
      <c r="B502" s="116" t="str">
        <f t="shared" si="41"/>
        <v>RANGE SWEAT</v>
      </c>
      <c r="C502" s="116" t="str">
        <f t="shared" si="42"/>
        <v>black</v>
      </c>
      <c r="D502" s="116" t="str">
        <f t="shared" si="43"/>
        <v>Кепка</v>
      </c>
      <c r="E502" s="117" t="str">
        <f t="shared" si="39"/>
        <v>Кепки</v>
      </c>
      <c r="F502" s="130" t="s">
        <v>408</v>
      </c>
      <c r="G502" s="131" t="s">
        <v>320</v>
      </c>
      <c r="H502" s="132" t="s">
        <v>397</v>
      </c>
      <c r="I502" s="133">
        <v>608.79999999999995</v>
      </c>
      <c r="J502" s="134">
        <v>2</v>
      </c>
      <c r="K502" s="135" t="s">
        <v>1862</v>
      </c>
      <c r="M502" s="137">
        <v>2</v>
      </c>
    </row>
    <row r="503" spans="1:13">
      <c r="A503" s="116" t="str">
        <f t="shared" si="40"/>
        <v>RANGE W16002-blue</v>
      </c>
      <c r="B503" s="116" t="str">
        <f t="shared" si="41"/>
        <v>RANGE W16002</v>
      </c>
      <c r="C503" s="116" t="str">
        <f t="shared" si="42"/>
        <v>blue</v>
      </c>
      <c r="D503" s="116" t="str">
        <f t="shared" si="43"/>
        <v>Кепка</v>
      </c>
      <c r="E503" s="117" t="str">
        <f t="shared" si="39"/>
        <v>Кепки</v>
      </c>
      <c r="F503" s="130" t="s">
        <v>1864</v>
      </c>
      <c r="G503" s="131" t="s">
        <v>1865</v>
      </c>
      <c r="H503" s="132" t="s">
        <v>41</v>
      </c>
      <c r="I503" s="133" t="s">
        <v>1866</v>
      </c>
      <c r="J503" s="134">
        <v>7</v>
      </c>
      <c r="K503" s="135" t="s">
        <v>1867</v>
      </c>
      <c r="M503" s="137">
        <v>7</v>
      </c>
    </row>
    <row r="504" spans="1:13">
      <c r="A504" s="116" t="str">
        <f t="shared" si="40"/>
        <v>SAMARA-beige</v>
      </c>
      <c r="B504" s="116" t="str">
        <f t="shared" si="41"/>
        <v>SAMARA</v>
      </c>
      <c r="C504" s="116" t="str">
        <f t="shared" si="42"/>
        <v>beige</v>
      </c>
      <c r="D504" s="116" t="str">
        <f t="shared" si="43"/>
        <v>Кепка</v>
      </c>
      <c r="E504" s="117" t="str">
        <f t="shared" si="39"/>
        <v>Кепки</v>
      </c>
      <c r="F504" s="130" t="s">
        <v>1145</v>
      </c>
      <c r="G504" s="131" t="s">
        <v>1146</v>
      </c>
      <c r="H504" s="132" t="s">
        <v>44</v>
      </c>
      <c r="I504" s="133" t="s">
        <v>1715</v>
      </c>
      <c r="J504" s="134">
        <v>1</v>
      </c>
      <c r="K504" s="135" t="s">
        <v>1715</v>
      </c>
      <c r="M504" s="137">
        <v>1</v>
      </c>
    </row>
    <row r="505" spans="1:13">
      <c r="A505" s="116" t="str">
        <f t="shared" si="40"/>
        <v>SAMARA-beige</v>
      </c>
      <c r="B505" s="116" t="str">
        <f t="shared" si="41"/>
        <v>SAMARA</v>
      </c>
      <c r="C505" s="116" t="str">
        <f t="shared" si="42"/>
        <v>beige</v>
      </c>
      <c r="D505" s="116" t="str">
        <f t="shared" si="43"/>
        <v>Кепка</v>
      </c>
      <c r="E505" s="117" t="str">
        <f t="shared" si="39"/>
        <v>Кепки</v>
      </c>
      <c r="F505" s="130" t="s">
        <v>1147</v>
      </c>
      <c r="G505" s="131" t="s">
        <v>1146</v>
      </c>
      <c r="H505" s="132" t="s">
        <v>46</v>
      </c>
      <c r="I505" s="133" t="s">
        <v>1715</v>
      </c>
      <c r="J505" s="134">
        <v>1</v>
      </c>
      <c r="K505" s="135" t="s">
        <v>1715</v>
      </c>
      <c r="M505" s="137">
        <v>1</v>
      </c>
    </row>
    <row r="506" spans="1:13">
      <c r="A506" s="116" t="str">
        <f t="shared" si="40"/>
        <v>SAMARA-beige</v>
      </c>
      <c r="B506" s="116" t="str">
        <f t="shared" si="41"/>
        <v>SAMARA</v>
      </c>
      <c r="C506" s="116" t="str">
        <f t="shared" si="42"/>
        <v>beige</v>
      </c>
      <c r="D506" s="116" t="str">
        <f t="shared" si="43"/>
        <v>Кепка</v>
      </c>
      <c r="E506" s="117" t="str">
        <f t="shared" si="39"/>
        <v>Кепки</v>
      </c>
      <c r="F506" s="130" t="s">
        <v>1148</v>
      </c>
      <c r="G506" s="131" t="s">
        <v>1146</v>
      </c>
      <c r="H506" s="132" t="s">
        <v>42</v>
      </c>
      <c r="I506" s="133" t="s">
        <v>1715</v>
      </c>
      <c r="J506" s="134">
        <v>3</v>
      </c>
      <c r="K506" s="135" t="s">
        <v>1717</v>
      </c>
      <c r="M506" s="137">
        <v>3</v>
      </c>
    </row>
    <row r="507" spans="1:13">
      <c r="A507" s="116" t="str">
        <f t="shared" si="40"/>
        <v>SAMARA-beige</v>
      </c>
      <c r="B507" s="116" t="str">
        <f t="shared" si="41"/>
        <v>SAMARA</v>
      </c>
      <c r="C507" s="116" t="str">
        <f t="shared" si="42"/>
        <v>beige</v>
      </c>
      <c r="D507" s="116" t="str">
        <f t="shared" si="43"/>
        <v>Кепка</v>
      </c>
      <c r="E507" s="117" t="str">
        <f t="shared" si="39"/>
        <v>Кепки</v>
      </c>
      <c r="F507" s="130" t="s">
        <v>1149</v>
      </c>
      <c r="G507" s="131" t="s">
        <v>1146</v>
      </c>
      <c r="H507" s="132" t="s">
        <v>41</v>
      </c>
      <c r="I507" s="133" t="s">
        <v>1715</v>
      </c>
      <c r="J507" s="134">
        <v>3</v>
      </c>
      <c r="K507" s="135" t="s">
        <v>1717</v>
      </c>
      <c r="M507" s="137">
        <v>3</v>
      </c>
    </row>
    <row r="508" spans="1:13">
      <c r="A508" s="116" t="str">
        <f t="shared" si="40"/>
        <v>SAMARA-beige</v>
      </c>
      <c r="B508" s="116" t="str">
        <f t="shared" si="41"/>
        <v>SAMARA</v>
      </c>
      <c r="C508" s="116" t="str">
        <f t="shared" si="42"/>
        <v>beige</v>
      </c>
      <c r="D508" s="116" t="str">
        <f t="shared" si="43"/>
        <v>Кепка</v>
      </c>
      <c r="E508" s="117" t="str">
        <f t="shared" si="39"/>
        <v>Кепки</v>
      </c>
      <c r="F508" s="130" t="s">
        <v>1150</v>
      </c>
      <c r="G508" s="131" t="s">
        <v>1146</v>
      </c>
      <c r="H508" s="132" t="s">
        <v>43</v>
      </c>
      <c r="I508" s="133" t="s">
        <v>1715</v>
      </c>
      <c r="J508" s="134">
        <v>2</v>
      </c>
      <c r="K508" s="135" t="s">
        <v>1716</v>
      </c>
      <c r="M508" s="137">
        <v>2</v>
      </c>
    </row>
    <row r="509" spans="1:13">
      <c r="A509" s="116" t="str">
        <f t="shared" si="40"/>
        <v>SAMARA-blue</v>
      </c>
      <c r="B509" s="116" t="str">
        <f t="shared" si="41"/>
        <v>SAMARA</v>
      </c>
      <c r="C509" s="116" t="str">
        <f t="shared" si="42"/>
        <v>blue</v>
      </c>
      <c r="D509" s="116" t="str">
        <f t="shared" si="43"/>
        <v>Кепка</v>
      </c>
      <c r="E509" s="117" t="str">
        <f t="shared" si="39"/>
        <v>Кепки</v>
      </c>
      <c r="F509" s="130" t="s">
        <v>1151</v>
      </c>
      <c r="G509" s="131" t="s">
        <v>1152</v>
      </c>
      <c r="H509" s="132" t="s">
        <v>44</v>
      </c>
      <c r="I509" s="133" t="s">
        <v>1715</v>
      </c>
      <c r="J509" s="134">
        <v>1</v>
      </c>
      <c r="K509" s="135" t="s">
        <v>1715</v>
      </c>
      <c r="M509" s="137">
        <v>1</v>
      </c>
    </row>
    <row r="510" spans="1:13">
      <c r="A510" s="116" t="str">
        <f t="shared" si="40"/>
        <v>SAMARA-blue</v>
      </c>
      <c r="B510" s="116" t="str">
        <f t="shared" si="41"/>
        <v>SAMARA</v>
      </c>
      <c r="C510" s="116" t="str">
        <f t="shared" si="42"/>
        <v>blue</v>
      </c>
      <c r="D510" s="116" t="str">
        <f t="shared" si="43"/>
        <v>Кепка</v>
      </c>
      <c r="E510" s="117" t="str">
        <f t="shared" si="39"/>
        <v>Кепки</v>
      </c>
      <c r="F510" s="130" t="s">
        <v>1153</v>
      </c>
      <c r="G510" s="131" t="s">
        <v>1152</v>
      </c>
      <c r="H510" s="132" t="s">
        <v>42</v>
      </c>
      <c r="I510" s="133" t="s">
        <v>1715</v>
      </c>
      <c r="J510" s="134">
        <v>3</v>
      </c>
      <c r="K510" s="135" t="s">
        <v>1717</v>
      </c>
      <c r="M510" s="137">
        <v>3</v>
      </c>
    </row>
    <row r="511" spans="1:13">
      <c r="A511" s="116" t="str">
        <f t="shared" si="40"/>
        <v>SAMARA-blue</v>
      </c>
      <c r="B511" s="116" t="str">
        <f t="shared" si="41"/>
        <v>SAMARA</v>
      </c>
      <c r="C511" s="116" t="str">
        <f t="shared" si="42"/>
        <v>blue</v>
      </c>
      <c r="D511" s="116" t="str">
        <f t="shared" si="43"/>
        <v>Кепка</v>
      </c>
      <c r="E511" s="117" t="str">
        <f t="shared" si="39"/>
        <v>Кепки</v>
      </c>
      <c r="F511" s="130" t="s">
        <v>1154</v>
      </c>
      <c r="G511" s="131" t="s">
        <v>1152</v>
      </c>
      <c r="H511" s="132" t="s">
        <v>41</v>
      </c>
      <c r="I511" s="133" t="s">
        <v>1715</v>
      </c>
      <c r="J511" s="134">
        <v>3</v>
      </c>
      <c r="K511" s="135" t="s">
        <v>1717</v>
      </c>
      <c r="M511" s="137">
        <v>3</v>
      </c>
    </row>
    <row r="512" spans="1:13">
      <c r="A512" s="116" t="str">
        <f t="shared" si="40"/>
        <v>SAMARA-blue</v>
      </c>
      <c r="B512" s="116" t="str">
        <f t="shared" si="41"/>
        <v>SAMARA</v>
      </c>
      <c r="C512" s="116" t="str">
        <f t="shared" si="42"/>
        <v>blue</v>
      </c>
      <c r="D512" s="116" t="str">
        <f t="shared" si="43"/>
        <v>Кепка</v>
      </c>
      <c r="E512" s="117" t="str">
        <f t="shared" si="39"/>
        <v>Кепки</v>
      </c>
      <c r="F512" s="130" t="s">
        <v>1155</v>
      </c>
      <c r="G512" s="131" t="s">
        <v>1152</v>
      </c>
      <c r="H512" s="132" t="s">
        <v>43</v>
      </c>
      <c r="I512" s="133" t="s">
        <v>1715</v>
      </c>
      <c r="J512" s="134">
        <v>1</v>
      </c>
      <c r="K512" s="135" t="s">
        <v>1715</v>
      </c>
      <c r="M512" s="137">
        <v>1</v>
      </c>
    </row>
    <row r="513" spans="1:13">
      <c r="A513" s="116" t="str">
        <f t="shared" si="40"/>
        <v>SANFORD-beige</v>
      </c>
      <c r="B513" s="116" t="str">
        <f t="shared" si="41"/>
        <v>SANFORD</v>
      </c>
      <c r="C513" s="116" t="str">
        <f t="shared" si="42"/>
        <v>beige</v>
      </c>
      <c r="D513" s="116" t="str">
        <f t="shared" si="43"/>
        <v>Кепка</v>
      </c>
      <c r="E513" s="117" t="str">
        <f t="shared" si="39"/>
        <v>Кепки</v>
      </c>
      <c r="F513" s="130" t="s">
        <v>649</v>
      </c>
      <c r="G513" s="131" t="s">
        <v>648</v>
      </c>
      <c r="H513" s="132" t="s">
        <v>42</v>
      </c>
      <c r="I513" s="133" t="s">
        <v>1868</v>
      </c>
      <c r="J513" s="134">
        <v>4</v>
      </c>
      <c r="K513" s="135" t="s">
        <v>1869</v>
      </c>
      <c r="M513" s="137">
        <v>4</v>
      </c>
    </row>
    <row r="514" spans="1:13">
      <c r="A514" s="116" t="str">
        <f t="shared" si="40"/>
        <v>SANFORD-beige</v>
      </c>
      <c r="B514" s="116" t="str">
        <f t="shared" si="41"/>
        <v>SANFORD</v>
      </c>
      <c r="C514" s="116" t="str">
        <f t="shared" si="42"/>
        <v>beige</v>
      </c>
      <c r="D514" s="116" t="str">
        <f t="shared" si="43"/>
        <v>Кепка</v>
      </c>
      <c r="E514" s="117" t="str">
        <f t="shared" ref="E514:E577" si="44">VLOOKUP(D514,N:O,2,0)</f>
        <v>Кепки</v>
      </c>
      <c r="F514" s="130" t="s">
        <v>650</v>
      </c>
      <c r="G514" s="131" t="s">
        <v>648</v>
      </c>
      <c r="H514" s="132" t="s">
        <v>41</v>
      </c>
      <c r="I514" s="133" t="s">
        <v>1868</v>
      </c>
      <c r="J514" s="134">
        <v>11</v>
      </c>
      <c r="K514" s="135" t="s">
        <v>1870</v>
      </c>
      <c r="M514" s="137">
        <v>11</v>
      </c>
    </row>
    <row r="515" spans="1:13">
      <c r="A515" s="116" t="str">
        <f t="shared" ref="A515:A578" si="45">B515&amp;"-"&amp;C515</f>
        <v>SANFORD-beige</v>
      </c>
      <c r="B515" s="116" t="str">
        <f t="shared" ref="B515:B578" si="46">_xlfn.LET(_xlpm.START,FIND("арт. ",G515)+5,_xlpm.END,FIND("(",G515,_xlpm.START),_xlpm.Result,TRIM(MID(G515,_xlpm.START,_xlpm.END-_xlpm.START)),IFERROR(VALUE(_xlpm.Result),_xlpm.Result))</f>
        <v>SANFORD</v>
      </c>
      <c r="C515" s="116" t="str">
        <f t="shared" ref="C515:C578" si="47">IF(OR(G515&lt;&gt;""),
_xlfn.LET(_xlpm.registr,NOT(0),
_xlpm.include,NOT(NOT(0)),
_xlpm.in,IF(_xlpm.registr,LOWER("{"),"{"),
_xlpm.out,IF(_xlpm.registr,LOWER("}"),"}"),
_xlpm.Target,IF(_xlpm.registr,LOWER(G515),$B515),
_xlpm.Start,IF(_xlpm.in="",1,FIND(_xlpm.in,_xlpm.Target)+IF(_xlpm.include,0,LEN(_xlpm.in))),
_xlpm.End,IF(_xlpm.out="",LEN(_xlpm.Target)+1+_xlpm.Start,FIND(_xlpm.out,_xlpm.Target,_xlpm.Start+1)),
_xlpm.Result,TRIM(MID(G515,_xlpm.Start,_xlpm.End-_xlpm.Start+IF(_xlpm.include,LEN(_xlpm.out),0))),
IFERROR(_xlpm.Result,"Не найдено")
),"")</f>
        <v>beige</v>
      </c>
      <c r="D515" s="116" t="str">
        <f t="shared" ref="D515:D578" si="48">_xlfn.LET(_xlpm.START,1,_xlpm.END,FIND(MID($R$1,1,1),G515),TRIM(MID(G515,_xlpm.START,_xlpm.END-_xlpm.START)))</f>
        <v>Кепка</v>
      </c>
      <c r="E515" s="117" t="str">
        <f t="shared" si="44"/>
        <v>Кепки</v>
      </c>
      <c r="F515" s="130" t="s">
        <v>651</v>
      </c>
      <c r="G515" s="131" t="s">
        <v>648</v>
      </c>
      <c r="H515" s="132" t="s">
        <v>43</v>
      </c>
      <c r="I515" s="133" t="s">
        <v>1868</v>
      </c>
      <c r="J515" s="134">
        <v>4</v>
      </c>
      <c r="K515" s="135" t="s">
        <v>1869</v>
      </c>
      <c r="M515" s="137">
        <v>4</v>
      </c>
    </row>
    <row r="516" spans="1:13">
      <c r="A516" s="116" t="str">
        <f t="shared" si="45"/>
        <v>SANFORD-grey</v>
      </c>
      <c r="B516" s="116" t="str">
        <f t="shared" si="46"/>
        <v>SANFORD</v>
      </c>
      <c r="C516" s="116" t="str">
        <f t="shared" si="47"/>
        <v>grey</v>
      </c>
      <c r="D516" s="116" t="str">
        <f t="shared" si="48"/>
        <v>Кепка</v>
      </c>
      <c r="E516" s="117" t="str">
        <f t="shared" si="44"/>
        <v>Кепки</v>
      </c>
      <c r="F516" s="130" t="s">
        <v>1871</v>
      </c>
      <c r="G516" s="131" t="s">
        <v>644</v>
      </c>
      <c r="H516" s="132" t="s">
        <v>42</v>
      </c>
      <c r="I516" s="133">
        <v>939.61</v>
      </c>
      <c r="J516" s="134">
        <v>1</v>
      </c>
      <c r="K516" s="135">
        <v>939.61</v>
      </c>
      <c r="M516" s="137">
        <v>1</v>
      </c>
    </row>
    <row r="517" spans="1:13">
      <c r="A517" s="116" t="str">
        <f t="shared" si="45"/>
        <v>SANFORD-grey</v>
      </c>
      <c r="B517" s="116" t="str">
        <f t="shared" si="46"/>
        <v>SANFORD</v>
      </c>
      <c r="C517" s="116" t="str">
        <f t="shared" si="47"/>
        <v>grey</v>
      </c>
      <c r="D517" s="116" t="str">
        <f t="shared" si="48"/>
        <v>Кепка</v>
      </c>
      <c r="E517" s="117" t="str">
        <f t="shared" si="44"/>
        <v>Кепки</v>
      </c>
      <c r="F517" s="130" t="s">
        <v>645</v>
      </c>
      <c r="G517" s="131" t="s">
        <v>644</v>
      </c>
      <c r="H517" s="132" t="s">
        <v>45</v>
      </c>
      <c r="I517" s="133">
        <v>939.61</v>
      </c>
      <c r="J517" s="134">
        <v>2</v>
      </c>
      <c r="K517" s="135" t="s">
        <v>1564</v>
      </c>
      <c r="M517" s="137">
        <v>2</v>
      </c>
    </row>
    <row r="518" spans="1:13">
      <c r="A518" s="116" t="str">
        <f t="shared" si="45"/>
        <v>SANFORD-grey</v>
      </c>
      <c r="B518" s="116" t="str">
        <f t="shared" si="46"/>
        <v>SANFORD</v>
      </c>
      <c r="C518" s="116" t="str">
        <f t="shared" si="47"/>
        <v>grey</v>
      </c>
      <c r="D518" s="116" t="str">
        <f t="shared" si="48"/>
        <v>Кепка</v>
      </c>
      <c r="E518" s="117" t="str">
        <f t="shared" si="44"/>
        <v>Кепки</v>
      </c>
      <c r="F518" s="130" t="s">
        <v>646</v>
      </c>
      <c r="G518" s="131" t="s">
        <v>644</v>
      </c>
      <c r="H518" s="132" t="s">
        <v>41</v>
      </c>
      <c r="I518" s="133">
        <v>939.61</v>
      </c>
      <c r="J518" s="134">
        <v>3</v>
      </c>
      <c r="K518" s="135" t="s">
        <v>1872</v>
      </c>
      <c r="M518" s="137">
        <v>3</v>
      </c>
    </row>
    <row r="519" spans="1:13">
      <c r="A519" s="116" t="str">
        <f t="shared" si="45"/>
        <v>SANFORD-grey</v>
      </c>
      <c r="B519" s="116" t="str">
        <f t="shared" si="46"/>
        <v>SANFORD</v>
      </c>
      <c r="C519" s="116" t="str">
        <f t="shared" si="47"/>
        <v>grey</v>
      </c>
      <c r="D519" s="116" t="str">
        <f t="shared" si="48"/>
        <v>Кепка</v>
      </c>
      <c r="E519" s="117" t="str">
        <f t="shared" si="44"/>
        <v>Кепки</v>
      </c>
      <c r="F519" s="130" t="s">
        <v>1873</v>
      </c>
      <c r="G519" s="131" t="s">
        <v>644</v>
      </c>
      <c r="H519" s="132" t="s">
        <v>47</v>
      </c>
      <c r="I519" s="133">
        <v>939.61</v>
      </c>
      <c r="J519" s="134">
        <v>1</v>
      </c>
      <c r="K519" s="135">
        <v>939.61</v>
      </c>
      <c r="M519" s="137">
        <v>1</v>
      </c>
    </row>
    <row r="520" spans="1:13">
      <c r="A520" s="116" t="str">
        <f t="shared" si="45"/>
        <v>SANFORD-grey</v>
      </c>
      <c r="B520" s="116" t="str">
        <f t="shared" si="46"/>
        <v>SANFORD</v>
      </c>
      <c r="C520" s="116" t="str">
        <f t="shared" si="47"/>
        <v>grey</v>
      </c>
      <c r="D520" s="116" t="str">
        <f t="shared" si="48"/>
        <v>Кепка</v>
      </c>
      <c r="E520" s="117" t="str">
        <f t="shared" si="44"/>
        <v>Кепки</v>
      </c>
      <c r="F520" s="130" t="s">
        <v>647</v>
      </c>
      <c r="G520" s="131" t="s">
        <v>644</v>
      </c>
      <c r="H520" s="132" t="s">
        <v>43</v>
      </c>
      <c r="I520" s="133">
        <v>939.61</v>
      </c>
      <c r="J520" s="134">
        <v>2</v>
      </c>
      <c r="K520" s="135" t="s">
        <v>1564</v>
      </c>
      <c r="M520" s="137">
        <v>2</v>
      </c>
    </row>
    <row r="521" spans="1:13">
      <c r="A521" s="116" t="str">
        <f t="shared" si="45"/>
        <v>SCOTIA-blue</v>
      </c>
      <c r="B521" s="116" t="str">
        <f t="shared" si="46"/>
        <v>SCOTIA</v>
      </c>
      <c r="C521" s="116" t="str">
        <f t="shared" si="47"/>
        <v>blue</v>
      </c>
      <c r="D521" s="116" t="str">
        <f t="shared" si="48"/>
        <v>Кепка</v>
      </c>
      <c r="E521" s="117" t="str">
        <f t="shared" si="44"/>
        <v>Кепки</v>
      </c>
      <c r="F521" s="130" t="s">
        <v>1156</v>
      </c>
      <c r="G521" s="131" t="s">
        <v>1157</v>
      </c>
      <c r="H521" s="132" t="s">
        <v>44</v>
      </c>
      <c r="I521" s="133" t="s">
        <v>1874</v>
      </c>
      <c r="J521" s="134">
        <v>1</v>
      </c>
      <c r="K521" s="135" t="s">
        <v>1874</v>
      </c>
      <c r="M521" s="137">
        <v>1</v>
      </c>
    </row>
    <row r="522" spans="1:13">
      <c r="A522" s="116" t="str">
        <f t="shared" si="45"/>
        <v>SCOTIA-blue</v>
      </c>
      <c r="B522" s="116" t="str">
        <f t="shared" si="46"/>
        <v>SCOTIA</v>
      </c>
      <c r="C522" s="116" t="str">
        <f t="shared" si="47"/>
        <v>blue</v>
      </c>
      <c r="D522" s="116" t="str">
        <f t="shared" si="48"/>
        <v>Кепка</v>
      </c>
      <c r="E522" s="117" t="str">
        <f t="shared" si="44"/>
        <v>Кепки</v>
      </c>
      <c r="F522" s="130" t="s">
        <v>1158</v>
      </c>
      <c r="G522" s="131" t="s">
        <v>1157</v>
      </c>
      <c r="H522" s="132" t="s">
        <v>42</v>
      </c>
      <c r="I522" s="133" t="s">
        <v>1874</v>
      </c>
      <c r="J522" s="134">
        <v>3</v>
      </c>
      <c r="K522" s="135" t="s">
        <v>1875</v>
      </c>
      <c r="M522" s="137">
        <v>3</v>
      </c>
    </row>
    <row r="523" spans="1:13">
      <c r="A523" s="116" t="str">
        <f t="shared" si="45"/>
        <v>SCOTIA-blue</v>
      </c>
      <c r="B523" s="116" t="str">
        <f t="shared" si="46"/>
        <v>SCOTIA</v>
      </c>
      <c r="C523" s="116" t="str">
        <f t="shared" si="47"/>
        <v>blue</v>
      </c>
      <c r="D523" s="116" t="str">
        <f t="shared" si="48"/>
        <v>Кепка</v>
      </c>
      <c r="E523" s="117" t="str">
        <f t="shared" si="44"/>
        <v>Кепки</v>
      </c>
      <c r="F523" s="130" t="s">
        <v>1159</v>
      </c>
      <c r="G523" s="131" t="s">
        <v>1157</v>
      </c>
      <c r="H523" s="132" t="s">
        <v>45</v>
      </c>
      <c r="I523" s="133" t="s">
        <v>1874</v>
      </c>
      <c r="J523" s="134">
        <v>1</v>
      </c>
      <c r="K523" s="135" t="s">
        <v>1874</v>
      </c>
      <c r="M523" s="137">
        <v>1</v>
      </c>
    </row>
    <row r="524" spans="1:13">
      <c r="A524" s="116" t="str">
        <f t="shared" si="45"/>
        <v>SCOTIA-blue</v>
      </c>
      <c r="B524" s="116" t="str">
        <f t="shared" si="46"/>
        <v>SCOTIA</v>
      </c>
      <c r="C524" s="116" t="str">
        <f t="shared" si="47"/>
        <v>blue</v>
      </c>
      <c r="D524" s="116" t="str">
        <f t="shared" si="48"/>
        <v>Кепка</v>
      </c>
      <c r="E524" s="117" t="str">
        <f t="shared" si="44"/>
        <v>Кепки</v>
      </c>
      <c r="F524" s="130" t="s">
        <v>1160</v>
      </c>
      <c r="G524" s="131" t="s">
        <v>1157</v>
      </c>
      <c r="H524" s="132" t="s">
        <v>41</v>
      </c>
      <c r="I524" s="133" t="s">
        <v>1874</v>
      </c>
      <c r="J524" s="134">
        <v>3</v>
      </c>
      <c r="K524" s="135" t="s">
        <v>1875</v>
      </c>
      <c r="M524" s="137">
        <v>3</v>
      </c>
    </row>
    <row r="525" spans="1:13">
      <c r="A525" s="116" t="str">
        <f t="shared" si="45"/>
        <v>SCOTIA-blue</v>
      </c>
      <c r="B525" s="116" t="str">
        <f t="shared" si="46"/>
        <v>SCOTIA</v>
      </c>
      <c r="C525" s="116" t="str">
        <f t="shared" si="47"/>
        <v>blue</v>
      </c>
      <c r="D525" s="116" t="str">
        <f t="shared" si="48"/>
        <v>Кепка</v>
      </c>
      <c r="E525" s="117" t="str">
        <f t="shared" si="44"/>
        <v>Кепки</v>
      </c>
      <c r="F525" s="130" t="s">
        <v>1161</v>
      </c>
      <c r="G525" s="131" t="s">
        <v>1157</v>
      </c>
      <c r="H525" s="132" t="s">
        <v>43</v>
      </c>
      <c r="I525" s="133" t="s">
        <v>1874</v>
      </c>
      <c r="J525" s="134">
        <v>2</v>
      </c>
      <c r="K525" s="135" t="s">
        <v>1876</v>
      </c>
      <c r="M525" s="137">
        <v>2</v>
      </c>
    </row>
    <row r="526" spans="1:13">
      <c r="A526" s="116" t="str">
        <f t="shared" si="45"/>
        <v>SCOTIA-blue</v>
      </c>
      <c r="B526" s="116" t="str">
        <f t="shared" si="46"/>
        <v>SCOTIA</v>
      </c>
      <c r="C526" s="116" t="str">
        <f t="shared" si="47"/>
        <v>blue</v>
      </c>
      <c r="D526" s="116" t="str">
        <f t="shared" si="48"/>
        <v>Кепка</v>
      </c>
      <c r="E526" s="117" t="str">
        <f t="shared" si="44"/>
        <v>Кепки</v>
      </c>
      <c r="F526" s="130" t="s">
        <v>1162</v>
      </c>
      <c r="G526" s="131" t="s">
        <v>1157</v>
      </c>
      <c r="H526" s="132" t="s">
        <v>559</v>
      </c>
      <c r="I526" s="133" t="s">
        <v>1874</v>
      </c>
      <c r="J526" s="134">
        <v>1</v>
      </c>
      <c r="K526" s="135" t="s">
        <v>1874</v>
      </c>
      <c r="M526" s="137">
        <v>1</v>
      </c>
    </row>
    <row r="527" spans="1:13">
      <c r="A527" s="116" t="str">
        <f t="shared" si="45"/>
        <v>SHINN-grey</v>
      </c>
      <c r="B527" s="116" t="str">
        <f t="shared" si="46"/>
        <v>SHINN</v>
      </c>
      <c r="C527" s="116" t="str">
        <f t="shared" si="47"/>
        <v>grey</v>
      </c>
      <c r="D527" s="116" t="str">
        <f t="shared" si="48"/>
        <v>Кепка</v>
      </c>
      <c r="E527" s="117" t="str">
        <f t="shared" si="44"/>
        <v>Кепки</v>
      </c>
      <c r="F527" s="130" t="s">
        <v>658</v>
      </c>
      <c r="G527" s="131" t="s">
        <v>659</v>
      </c>
      <c r="H527" s="132" t="s">
        <v>42</v>
      </c>
      <c r="I527" s="133" t="s">
        <v>1877</v>
      </c>
      <c r="J527" s="134">
        <v>3</v>
      </c>
      <c r="K527" s="135" t="s">
        <v>1878</v>
      </c>
      <c r="M527" s="137">
        <v>3</v>
      </c>
    </row>
    <row r="528" spans="1:13">
      <c r="A528" s="116" t="str">
        <f t="shared" si="45"/>
        <v>SHINN-grey</v>
      </c>
      <c r="B528" s="116" t="str">
        <f t="shared" si="46"/>
        <v>SHINN</v>
      </c>
      <c r="C528" s="116" t="str">
        <f t="shared" si="47"/>
        <v>grey</v>
      </c>
      <c r="D528" s="116" t="str">
        <f t="shared" si="48"/>
        <v>Кепка</v>
      </c>
      <c r="E528" s="117" t="str">
        <f t="shared" si="44"/>
        <v>Кепки</v>
      </c>
      <c r="F528" s="130" t="s">
        <v>660</v>
      </c>
      <c r="G528" s="131" t="s">
        <v>659</v>
      </c>
      <c r="H528" s="132" t="s">
        <v>41</v>
      </c>
      <c r="I528" s="133" t="s">
        <v>1877</v>
      </c>
      <c r="J528" s="134">
        <v>3</v>
      </c>
      <c r="K528" s="135" t="s">
        <v>1878</v>
      </c>
      <c r="M528" s="137">
        <v>3</v>
      </c>
    </row>
    <row r="529" spans="1:13">
      <c r="A529" s="116" t="str">
        <f t="shared" si="45"/>
        <v>SHINN-grey</v>
      </c>
      <c r="B529" s="116" t="str">
        <f t="shared" si="46"/>
        <v>SHINN</v>
      </c>
      <c r="C529" s="116" t="str">
        <f t="shared" si="47"/>
        <v>grey</v>
      </c>
      <c r="D529" s="116" t="str">
        <f t="shared" si="48"/>
        <v>Кепка</v>
      </c>
      <c r="E529" s="117" t="str">
        <f t="shared" si="44"/>
        <v>Кепки</v>
      </c>
      <c r="F529" s="130" t="s">
        <v>661</v>
      </c>
      <c r="G529" s="131" t="s">
        <v>659</v>
      </c>
      <c r="H529" s="132" t="s">
        <v>43</v>
      </c>
      <c r="I529" s="133" t="s">
        <v>1877</v>
      </c>
      <c r="J529" s="134">
        <v>2</v>
      </c>
      <c r="K529" s="135" t="s">
        <v>1879</v>
      </c>
      <c r="M529" s="137">
        <v>2</v>
      </c>
    </row>
    <row r="530" spans="1:13">
      <c r="A530" s="116" t="str">
        <f t="shared" si="45"/>
        <v>SHINN-blue</v>
      </c>
      <c r="B530" s="116" t="str">
        <f t="shared" si="46"/>
        <v>SHINN</v>
      </c>
      <c r="C530" s="116" t="str">
        <f t="shared" si="47"/>
        <v>blue</v>
      </c>
      <c r="D530" s="116" t="str">
        <f t="shared" si="48"/>
        <v>Кепка</v>
      </c>
      <c r="E530" s="117" t="str">
        <f t="shared" si="44"/>
        <v>Кепки</v>
      </c>
      <c r="F530" s="130" t="s">
        <v>652</v>
      </c>
      <c r="G530" s="131" t="s">
        <v>653</v>
      </c>
      <c r="H530" s="132" t="s">
        <v>42</v>
      </c>
      <c r="I530" s="133" t="s">
        <v>1877</v>
      </c>
      <c r="J530" s="134">
        <v>2</v>
      </c>
      <c r="K530" s="135" t="s">
        <v>1879</v>
      </c>
      <c r="M530" s="137">
        <v>2</v>
      </c>
    </row>
    <row r="531" spans="1:13">
      <c r="A531" s="116" t="str">
        <f t="shared" si="45"/>
        <v>SHINN-blue</v>
      </c>
      <c r="B531" s="116" t="str">
        <f t="shared" si="46"/>
        <v>SHINN</v>
      </c>
      <c r="C531" s="116" t="str">
        <f t="shared" si="47"/>
        <v>blue</v>
      </c>
      <c r="D531" s="116" t="str">
        <f t="shared" si="48"/>
        <v>Кепка</v>
      </c>
      <c r="E531" s="117" t="str">
        <f t="shared" si="44"/>
        <v>Кепки</v>
      </c>
      <c r="F531" s="130" t="s">
        <v>654</v>
      </c>
      <c r="G531" s="131" t="s">
        <v>653</v>
      </c>
      <c r="H531" s="132" t="s">
        <v>45</v>
      </c>
      <c r="I531" s="133" t="s">
        <v>1877</v>
      </c>
      <c r="J531" s="134">
        <v>2</v>
      </c>
      <c r="K531" s="135" t="s">
        <v>1879</v>
      </c>
      <c r="M531" s="137">
        <v>2</v>
      </c>
    </row>
    <row r="532" spans="1:13">
      <c r="A532" s="116" t="str">
        <f t="shared" si="45"/>
        <v>SHINN-blue</v>
      </c>
      <c r="B532" s="116" t="str">
        <f t="shared" si="46"/>
        <v>SHINN</v>
      </c>
      <c r="C532" s="116" t="str">
        <f t="shared" si="47"/>
        <v>blue</v>
      </c>
      <c r="D532" s="116" t="str">
        <f t="shared" si="48"/>
        <v>Кепка</v>
      </c>
      <c r="E532" s="117" t="str">
        <f t="shared" si="44"/>
        <v>Кепки</v>
      </c>
      <c r="F532" s="130" t="s">
        <v>655</v>
      </c>
      <c r="G532" s="131" t="s">
        <v>653</v>
      </c>
      <c r="H532" s="132" t="s">
        <v>41</v>
      </c>
      <c r="I532" s="133" t="s">
        <v>1877</v>
      </c>
      <c r="J532" s="134">
        <v>6</v>
      </c>
      <c r="K532" s="135" t="s">
        <v>1880</v>
      </c>
      <c r="M532" s="137">
        <v>6</v>
      </c>
    </row>
    <row r="533" spans="1:13">
      <c r="A533" s="116" t="str">
        <f t="shared" si="45"/>
        <v>SHINN-blue</v>
      </c>
      <c r="B533" s="116" t="str">
        <f t="shared" si="46"/>
        <v>SHINN</v>
      </c>
      <c r="C533" s="116" t="str">
        <f t="shared" si="47"/>
        <v>blue</v>
      </c>
      <c r="D533" s="116" t="str">
        <f t="shared" si="48"/>
        <v>Кепка</v>
      </c>
      <c r="E533" s="117" t="str">
        <f t="shared" si="44"/>
        <v>Кепки</v>
      </c>
      <c r="F533" s="130" t="s">
        <v>656</v>
      </c>
      <c r="G533" s="131" t="s">
        <v>653</v>
      </c>
      <c r="H533" s="132" t="s">
        <v>47</v>
      </c>
      <c r="I533" s="133" t="s">
        <v>1877</v>
      </c>
      <c r="J533" s="134">
        <v>1</v>
      </c>
      <c r="K533" s="135" t="s">
        <v>1877</v>
      </c>
      <c r="M533" s="137">
        <v>1</v>
      </c>
    </row>
    <row r="534" spans="1:13">
      <c r="A534" s="116" t="str">
        <f t="shared" si="45"/>
        <v>SHINN-blue</v>
      </c>
      <c r="B534" s="116" t="str">
        <f t="shared" si="46"/>
        <v>SHINN</v>
      </c>
      <c r="C534" s="116" t="str">
        <f t="shared" si="47"/>
        <v>blue</v>
      </c>
      <c r="D534" s="116" t="str">
        <f t="shared" si="48"/>
        <v>Кепка</v>
      </c>
      <c r="E534" s="117" t="str">
        <f t="shared" si="44"/>
        <v>Кепки</v>
      </c>
      <c r="F534" s="130" t="s">
        <v>657</v>
      </c>
      <c r="G534" s="131" t="s">
        <v>653</v>
      </c>
      <c r="H534" s="132" t="s">
        <v>43</v>
      </c>
      <c r="I534" s="133" t="s">
        <v>1877</v>
      </c>
      <c r="J534" s="134">
        <v>2</v>
      </c>
      <c r="K534" s="135" t="s">
        <v>1879</v>
      </c>
      <c r="M534" s="137">
        <v>2</v>
      </c>
    </row>
    <row r="535" spans="1:13">
      <c r="A535" s="116" t="str">
        <f t="shared" si="45"/>
        <v>SPITZ-brown</v>
      </c>
      <c r="B535" s="116" t="str">
        <f t="shared" si="46"/>
        <v>SPITZ</v>
      </c>
      <c r="C535" s="116" t="str">
        <f t="shared" si="47"/>
        <v>brown</v>
      </c>
      <c r="D535" s="116" t="str">
        <f t="shared" si="48"/>
        <v>Кепка</v>
      </c>
      <c r="E535" s="117" t="str">
        <f t="shared" si="44"/>
        <v>Кепки</v>
      </c>
      <c r="F535" s="130" t="s">
        <v>669</v>
      </c>
      <c r="G535" s="131" t="s">
        <v>670</v>
      </c>
      <c r="H535" s="132" t="s">
        <v>44</v>
      </c>
      <c r="I535" s="133" t="s">
        <v>1881</v>
      </c>
      <c r="J535" s="134">
        <v>4</v>
      </c>
      <c r="K535" s="135" t="s">
        <v>1882</v>
      </c>
      <c r="M535" s="137">
        <v>4</v>
      </c>
    </row>
    <row r="536" spans="1:13">
      <c r="A536" s="116" t="str">
        <f t="shared" si="45"/>
        <v>SPITZ-brown</v>
      </c>
      <c r="B536" s="116" t="str">
        <f t="shared" si="46"/>
        <v>SPITZ</v>
      </c>
      <c r="C536" s="116" t="str">
        <f t="shared" si="47"/>
        <v>brown</v>
      </c>
      <c r="D536" s="116" t="str">
        <f t="shared" si="48"/>
        <v>Кепка</v>
      </c>
      <c r="E536" s="117" t="str">
        <f t="shared" si="44"/>
        <v>Кепки</v>
      </c>
      <c r="F536" s="130" t="s">
        <v>1883</v>
      </c>
      <c r="G536" s="131" t="s">
        <v>670</v>
      </c>
      <c r="H536" s="132" t="s">
        <v>42</v>
      </c>
      <c r="I536" s="133" t="s">
        <v>1868</v>
      </c>
      <c r="J536" s="134">
        <v>3</v>
      </c>
      <c r="K536" s="135" t="s">
        <v>1884</v>
      </c>
      <c r="M536" s="137">
        <v>3</v>
      </c>
    </row>
    <row r="537" spans="1:13">
      <c r="A537" s="116" t="str">
        <f t="shared" si="45"/>
        <v>SPITZ-brown</v>
      </c>
      <c r="B537" s="116" t="str">
        <f t="shared" si="46"/>
        <v>SPITZ</v>
      </c>
      <c r="C537" s="116" t="str">
        <f t="shared" si="47"/>
        <v>brown</v>
      </c>
      <c r="D537" s="116" t="str">
        <f t="shared" si="48"/>
        <v>Кепка</v>
      </c>
      <c r="E537" s="117" t="str">
        <f t="shared" si="44"/>
        <v>Кепки</v>
      </c>
      <c r="F537" s="130" t="s">
        <v>671</v>
      </c>
      <c r="G537" s="131" t="s">
        <v>670</v>
      </c>
      <c r="H537" s="132" t="s">
        <v>45</v>
      </c>
      <c r="I537" s="133" t="s">
        <v>1885</v>
      </c>
      <c r="J537" s="134">
        <v>2</v>
      </c>
      <c r="K537" s="135" t="s">
        <v>1886</v>
      </c>
      <c r="M537" s="137">
        <v>2</v>
      </c>
    </row>
    <row r="538" spans="1:13">
      <c r="A538" s="116" t="str">
        <f t="shared" si="45"/>
        <v>SPITZ-brown</v>
      </c>
      <c r="B538" s="116" t="str">
        <f t="shared" si="46"/>
        <v>SPITZ</v>
      </c>
      <c r="C538" s="116" t="str">
        <f t="shared" si="47"/>
        <v>brown</v>
      </c>
      <c r="D538" s="116" t="str">
        <f t="shared" si="48"/>
        <v>Кепка</v>
      </c>
      <c r="E538" s="117" t="str">
        <f t="shared" si="44"/>
        <v>Кепки</v>
      </c>
      <c r="F538" s="130" t="s">
        <v>1887</v>
      </c>
      <c r="G538" s="131" t="s">
        <v>670</v>
      </c>
      <c r="H538" s="132" t="s">
        <v>41</v>
      </c>
      <c r="I538" s="133" t="s">
        <v>1868</v>
      </c>
      <c r="J538" s="134">
        <v>11</v>
      </c>
      <c r="K538" s="135" t="s">
        <v>1870</v>
      </c>
      <c r="M538" s="137">
        <v>11</v>
      </c>
    </row>
    <row r="539" spans="1:13">
      <c r="A539" s="116" t="str">
        <f t="shared" si="45"/>
        <v>SPITZ-brown</v>
      </c>
      <c r="B539" s="116" t="str">
        <f t="shared" si="46"/>
        <v>SPITZ</v>
      </c>
      <c r="C539" s="116" t="str">
        <f t="shared" si="47"/>
        <v>brown</v>
      </c>
      <c r="D539" s="116" t="str">
        <f t="shared" si="48"/>
        <v>Кепка</v>
      </c>
      <c r="E539" s="117" t="str">
        <f t="shared" si="44"/>
        <v>Кепки</v>
      </c>
      <c r="F539" s="130" t="s">
        <v>672</v>
      </c>
      <c r="G539" s="131" t="s">
        <v>670</v>
      </c>
      <c r="H539" s="132" t="s">
        <v>47</v>
      </c>
      <c r="I539" s="133" t="s">
        <v>1885</v>
      </c>
      <c r="J539" s="134">
        <v>4</v>
      </c>
      <c r="K539" s="135" t="s">
        <v>1888</v>
      </c>
      <c r="M539" s="137">
        <v>4</v>
      </c>
    </row>
    <row r="540" spans="1:13">
      <c r="A540" s="116" t="str">
        <f t="shared" si="45"/>
        <v>SPITZ-brown</v>
      </c>
      <c r="B540" s="116" t="str">
        <f t="shared" si="46"/>
        <v>SPITZ</v>
      </c>
      <c r="C540" s="116" t="str">
        <f t="shared" si="47"/>
        <v>brown</v>
      </c>
      <c r="D540" s="116" t="str">
        <f t="shared" si="48"/>
        <v>Кепка</v>
      </c>
      <c r="E540" s="117" t="str">
        <f t="shared" si="44"/>
        <v>Кепки</v>
      </c>
      <c r="F540" s="130" t="s">
        <v>673</v>
      </c>
      <c r="G540" s="131" t="s">
        <v>670</v>
      </c>
      <c r="H540" s="132" t="s">
        <v>43</v>
      </c>
      <c r="I540" s="133" t="s">
        <v>1868</v>
      </c>
      <c r="J540" s="134">
        <v>3</v>
      </c>
      <c r="K540" s="135" t="s">
        <v>1884</v>
      </c>
      <c r="M540" s="137">
        <v>3</v>
      </c>
    </row>
    <row r="541" spans="1:13">
      <c r="A541" s="116" t="str">
        <f t="shared" si="45"/>
        <v>SPITZ-blue</v>
      </c>
      <c r="B541" s="116" t="str">
        <f t="shared" si="46"/>
        <v>SPITZ</v>
      </c>
      <c r="C541" s="116" t="str">
        <f t="shared" si="47"/>
        <v>blue</v>
      </c>
      <c r="D541" s="116" t="str">
        <f t="shared" si="48"/>
        <v>Кепка</v>
      </c>
      <c r="E541" s="117" t="str">
        <f t="shared" si="44"/>
        <v>Кепки</v>
      </c>
      <c r="F541" s="130" t="s">
        <v>662</v>
      </c>
      <c r="G541" s="131" t="s">
        <v>663</v>
      </c>
      <c r="H541" s="132" t="s">
        <v>44</v>
      </c>
      <c r="I541" s="133" t="s">
        <v>1881</v>
      </c>
      <c r="J541" s="134">
        <v>3</v>
      </c>
      <c r="K541" s="135" t="s">
        <v>1889</v>
      </c>
      <c r="M541" s="137">
        <v>3</v>
      </c>
    </row>
    <row r="542" spans="1:13">
      <c r="A542" s="116" t="str">
        <f t="shared" si="45"/>
        <v>SPITZ-blue</v>
      </c>
      <c r="B542" s="116" t="str">
        <f t="shared" si="46"/>
        <v>SPITZ</v>
      </c>
      <c r="C542" s="116" t="str">
        <f t="shared" si="47"/>
        <v>blue</v>
      </c>
      <c r="D542" s="116" t="str">
        <f t="shared" si="48"/>
        <v>Кепка</v>
      </c>
      <c r="E542" s="117" t="str">
        <f t="shared" si="44"/>
        <v>Кепки</v>
      </c>
      <c r="F542" s="130" t="s">
        <v>664</v>
      </c>
      <c r="G542" s="131" t="s">
        <v>663</v>
      </c>
      <c r="H542" s="132" t="s">
        <v>46</v>
      </c>
      <c r="I542" s="133" t="s">
        <v>1881</v>
      </c>
      <c r="J542" s="134">
        <v>3</v>
      </c>
      <c r="K542" s="135" t="s">
        <v>1889</v>
      </c>
      <c r="M542" s="137">
        <v>3</v>
      </c>
    </row>
    <row r="543" spans="1:13">
      <c r="A543" s="116" t="str">
        <f t="shared" si="45"/>
        <v>SPITZ-blue</v>
      </c>
      <c r="B543" s="116" t="str">
        <f t="shared" si="46"/>
        <v>SPITZ</v>
      </c>
      <c r="C543" s="116" t="str">
        <f t="shared" si="47"/>
        <v>blue</v>
      </c>
      <c r="D543" s="116" t="str">
        <f t="shared" si="48"/>
        <v>Кепка</v>
      </c>
      <c r="E543" s="117" t="str">
        <f t="shared" si="44"/>
        <v>Кепки</v>
      </c>
      <c r="F543" s="130" t="s">
        <v>665</v>
      </c>
      <c r="G543" s="131" t="s">
        <v>663</v>
      </c>
      <c r="H543" s="132" t="s">
        <v>42</v>
      </c>
      <c r="I543" s="133" t="s">
        <v>1868</v>
      </c>
      <c r="J543" s="134">
        <v>5</v>
      </c>
      <c r="K543" s="135" t="s">
        <v>1890</v>
      </c>
      <c r="M543" s="137">
        <v>5</v>
      </c>
    </row>
    <row r="544" spans="1:13">
      <c r="A544" s="116" t="str">
        <f t="shared" si="45"/>
        <v>SPITZ-blue</v>
      </c>
      <c r="B544" s="116" t="str">
        <f t="shared" si="46"/>
        <v>SPITZ</v>
      </c>
      <c r="C544" s="116" t="str">
        <f t="shared" si="47"/>
        <v>blue</v>
      </c>
      <c r="D544" s="116" t="str">
        <f t="shared" si="48"/>
        <v>Кепка</v>
      </c>
      <c r="E544" s="117" t="str">
        <f t="shared" si="44"/>
        <v>Кепки</v>
      </c>
      <c r="F544" s="130" t="s">
        <v>1891</v>
      </c>
      <c r="G544" s="131" t="s">
        <v>663</v>
      </c>
      <c r="H544" s="132" t="s">
        <v>45</v>
      </c>
      <c r="I544" s="133" t="s">
        <v>1881</v>
      </c>
      <c r="J544" s="134">
        <v>6</v>
      </c>
      <c r="K544" s="135" t="s">
        <v>1892</v>
      </c>
      <c r="M544" s="137">
        <v>6</v>
      </c>
    </row>
    <row r="545" spans="1:13">
      <c r="A545" s="116" t="str">
        <f t="shared" si="45"/>
        <v>SPITZ-blue</v>
      </c>
      <c r="B545" s="116" t="str">
        <f t="shared" si="46"/>
        <v>SPITZ</v>
      </c>
      <c r="C545" s="116" t="str">
        <f t="shared" si="47"/>
        <v>blue</v>
      </c>
      <c r="D545" s="116" t="str">
        <f t="shared" si="48"/>
        <v>Кепка</v>
      </c>
      <c r="E545" s="117" t="str">
        <f t="shared" si="44"/>
        <v>Кепки</v>
      </c>
      <c r="F545" s="130" t="s">
        <v>666</v>
      </c>
      <c r="G545" s="131" t="s">
        <v>663</v>
      </c>
      <c r="H545" s="132" t="s">
        <v>41</v>
      </c>
      <c r="I545" s="133" t="s">
        <v>1868</v>
      </c>
      <c r="J545" s="134">
        <v>9</v>
      </c>
      <c r="K545" s="135" t="s">
        <v>1893</v>
      </c>
      <c r="M545" s="137">
        <v>9</v>
      </c>
    </row>
    <row r="546" spans="1:13">
      <c r="A546" s="116" t="str">
        <f t="shared" si="45"/>
        <v>SPITZ-blue</v>
      </c>
      <c r="B546" s="116" t="str">
        <f t="shared" si="46"/>
        <v>SPITZ</v>
      </c>
      <c r="C546" s="116" t="str">
        <f t="shared" si="47"/>
        <v>blue</v>
      </c>
      <c r="D546" s="116" t="str">
        <f t="shared" si="48"/>
        <v>Кепка</v>
      </c>
      <c r="E546" s="117" t="str">
        <f t="shared" si="44"/>
        <v>Кепки</v>
      </c>
      <c r="F546" s="130" t="s">
        <v>667</v>
      </c>
      <c r="G546" s="131" t="s">
        <v>663</v>
      </c>
      <c r="H546" s="132" t="s">
        <v>47</v>
      </c>
      <c r="I546" s="133" t="s">
        <v>1885</v>
      </c>
      <c r="J546" s="134">
        <v>6</v>
      </c>
      <c r="K546" s="135" t="s">
        <v>1894</v>
      </c>
      <c r="M546" s="137">
        <v>6</v>
      </c>
    </row>
    <row r="547" spans="1:13">
      <c r="A547" s="116" t="str">
        <f t="shared" si="45"/>
        <v>SPITZ-blue</v>
      </c>
      <c r="B547" s="116" t="str">
        <f t="shared" si="46"/>
        <v>SPITZ</v>
      </c>
      <c r="C547" s="116" t="str">
        <f t="shared" si="47"/>
        <v>blue</v>
      </c>
      <c r="D547" s="116" t="str">
        <f t="shared" si="48"/>
        <v>Кепка</v>
      </c>
      <c r="E547" s="117" t="str">
        <f t="shared" si="44"/>
        <v>Кепки</v>
      </c>
      <c r="F547" s="130" t="s">
        <v>668</v>
      </c>
      <c r="G547" s="131" t="s">
        <v>663</v>
      </c>
      <c r="H547" s="132" t="s">
        <v>43</v>
      </c>
      <c r="I547" s="133" t="s">
        <v>1868</v>
      </c>
      <c r="J547" s="134">
        <v>6</v>
      </c>
      <c r="K547" s="135" t="s">
        <v>1895</v>
      </c>
      <c r="M547" s="137">
        <v>6</v>
      </c>
    </row>
    <row r="548" spans="1:13">
      <c r="A548" s="116" t="str">
        <f t="shared" si="45"/>
        <v>STEELE-grey</v>
      </c>
      <c r="B548" s="116" t="str">
        <f t="shared" si="46"/>
        <v>STEELE</v>
      </c>
      <c r="C548" s="116" t="str">
        <f t="shared" si="47"/>
        <v>grey</v>
      </c>
      <c r="D548" s="116" t="str">
        <f t="shared" si="48"/>
        <v>Кепка</v>
      </c>
      <c r="E548" s="117" t="str">
        <f t="shared" si="44"/>
        <v>Кепки</v>
      </c>
      <c r="F548" s="130" t="s">
        <v>995</v>
      </c>
      <c r="G548" s="131" t="s">
        <v>675</v>
      </c>
      <c r="H548" s="132" t="s">
        <v>44</v>
      </c>
      <c r="I548" s="133" t="s">
        <v>1896</v>
      </c>
      <c r="J548" s="134">
        <v>2</v>
      </c>
      <c r="K548" s="135" t="s">
        <v>1897</v>
      </c>
      <c r="M548" s="137">
        <v>2</v>
      </c>
    </row>
    <row r="549" spans="1:13">
      <c r="A549" s="116" t="str">
        <f t="shared" si="45"/>
        <v>STEELE-grey</v>
      </c>
      <c r="B549" s="116" t="str">
        <f t="shared" si="46"/>
        <v>STEELE</v>
      </c>
      <c r="C549" s="116" t="str">
        <f t="shared" si="47"/>
        <v>grey</v>
      </c>
      <c r="D549" s="116" t="str">
        <f t="shared" si="48"/>
        <v>Кепка</v>
      </c>
      <c r="E549" s="117" t="str">
        <f t="shared" si="44"/>
        <v>Кепки</v>
      </c>
      <c r="F549" s="130" t="s">
        <v>996</v>
      </c>
      <c r="G549" s="131" t="s">
        <v>675</v>
      </c>
      <c r="H549" s="132" t="s">
        <v>46</v>
      </c>
      <c r="I549" s="133" t="s">
        <v>1896</v>
      </c>
      <c r="J549" s="134">
        <v>3</v>
      </c>
      <c r="K549" s="135" t="s">
        <v>1898</v>
      </c>
      <c r="M549" s="137">
        <v>3</v>
      </c>
    </row>
    <row r="550" spans="1:13">
      <c r="A550" s="116" t="str">
        <f t="shared" si="45"/>
        <v>STEELE-grey</v>
      </c>
      <c r="B550" s="116" t="str">
        <f t="shared" si="46"/>
        <v>STEELE</v>
      </c>
      <c r="C550" s="116" t="str">
        <f t="shared" si="47"/>
        <v>grey</v>
      </c>
      <c r="D550" s="116" t="str">
        <f t="shared" si="48"/>
        <v>Кепка</v>
      </c>
      <c r="E550" s="117" t="str">
        <f t="shared" si="44"/>
        <v>Кепки</v>
      </c>
      <c r="F550" s="130" t="s">
        <v>674</v>
      </c>
      <c r="G550" s="131" t="s">
        <v>675</v>
      </c>
      <c r="H550" s="132" t="s">
        <v>42</v>
      </c>
      <c r="I550" s="133" t="s">
        <v>1896</v>
      </c>
      <c r="J550" s="134">
        <v>4</v>
      </c>
      <c r="K550" s="135" t="s">
        <v>1899</v>
      </c>
      <c r="M550" s="137">
        <v>4</v>
      </c>
    </row>
    <row r="551" spans="1:13">
      <c r="A551" s="116" t="str">
        <f t="shared" si="45"/>
        <v>STEELE-grey</v>
      </c>
      <c r="B551" s="116" t="str">
        <f t="shared" si="46"/>
        <v>STEELE</v>
      </c>
      <c r="C551" s="116" t="str">
        <f t="shared" si="47"/>
        <v>grey</v>
      </c>
      <c r="D551" s="116" t="str">
        <f t="shared" si="48"/>
        <v>Кепка</v>
      </c>
      <c r="E551" s="117" t="str">
        <f t="shared" si="44"/>
        <v>Кепки</v>
      </c>
      <c r="F551" s="130" t="s">
        <v>676</v>
      </c>
      <c r="G551" s="131" t="s">
        <v>675</v>
      </c>
      <c r="H551" s="132" t="s">
        <v>45</v>
      </c>
      <c r="I551" s="133" t="s">
        <v>1896</v>
      </c>
      <c r="J551" s="134">
        <v>4</v>
      </c>
      <c r="K551" s="135" t="s">
        <v>1899</v>
      </c>
      <c r="M551" s="137">
        <v>4</v>
      </c>
    </row>
    <row r="552" spans="1:13">
      <c r="A552" s="116" t="str">
        <f t="shared" si="45"/>
        <v>STEELE-grey</v>
      </c>
      <c r="B552" s="116" t="str">
        <f t="shared" si="46"/>
        <v>STEELE</v>
      </c>
      <c r="C552" s="116" t="str">
        <f t="shared" si="47"/>
        <v>grey</v>
      </c>
      <c r="D552" s="116" t="str">
        <f t="shared" si="48"/>
        <v>Кепка</v>
      </c>
      <c r="E552" s="117" t="str">
        <f t="shared" si="44"/>
        <v>Кепки</v>
      </c>
      <c r="F552" s="130" t="s">
        <v>997</v>
      </c>
      <c r="G552" s="131" t="s">
        <v>675</v>
      </c>
      <c r="H552" s="132" t="s">
        <v>41</v>
      </c>
      <c r="I552" s="133" t="s">
        <v>1896</v>
      </c>
      <c r="J552" s="134">
        <v>7</v>
      </c>
      <c r="K552" s="135" t="s">
        <v>1900</v>
      </c>
      <c r="M552" s="137">
        <v>7</v>
      </c>
    </row>
    <row r="553" spans="1:13">
      <c r="A553" s="116" t="str">
        <f t="shared" si="45"/>
        <v>STEELE-grey</v>
      </c>
      <c r="B553" s="116" t="str">
        <f t="shared" si="46"/>
        <v>STEELE</v>
      </c>
      <c r="C553" s="116" t="str">
        <f t="shared" si="47"/>
        <v>grey</v>
      </c>
      <c r="D553" s="116" t="str">
        <f t="shared" si="48"/>
        <v>Кепка</v>
      </c>
      <c r="E553" s="117" t="str">
        <f t="shared" si="44"/>
        <v>Кепки</v>
      </c>
      <c r="F553" s="130" t="s">
        <v>677</v>
      </c>
      <c r="G553" s="131" t="s">
        <v>675</v>
      </c>
      <c r="H553" s="132" t="s">
        <v>47</v>
      </c>
      <c r="I553" s="133" t="s">
        <v>1896</v>
      </c>
      <c r="J553" s="134">
        <v>3</v>
      </c>
      <c r="K553" s="135" t="s">
        <v>1898</v>
      </c>
      <c r="M553" s="137">
        <v>3</v>
      </c>
    </row>
    <row r="554" spans="1:13">
      <c r="A554" s="116" t="str">
        <f t="shared" si="45"/>
        <v>STEELE-grey</v>
      </c>
      <c r="B554" s="116" t="str">
        <f t="shared" si="46"/>
        <v>STEELE</v>
      </c>
      <c r="C554" s="116" t="str">
        <f t="shared" si="47"/>
        <v>grey</v>
      </c>
      <c r="D554" s="116" t="str">
        <f t="shared" si="48"/>
        <v>Кепка</v>
      </c>
      <c r="E554" s="117" t="str">
        <f t="shared" si="44"/>
        <v>Кепки</v>
      </c>
      <c r="F554" s="130" t="s">
        <v>998</v>
      </c>
      <c r="G554" s="131" t="s">
        <v>675</v>
      </c>
      <c r="H554" s="132" t="s">
        <v>43</v>
      </c>
      <c r="I554" s="133" t="s">
        <v>1896</v>
      </c>
      <c r="J554" s="134">
        <v>4</v>
      </c>
      <c r="K554" s="135" t="s">
        <v>1899</v>
      </c>
      <c r="M554" s="137">
        <v>4</v>
      </c>
    </row>
    <row r="555" spans="1:13">
      <c r="A555" s="116" t="str">
        <f t="shared" si="45"/>
        <v>STEELE-blue</v>
      </c>
      <c r="B555" s="116" t="str">
        <f t="shared" si="46"/>
        <v>STEELE</v>
      </c>
      <c r="C555" s="116" t="str">
        <f t="shared" si="47"/>
        <v>blue</v>
      </c>
      <c r="D555" s="116" t="str">
        <f t="shared" si="48"/>
        <v>Кепка</v>
      </c>
      <c r="E555" s="117" t="str">
        <f t="shared" si="44"/>
        <v>Кепки</v>
      </c>
      <c r="F555" s="130" t="s">
        <v>1001</v>
      </c>
      <c r="G555" s="131" t="s">
        <v>1002</v>
      </c>
      <c r="H555" s="132" t="s">
        <v>44</v>
      </c>
      <c r="I555" s="133" t="s">
        <v>1896</v>
      </c>
      <c r="J555" s="134">
        <v>2</v>
      </c>
      <c r="K555" s="135" t="s">
        <v>1897</v>
      </c>
      <c r="M555" s="137">
        <v>2</v>
      </c>
    </row>
    <row r="556" spans="1:13">
      <c r="A556" s="116" t="str">
        <f t="shared" si="45"/>
        <v>STEELE-blue</v>
      </c>
      <c r="B556" s="116" t="str">
        <f t="shared" si="46"/>
        <v>STEELE</v>
      </c>
      <c r="C556" s="116" t="str">
        <f t="shared" si="47"/>
        <v>blue</v>
      </c>
      <c r="D556" s="116" t="str">
        <f t="shared" si="48"/>
        <v>Кепка</v>
      </c>
      <c r="E556" s="117" t="str">
        <f t="shared" si="44"/>
        <v>Кепки</v>
      </c>
      <c r="F556" s="130" t="s">
        <v>1003</v>
      </c>
      <c r="G556" s="131" t="s">
        <v>1002</v>
      </c>
      <c r="H556" s="132" t="s">
        <v>42</v>
      </c>
      <c r="I556" s="133" t="s">
        <v>1896</v>
      </c>
      <c r="J556" s="134">
        <v>3</v>
      </c>
      <c r="K556" s="135" t="s">
        <v>1898</v>
      </c>
      <c r="M556" s="137">
        <v>3</v>
      </c>
    </row>
    <row r="557" spans="1:13">
      <c r="A557" s="116" t="str">
        <f t="shared" si="45"/>
        <v>STEELE-blue</v>
      </c>
      <c r="B557" s="116" t="str">
        <f t="shared" si="46"/>
        <v>STEELE</v>
      </c>
      <c r="C557" s="116" t="str">
        <f t="shared" si="47"/>
        <v>blue</v>
      </c>
      <c r="D557" s="116" t="str">
        <f t="shared" si="48"/>
        <v>Кепка</v>
      </c>
      <c r="E557" s="117" t="str">
        <f t="shared" si="44"/>
        <v>Кепки</v>
      </c>
      <c r="F557" s="130" t="s">
        <v>1004</v>
      </c>
      <c r="G557" s="131" t="s">
        <v>1002</v>
      </c>
      <c r="H557" s="132" t="s">
        <v>45</v>
      </c>
      <c r="I557" s="133" t="s">
        <v>1896</v>
      </c>
      <c r="J557" s="134">
        <v>3</v>
      </c>
      <c r="K557" s="135" t="s">
        <v>1898</v>
      </c>
      <c r="M557" s="137">
        <v>3</v>
      </c>
    </row>
    <row r="558" spans="1:13">
      <c r="A558" s="116" t="str">
        <f t="shared" si="45"/>
        <v>STEELE-blue</v>
      </c>
      <c r="B558" s="116" t="str">
        <f t="shared" si="46"/>
        <v>STEELE</v>
      </c>
      <c r="C558" s="116" t="str">
        <f t="shared" si="47"/>
        <v>blue</v>
      </c>
      <c r="D558" s="116" t="str">
        <f t="shared" si="48"/>
        <v>Кепка</v>
      </c>
      <c r="E558" s="117" t="str">
        <f t="shared" si="44"/>
        <v>Кепки</v>
      </c>
      <c r="F558" s="130" t="s">
        <v>1005</v>
      </c>
      <c r="G558" s="131" t="s">
        <v>1002</v>
      </c>
      <c r="H558" s="132" t="s">
        <v>41</v>
      </c>
      <c r="I558" s="133" t="s">
        <v>1896</v>
      </c>
      <c r="J558" s="134">
        <v>6</v>
      </c>
      <c r="K558" s="135" t="s">
        <v>1901</v>
      </c>
      <c r="M558" s="137">
        <v>6</v>
      </c>
    </row>
    <row r="559" spans="1:13">
      <c r="A559" s="116" t="str">
        <f t="shared" si="45"/>
        <v>STEELE-blue</v>
      </c>
      <c r="B559" s="116" t="str">
        <f t="shared" si="46"/>
        <v>STEELE</v>
      </c>
      <c r="C559" s="116" t="str">
        <f t="shared" si="47"/>
        <v>blue</v>
      </c>
      <c r="D559" s="116" t="str">
        <f t="shared" si="48"/>
        <v>Кепка</v>
      </c>
      <c r="E559" s="117" t="str">
        <f t="shared" si="44"/>
        <v>Кепки</v>
      </c>
      <c r="F559" s="130" t="s">
        <v>1006</v>
      </c>
      <c r="G559" s="131" t="s">
        <v>1002</v>
      </c>
      <c r="H559" s="132" t="s">
        <v>47</v>
      </c>
      <c r="I559" s="133" t="s">
        <v>1896</v>
      </c>
      <c r="J559" s="134">
        <v>2</v>
      </c>
      <c r="K559" s="135" t="s">
        <v>1897</v>
      </c>
      <c r="M559" s="137">
        <v>2</v>
      </c>
    </row>
    <row r="560" spans="1:13">
      <c r="A560" s="116" t="str">
        <f t="shared" si="45"/>
        <v>STEELE-blue</v>
      </c>
      <c r="B560" s="116" t="str">
        <f t="shared" si="46"/>
        <v>STEELE</v>
      </c>
      <c r="C560" s="116" t="str">
        <f t="shared" si="47"/>
        <v>blue</v>
      </c>
      <c r="D560" s="116" t="str">
        <f t="shared" si="48"/>
        <v>Кепка</v>
      </c>
      <c r="E560" s="117" t="str">
        <f t="shared" si="44"/>
        <v>Кепки</v>
      </c>
      <c r="F560" s="130" t="s">
        <v>1007</v>
      </c>
      <c r="G560" s="131" t="s">
        <v>1002</v>
      </c>
      <c r="H560" s="132" t="s">
        <v>43</v>
      </c>
      <c r="I560" s="133" t="s">
        <v>1896</v>
      </c>
      <c r="J560" s="134">
        <v>2</v>
      </c>
      <c r="K560" s="135" t="s">
        <v>1897</v>
      </c>
      <c r="M560" s="137">
        <v>2</v>
      </c>
    </row>
    <row r="561" spans="1:13">
      <c r="A561" s="116" t="str">
        <f t="shared" si="45"/>
        <v>STEELE-black</v>
      </c>
      <c r="B561" s="116" t="str">
        <f t="shared" si="46"/>
        <v>STEELE</v>
      </c>
      <c r="C561" s="116" t="str">
        <f t="shared" si="47"/>
        <v>black</v>
      </c>
      <c r="D561" s="116" t="str">
        <f t="shared" si="48"/>
        <v>Кепка</v>
      </c>
      <c r="E561" s="117" t="str">
        <f t="shared" si="44"/>
        <v>Кепки</v>
      </c>
      <c r="F561" s="130" t="s">
        <v>999</v>
      </c>
      <c r="G561" s="131" t="s">
        <v>679</v>
      </c>
      <c r="H561" s="132" t="s">
        <v>44</v>
      </c>
      <c r="I561" s="133" t="s">
        <v>1896</v>
      </c>
      <c r="J561" s="134">
        <v>2</v>
      </c>
      <c r="K561" s="135" t="s">
        <v>1897</v>
      </c>
      <c r="M561" s="137">
        <v>2</v>
      </c>
    </row>
    <row r="562" spans="1:13">
      <c r="A562" s="116" t="str">
        <f t="shared" si="45"/>
        <v>STEELE-black</v>
      </c>
      <c r="B562" s="116" t="str">
        <f t="shared" si="46"/>
        <v>STEELE</v>
      </c>
      <c r="C562" s="116" t="str">
        <f t="shared" si="47"/>
        <v>black</v>
      </c>
      <c r="D562" s="116" t="str">
        <f t="shared" si="48"/>
        <v>Кепка</v>
      </c>
      <c r="E562" s="117" t="str">
        <f t="shared" si="44"/>
        <v>Кепки</v>
      </c>
      <c r="F562" s="130" t="s">
        <v>1000</v>
      </c>
      <c r="G562" s="131" t="s">
        <v>679</v>
      </c>
      <c r="H562" s="132" t="s">
        <v>46</v>
      </c>
      <c r="I562" s="133" t="s">
        <v>1896</v>
      </c>
      <c r="J562" s="134">
        <v>2</v>
      </c>
      <c r="K562" s="135" t="s">
        <v>1897</v>
      </c>
      <c r="M562" s="137">
        <v>2</v>
      </c>
    </row>
    <row r="563" spans="1:13">
      <c r="A563" s="116" t="str">
        <f t="shared" si="45"/>
        <v>STEELE-black</v>
      </c>
      <c r="B563" s="116" t="str">
        <f t="shared" si="46"/>
        <v>STEELE</v>
      </c>
      <c r="C563" s="116" t="str">
        <f t="shared" si="47"/>
        <v>black</v>
      </c>
      <c r="D563" s="116" t="str">
        <f t="shared" si="48"/>
        <v>Кепка</v>
      </c>
      <c r="E563" s="117" t="str">
        <f t="shared" si="44"/>
        <v>Кепки</v>
      </c>
      <c r="F563" s="130" t="s">
        <v>678</v>
      </c>
      <c r="G563" s="131" t="s">
        <v>679</v>
      </c>
      <c r="H563" s="132" t="s">
        <v>42</v>
      </c>
      <c r="I563" s="133" t="s">
        <v>1902</v>
      </c>
      <c r="J563" s="134">
        <v>9</v>
      </c>
      <c r="K563" s="135" t="s">
        <v>1903</v>
      </c>
      <c r="M563" s="137">
        <v>9</v>
      </c>
    </row>
    <row r="564" spans="1:13">
      <c r="A564" s="116" t="str">
        <f t="shared" si="45"/>
        <v>STEELE-black</v>
      </c>
      <c r="B564" s="116" t="str">
        <f t="shared" si="46"/>
        <v>STEELE</v>
      </c>
      <c r="C564" s="116" t="str">
        <f t="shared" si="47"/>
        <v>black</v>
      </c>
      <c r="D564" s="116" t="str">
        <f t="shared" si="48"/>
        <v>Кепка</v>
      </c>
      <c r="E564" s="117" t="str">
        <f t="shared" si="44"/>
        <v>Кепки</v>
      </c>
      <c r="F564" s="130" t="s">
        <v>680</v>
      </c>
      <c r="G564" s="131" t="s">
        <v>679</v>
      </c>
      <c r="H564" s="132" t="s">
        <v>45</v>
      </c>
      <c r="I564" s="133" t="s">
        <v>1896</v>
      </c>
      <c r="J564" s="134">
        <v>2</v>
      </c>
      <c r="K564" s="135" t="s">
        <v>1897</v>
      </c>
      <c r="M564" s="137">
        <v>2</v>
      </c>
    </row>
    <row r="565" spans="1:13">
      <c r="A565" s="116" t="str">
        <f t="shared" si="45"/>
        <v>STEELE-black</v>
      </c>
      <c r="B565" s="116" t="str">
        <f t="shared" si="46"/>
        <v>STEELE</v>
      </c>
      <c r="C565" s="116" t="str">
        <f t="shared" si="47"/>
        <v>black</v>
      </c>
      <c r="D565" s="116" t="str">
        <f t="shared" si="48"/>
        <v>Кепка</v>
      </c>
      <c r="E565" s="117" t="str">
        <f t="shared" si="44"/>
        <v>Кепки</v>
      </c>
      <c r="F565" s="130" t="s">
        <v>681</v>
      </c>
      <c r="G565" s="131" t="s">
        <v>679</v>
      </c>
      <c r="H565" s="132" t="s">
        <v>41</v>
      </c>
      <c r="I565" s="133" t="s">
        <v>1902</v>
      </c>
      <c r="J565" s="134">
        <v>15</v>
      </c>
      <c r="K565" s="135" t="s">
        <v>1904</v>
      </c>
      <c r="M565" s="137">
        <v>15</v>
      </c>
    </row>
    <row r="566" spans="1:13">
      <c r="A566" s="116" t="str">
        <f t="shared" si="45"/>
        <v>STEELE-black</v>
      </c>
      <c r="B566" s="116" t="str">
        <f t="shared" si="46"/>
        <v>STEELE</v>
      </c>
      <c r="C566" s="116" t="str">
        <f t="shared" si="47"/>
        <v>black</v>
      </c>
      <c r="D566" s="116" t="str">
        <f t="shared" si="48"/>
        <v>Кепка</v>
      </c>
      <c r="E566" s="117" t="str">
        <f t="shared" si="44"/>
        <v>Кепки</v>
      </c>
      <c r="F566" s="130" t="s">
        <v>682</v>
      </c>
      <c r="G566" s="131" t="s">
        <v>679</v>
      </c>
      <c r="H566" s="132" t="s">
        <v>47</v>
      </c>
      <c r="I566" s="133" t="s">
        <v>1896</v>
      </c>
      <c r="J566" s="134">
        <v>2</v>
      </c>
      <c r="K566" s="135" t="s">
        <v>1897</v>
      </c>
      <c r="M566" s="137">
        <v>2</v>
      </c>
    </row>
    <row r="567" spans="1:13">
      <c r="A567" s="116" t="str">
        <f t="shared" si="45"/>
        <v>STEELE-black</v>
      </c>
      <c r="B567" s="116" t="str">
        <f t="shared" si="46"/>
        <v>STEELE</v>
      </c>
      <c r="C567" s="116" t="str">
        <f t="shared" si="47"/>
        <v>black</v>
      </c>
      <c r="D567" s="116" t="str">
        <f t="shared" si="48"/>
        <v>Кепка</v>
      </c>
      <c r="E567" s="117" t="str">
        <f t="shared" si="44"/>
        <v>Кепки</v>
      </c>
      <c r="F567" s="130" t="s">
        <v>683</v>
      </c>
      <c r="G567" s="131" t="s">
        <v>679</v>
      </c>
      <c r="H567" s="132" t="s">
        <v>43</v>
      </c>
      <c r="I567" s="133" t="s">
        <v>1902</v>
      </c>
      <c r="J567" s="134">
        <v>4</v>
      </c>
      <c r="K567" s="135" t="s">
        <v>1905</v>
      </c>
      <c r="M567" s="137">
        <v>4</v>
      </c>
    </row>
    <row r="568" spans="1:13">
      <c r="A568" s="116" t="str">
        <f t="shared" si="45"/>
        <v>STONE OTTO-brown</v>
      </c>
      <c r="B568" s="116" t="str">
        <f t="shared" si="46"/>
        <v>STONE OTTO</v>
      </c>
      <c r="C568" s="116" t="str">
        <f t="shared" si="47"/>
        <v>brown</v>
      </c>
      <c r="D568" s="116" t="str">
        <f t="shared" si="48"/>
        <v>Кепка</v>
      </c>
      <c r="E568" s="117" t="str">
        <f t="shared" si="44"/>
        <v>Кепки</v>
      </c>
      <c r="F568" s="130" t="s">
        <v>1906</v>
      </c>
      <c r="G568" s="131" t="s">
        <v>1907</v>
      </c>
      <c r="H568" s="132" t="s">
        <v>42</v>
      </c>
      <c r="I568" s="133" t="s">
        <v>1651</v>
      </c>
      <c r="J568" s="134">
        <v>8</v>
      </c>
      <c r="K568" s="135" t="s">
        <v>1735</v>
      </c>
      <c r="M568" s="137">
        <v>8</v>
      </c>
    </row>
    <row r="569" spans="1:13">
      <c r="A569" s="116" t="str">
        <f t="shared" si="45"/>
        <v>STONE OTTO-brown</v>
      </c>
      <c r="B569" s="116" t="str">
        <f t="shared" si="46"/>
        <v>STONE OTTO</v>
      </c>
      <c r="C569" s="116" t="str">
        <f t="shared" si="47"/>
        <v>brown</v>
      </c>
      <c r="D569" s="116" t="str">
        <f t="shared" si="48"/>
        <v>Кепка</v>
      </c>
      <c r="E569" s="117" t="str">
        <f t="shared" si="44"/>
        <v>Кепки</v>
      </c>
      <c r="F569" s="130" t="s">
        <v>1908</v>
      </c>
      <c r="G569" s="131" t="s">
        <v>1907</v>
      </c>
      <c r="H569" s="132" t="s">
        <v>45</v>
      </c>
      <c r="I569" s="133" t="s">
        <v>1651</v>
      </c>
      <c r="J569" s="134">
        <v>5</v>
      </c>
      <c r="K569" s="135" t="s">
        <v>1737</v>
      </c>
      <c r="M569" s="137">
        <v>5</v>
      </c>
    </row>
    <row r="570" spans="1:13">
      <c r="A570" s="116" t="str">
        <f t="shared" si="45"/>
        <v>STONE OTTO-brown</v>
      </c>
      <c r="B570" s="116" t="str">
        <f t="shared" si="46"/>
        <v>STONE OTTO</v>
      </c>
      <c r="C570" s="116" t="str">
        <f t="shared" si="47"/>
        <v>brown</v>
      </c>
      <c r="D570" s="116" t="str">
        <f t="shared" si="48"/>
        <v>Кепка</v>
      </c>
      <c r="E570" s="117" t="str">
        <f t="shared" si="44"/>
        <v>Кепки</v>
      </c>
      <c r="F570" s="130" t="s">
        <v>1909</v>
      </c>
      <c r="G570" s="131" t="s">
        <v>1907</v>
      </c>
      <c r="H570" s="132" t="s">
        <v>41</v>
      </c>
      <c r="I570" s="133" t="s">
        <v>1651</v>
      </c>
      <c r="J570" s="134">
        <v>14</v>
      </c>
      <c r="K570" s="135" t="s">
        <v>1739</v>
      </c>
      <c r="M570" s="137">
        <v>14</v>
      </c>
    </row>
    <row r="571" spans="1:13">
      <c r="A571" s="116" t="str">
        <f t="shared" si="45"/>
        <v>STONE OTTO-brown</v>
      </c>
      <c r="B571" s="116" t="str">
        <f t="shared" si="46"/>
        <v>STONE OTTO</v>
      </c>
      <c r="C571" s="116" t="str">
        <f t="shared" si="47"/>
        <v>brown</v>
      </c>
      <c r="D571" s="116" t="str">
        <f t="shared" si="48"/>
        <v>Кепка</v>
      </c>
      <c r="E571" s="117" t="str">
        <f t="shared" si="44"/>
        <v>Кепки</v>
      </c>
      <c r="F571" s="130" t="s">
        <v>1910</v>
      </c>
      <c r="G571" s="131" t="s">
        <v>1907</v>
      </c>
      <c r="H571" s="132" t="s">
        <v>47</v>
      </c>
      <c r="I571" s="133" t="s">
        <v>1651</v>
      </c>
      <c r="J571" s="134">
        <v>4</v>
      </c>
      <c r="K571" s="135" t="s">
        <v>1741</v>
      </c>
      <c r="M571" s="137">
        <v>4</v>
      </c>
    </row>
    <row r="572" spans="1:13">
      <c r="A572" s="116" t="str">
        <f t="shared" si="45"/>
        <v>STONE OTTO-brown</v>
      </c>
      <c r="B572" s="116" t="str">
        <f t="shared" si="46"/>
        <v>STONE OTTO</v>
      </c>
      <c r="C572" s="116" t="str">
        <f t="shared" si="47"/>
        <v>brown</v>
      </c>
      <c r="D572" s="116" t="str">
        <f t="shared" si="48"/>
        <v>Кепка</v>
      </c>
      <c r="E572" s="117" t="str">
        <f t="shared" si="44"/>
        <v>Кепки</v>
      </c>
      <c r="F572" s="130" t="s">
        <v>1911</v>
      </c>
      <c r="G572" s="131" t="s">
        <v>1907</v>
      </c>
      <c r="H572" s="132" t="s">
        <v>43</v>
      </c>
      <c r="I572" s="133" t="s">
        <v>1912</v>
      </c>
      <c r="J572" s="134">
        <v>8</v>
      </c>
      <c r="K572" s="135" t="s">
        <v>1913</v>
      </c>
      <c r="M572" s="137">
        <v>8</v>
      </c>
    </row>
    <row r="573" spans="1:13">
      <c r="A573" s="116" t="str">
        <f t="shared" si="45"/>
        <v>STONE OTTO-black</v>
      </c>
      <c r="B573" s="116" t="str">
        <f t="shared" si="46"/>
        <v>STONE OTTO</v>
      </c>
      <c r="C573" s="116" t="str">
        <f t="shared" si="47"/>
        <v>black</v>
      </c>
      <c r="D573" s="116" t="str">
        <f t="shared" si="48"/>
        <v>Кепка</v>
      </c>
      <c r="E573" s="117" t="str">
        <f t="shared" si="44"/>
        <v>Кепки</v>
      </c>
      <c r="F573" s="130" t="s">
        <v>1914</v>
      </c>
      <c r="G573" s="131" t="s">
        <v>1915</v>
      </c>
      <c r="H573" s="132" t="s">
        <v>42</v>
      </c>
      <c r="I573" s="133" t="s">
        <v>1651</v>
      </c>
      <c r="J573" s="134">
        <v>8</v>
      </c>
      <c r="K573" s="135" t="s">
        <v>1735</v>
      </c>
      <c r="M573" s="137">
        <v>8</v>
      </c>
    </row>
    <row r="574" spans="1:13">
      <c r="A574" s="116" t="str">
        <f t="shared" si="45"/>
        <v>STONE OTTO-black</v>
      </c>
      <c r="B574" s="116" t="str">
        <f t="shared" si="46"/>
        <v>STONE OTTO</v>
      </c>
      <c r="C574" s="116" t="str">
        <f t="shared" si="47"/>
        <v>black</v>
      </c>
      <c r="D574" s="116" t="str">
        <f t="shared" si="48"/>
        <v>Кепка</v>
      </c>
      <c r="E574" s="117" t="str">
        <f t="shared" si="44"/>
        <v>Кепки</v>
      </c>
      <c r="F574" s="130" t="s">
        <v>1916</v>
      </c>
      <c r="G574" s="131" t="s">
        <v>1915</v>
      </c>
      <c r="H574" s="132" t="s">
        <v>45</v>
      </c>
      <c r="I574" s="133" t="s">
        <v>1651</v>
      </c>
      <c r="J574" s="134">
        <v>5</v>
      </c>
      <c r="K574" s="135" t="s">
        <v>1737</v>
      </c>
      <c r="M574" s="137">
        <v>5</v>
      </c>
    </row>
    <row r="575" spans="1:13">
      <c r="A575" s="116" t="str">
        <f t="shared" si="45"/>
        <v>STONE OTTO-black</v>
      </c>
      <c r="B575" s="116" t="str">
        <f t="shared" si="46"/>
        <v>STONE OTTO</v>
      </c>
      <c r="C575" s="116" t="str">
        <f t="shared" si="47"/>
        <v>black</v>
      </c>
      <c r="D575" s="116" t="str">
        <f t="shared" si="48"/>
        <v>Кепка</v>
      </c>
      <c r="E575" s="117" t="str">
        <f t="shared" si="44"/>
        <v>Кепки</v>
      </c>
      <c r="F575" s="130" t="s">
        <v>1917</v>
      </c>
      <c r="G575" s="131" t="s">
        <v>1915</v>
      </c>
      <c r="H575" s="132" t="s">
        <v>41</v>
      </c>
      <c r="I575" s="133" t="s">
        <v>1651</v>
      </c>
      <c r="J575" s="134">
        <v>14</v>
      </c>
      <c r="K575" s="135" t="s">
        <v>1739</v>
      </c>
      <c r="M575" s="137">
        <v>14</v>
      </c>
    </row>
    <row r="576" spans="1:13">
      <c r="A576" s="116" t="str">
        <f t="shared" si="45"/>
        <v>STONE OTTO-black</v>
      </c>
      <c r="B576" s="116" t="str">
        <f t="shared" si="46"/>
        <v>STONE OTTO</v>
      </c>
      <c r="C576" s="116" t="str">
        <f t="shared" si="47"/>
        <v>black</v>
      </c>
      <c r="D576" s="116" t="str">
        <f t="shared" si="48"/>
        <v>Кепка</v>
      </c>
      <c r="E576" s="117" t="str">
        <f t="shared" si="44"/>
        <v>Кепки</v>
      </c>
      <c r="F576" s="130" t="s">
        <v>1918</v>
      </c>
      <c r="G576" s="131" t="s">
        <v>1915</v>
      </c>
      <c r="H576" s="132" t="s">
        <v>47</v>
      </c>
      <c r="I576" s="133" t="s">
        <v>1651</v>
      </c>
      <c r="J576" s="134">
        <v>4</v>
      </c>
      <c r="K576" s="135" t="s">
        <v>1741</v>
      </c>
      <c r="M576" s="137">
        <v>4</v>
      </c>
    </row>
    <row r="577" spans="1:13">
      <c r="A577" s="116" t="str">
        <f t="shared" si="45"/>
        <v>STONE OTTO-black</v>
      </c>
      <c r="B577" s="116" t="str">
        <f t="shared" si="46"/>
        <v>STONE OTTO</v>
      </c>
      <c r="C577" s="116" t="str">
        <f t="shared" si="47"/>
        <v>black</v>
      </c>
      <c r="D577" s="116" t="str">
        <f t="shared" si="48"/>
        <v>Кепка</v>
      </c>
      <c r="E577" s="117" t="str">
        <f t="shared" si="44"/>
        <v>Кепки</v>
      </c>
      <c r="F577" s="130" t="s">
        <v>1919</v>
      </c>
      <c r="G577" s="131" t="s">
        <v>1915</v>
      </c>
      <c r="H577" s="132" t="s">
        <v>43</v>
      </c>
      <c r="I577" s="133" t="s">
        <v>1651</v>
      </c>
      <c r="J577" s="134">
        <v>8</v>
      </c>
      <c r="K577" s="135" t="s">
        <v>1735</v>
      </c>
      <c r="M577" s="137">
        <v>8</v>
      </c>
    </row>
    <row r="578" spans="1:13">
      <c r="A578" s="116" t="str">
        <f t="shared" si="45"/>
        <v>SUEZ-grey</v>
      </c>
      <c r="B578" s="116" t="str">
        <f t="shared" si="46"/>
        <v>SUEZ</v>
      </c>
      <c r="C578" s="116" t="str">
        <f t="shared" si="47"/>
        <v>grey</v>
      </c>
      <c r="D578" s="116" t="str">
        <f t="shared" si="48"/>
        <v>Кепка</v>
      </c>
      <c r="E578" s="117" t="str">
        <f t="shared" ref="E578:E641" si="49">VLOOKUP(D578,N:O,2,0)</f>
        <v>Кепки</v>
      </c>
      <c r="F578" s="130" t="s">
        <v>1920</v>
      </c>
      <c r="G578" s="131" t="s">
        <v>1921</v>
      </c>
      <c r="H578" s="132" t="s">
        <v>44</v>
      </c>
      <c r="I578" s="133" t="s">
        <v>1868</v>
      </c>
      <c r="J578" s="134">
        <v>1</v>
      </c>
      <c r="K578" s="135" t="s">
        <v>1868</v>
      </c>
      <c r="M578" s="137">
        <v>1</v>
      </c>
    </row>
    <row r="579" spans="1:13">
      <c r="A579" s="116" t="str">
        <f t="shared" ref="A579:A642" si="50">B579&amp;"-"&amp;C579</f>
        <v>SUEZ-grey</v>
      </c>
      <c r="B579" s="116" t="str">
        <f t="shared" ref="B579:B642" si="51">_xlfn.LET(_xlpm.START,FIND("арт. ",G579)+5,_xlpm.END,FIND("(",G579,_xlpm.START),_xlpm.Result,TRIM(MID(G579,_xlpm.START,_xlpm.END-_xlpm.START)),IFERROR(VALUE(_xlpm.Result),_xlpm.Result))</f>
        <v>SUEZ</v>
      </c>
      <c r="C579" s="116" t="str">
        <f t="shared" ref="C579:C642" si="52">IF(OR(G579&lt;&gt;""),
_xlfn.LET(_xlpm.registr,NOT(0),
_xlpm.include,NOT(NOT(0)),
_xlpm.in,IF(_xlpm.registr,LOWER("{"),"{"),
_xlpm.out,IF(_xlpm.registr,LOWER("}"),"}"),
_xlpm.Target,IF(_xlpm.registr,LOWER(G579),$B579),
_xlpm.Start,IF(_xlpm.in="",1,FIND(_xlpm.in,_xlpm.Target)+IF(_xlpm.include,0,LEN(_xlpm.in))),
_xlpm.End,IF(_xlpm.out="",LEN(_xlpm.Target)+1+_xlpm.Start,FIND(_xlpm.out,_xlpm.Target,_xlpm.Start+1)),
_xlpm.Result,TRIM(MID(G579,_xlpm.Start,_xlpm.End-_xlpm.Start+IF(_xlpm.include,LEN(_xlpm.out),0))),
IFERROR(_xlpm.Result,"Не найдено")
),"")</f>
        <v>grey</v>
      </c>
      <c r="D579" s="116" t="str">
        <f t="shared" ref="D579:D642" si="53">_xlfn.LET(_xlpm.START,1,_xlpm.END,FIND(MID($R$1,1,1),G579),TRIM(MID(G579,_xlpm.START,_xlpm.END-_xlpm.START)))</f>
        <v>Кепка</v>
      </c>
      <c r="E579" s="117" t="str">
        <f t="shared" si="49"/>
        <v>Кепки</v>
      </c>
      <c r="F579" s="130" t="s">
        <v>1922</v>
      </c>
      <c r="G579" s="131" t="s">
        <v>1921</v>
      </c>
      <c r="H579" s="132" t="s">
        <v>42</v>
      </c>
      <c r="I579" s="133" t="s">
        <v>1868</v>
      </c>
      <c r="J579" s="134">
        <v>4</v>
      </c>
      <c r="K579" s="135" t="s">
        <v>1869</v>
      </c>
      <c r="M579" s="137">
        <v>4</v>
      </c>
    </row>
    <row r="580" spans="1:13">
      <c r="A580" s="116" t="str">
        <f t="shared" si="50"/>
        <v>SUEZ-grey</v>
      </c>
      <c r="B580" s="116" t="str">
        <f t="shared" si="51"/>
        <v>SUEZ</v>
      </c>
      <c r="C580" s="116" t="str">
        <f t="shared" si="52"/>
        <v>grey</v>
      </c>
      <c r="D580" s="116" t="str">
        <f t="shared" si="53"/>
        <v>Кепка</v>
      </c>
      <c r="E580" s="117" t="str">
        <f t="shared" si="49"/>
        <v>Кепки</v>
      </c>
      <c r="F580" s="130" t="s">
        <v>1923</v>
      </c>
      <c r="G580" s="131" t="s">
        <v>1921</v>
      </c>
      <c r="H580" s="132" t="s">
        <v>45</v>
      </c>
      <c r="I580" s="133" t="s">
        <v>1868</v>
      </c>
      <c r="J580" s="134">
        <v>3</v>
      </c>
      <c r="K580" s="135" t="s">
        <v>1884</v>
      </c>
      <c r="M580" s="137">
        <v>3</v>
      </c>
    </row>
    <row r="581" spans="1:13">
      <c r="A581" s="116" t="str">
        <f t="shared" si="50"/>
        <v>SUEZ-grey</v>
      </c>
      <c r="B581" s="116" t="str">
        <f t="shared" si="51"/>
        <v>SUEZ</v>
      </c>
      <c r="C581" s="116" t="str">
        <f t="shared" si="52"/>
        <v>grey</v>
      </c>
      <c r="D581" s="116" t="str">
        <f t="shared" si="53"/>
        <v>Кепка</v>
      </c>
      <c r="E581" s="117" t="str">
        <f t="shared" si="49"/>
        <v>Кепки</v>
      </c>
      <c r="F581" s="130" t="s">
        <v>1924</v>
      </c>
      <c r="G581" s="131" t="s">
        <v>1921</v>
      </c>
      <c r="H581" s="132" t="s">
        <v>41</v>
      </c>
      <c r="I581" s="133" t="s">
        <v>1868</v>
      </c>
      <c r="J581" s="134">
        <v>6</v>
      </c>
      <c r="K581" s="135" t="s">
        <v>1895</v>
      </c>
      <c r="M581" s="137">
        <v>6</v>
      </c>
    </row>
    <row r="582" spans="1:13">
      <c r="A582" s="116" t="str">
        <f t="shared" si="50"/>
        <v>SUEZ-grey</v>
      </c>
      <c r="B582" s="116" t="str">
        <f t="shared" si="51"/>
        <v>SUEZ</v>
      </c>
      <c r="C582" s="116" t="str">
        <f t="shared" si="52"/>
        <v>grey</v>
      </c>
      <c r="D582" s="116" t="str">
        <f t="shared" si="53"/>
        <v>Кепка</v>
      </c>
      <c r="E582" s="117" t="str">
        <f t="shared" si="49"/>
        <v>Кепки</v>
      </c>
      <c r="F582" s="130" t="s">
        <v>1925</v>
      </c>
      <c r="G582" s="131" t="s">
        <v>1921</v>
      </c>
      <c r="H582" s="132" t="s">
        <v>47</v>
      </c>
      <c r="I582" s="133" t="s">
        <v>1868</v>
      </c>
      <c r="J582" s="134">
        <v>5</v>
      </c>
      <c r="K582" s="135" t="s">
        <v>1890</v>
      </c>
      <c r="M582" s="137">
        <v>5</v>
      </c>
    </row>
    <row r="583" spans="1:13">
      <c r="A583" s="116" t="str">
        <f t="shared" si="50"/>
        <v>SUEZ-grey</v>
      </c>
      <c r="B583" s="116" t="str">
        <f t="shared" si="51"/>
        <v>SUEZ</v>
      </c>
      <c r="C583" s="116" t="str">
        <f t="shared" si="52"/>
        <v>grey</v>
      </c>
      <c r="D583" s="116" t="str">
        <f t="shared" si="53"/>
        <v>Кепка</v>
      </c>
      <c r="E583" s="117" t="str">
        <f t="shared" si="49"/>
        <v>Кепки</v>
      </c>
      <c r="F583" s="130" t="s">
        <v>1926</v>
      </c>
      <c r="G583" s="131" t="s">
        <v>1921</v>
      </c>
      <c r="H583" s="132" t="s">
        <v>43</v>
      </c>
      <c r="I583" s="133" t="s">
        <v>1868</v>
      </c>
      <c r="J583" s="134">
        <v>4</v>
      </c>
      <c r="K583" s="135" t="s">
        <v>1869</v>
      </c>
      <c r="M583" s="137">
        <v>4</v>
      </c>
    </row>
    <row r="584" spans="1:13">
      <c r="A584" s="116" t="str">
        <f t="shared" si="50"/>
        <v>SUEZ-blue</v>
      </c>
      <c r="B584" s="116" t="str">
        <f t="shared" si="51"/>
        <v>SUEZ</v>
      </c>
      <c r="C584" s="116" t="str">
        <f t="shared" si="52"/>
        <v>blue</v>
      </c>
      <c r="D584" s="116" t="str">
        <f t="shared" si="53"/>
        <v>Кепка</v>
      </c>
      <c r="E584" s="117" t="str">
        <f t="shared" si="49"/>
        <v>Кепки</v>
      </c>
      <c r="F584" s="130" t="s">
        <v>1927</v>
      </c>
      <c r="G584" s="131" t="s">
        <v>1928</v>
      </c>
      <c r="H584" s="132" t="s">
        <v>44</v>
      </c>
      <c r="I584" s="133" t="s">
        <v>1868</v>
      </c>
      <c r="J584" s="134">
        <v>1</v>
      </c>
      <c r="K584" s="135" t="s">
        <v>1868</v>
      </c>
      <c r="M584" s="137">
        <v>1</v>
      </c>
    </row>
    <row r="585" spans="1:13">
      <c r="A585" s="116" t="str">
        <f t="shared" si="50"/>
        <v>SUEZ-blue</v>
      </c>
      <c r="B585" s="116" t="str">
        <f t="shared" si="51"/>
        <v>SUEZ</v>
      </c>
      <c r="C585" s="116" t="str">
        <f t="shared" si="52"/>
        <v>blue</v>
      </c>
      <c r="D585" s="116" t="str">
        <f t="shared" si="53"/>
        <v>Кепка</v>
      </c>
      <c r="E585" s="117" t="str">
        <f t="shared" si="49"/>
        <v>Кепки</v>
      </c>
      <c r="F585" s="130" t="s">
        <v>1929</v>
      </c>
      <c r="G585" s="131" t="s">
        <v>1928</v>
      </c>
      <c r="H585" s="132" t="s">
        <v>42</v>
      </c>
      <c r="I585" s="133" t="s">
        <v>1868</v>
      </c>
      <c r="J585" s="134">
        <v>8</v>
      </c>
      <c r="K585" s="135" t="s">
        <v>1930</v>
      </c>
      <c r="M585" s="137">
        <v>8</v>
      </c>
    </row>
    <row r="586" spans="1:13">
      <c r="A586" s="116" t="str">
        <f t="shared" si="50"/>
        <v>SUEZ-blue</v>
      </c>
      <c r="B586" s="116" t="str">
        <f t="shared" si="51"/>
        <v>SUEZ</v>
      </c>
      <c r="C586" s="116" t="str">
        <f t="shared" si="52"/>
        <v>blue</v>
      </c>
      <c r="D586" s="116" t="str">
        <f t="shared" si="53"/>
        <v>Кепка</v>
      </c>
      <c r="E586" s="117" t="str">
        <f t="shared" si="49"/>
        <v>Кепки</v>
      </c>
      <c r="F586" s="130" t="s">
        <v>1931</v>
      </c>
      <c r="G586" s="131" t="s">
        <v>1928</v>
      </c>
      <c r="H586" s="132" t="s">
        <v>45</v>
      </c>
      <c r="I586" s="133" t="s">
        <v>1868</v>
      </c>
      <c r="J586" s="134">
        <v>3</v>
      </c>
      <c r="K586" s="135" t="s">
        <v>1884</v>
      </c>
      <c r="M586" s="137">
        <v>3</v>
      </c>
    </row>
    <row r="587" spans="1:13">
      <c r="A587" s="116" t="str">
        <f t="shared" si="50"/>
        <v>SUEZ-blue</v>
      </c>
      <c r="B587" s="116" t="str">
        <f t="shared" si="51"/>
        <v>SUEZ</v>
      </c>
      <c r="C587" s="116" t="str">
        <f t="shared" si="52"/>
        <v>blue</v>
      </c>
      <c r="D587" s="116" t="str">
        <f t="shared" si="53"/>
        <v>Кепка</v>
      </c>
      <c r="E587" s="117" t="str">
        <f t="shared" si="49"/>
        <v>Кепки</v>
      </c>
      <c r="F587" s="130" t="s">
        <v>1932</v>
      </c>
      <c r="G587" s="131" t="s">
        <v>1928</v>
      </c>
      <c r="H587" s="132" t="s">
        <v>41</v>
      </c>
      <c r="I587" s="133" t="s">
        <v>1868</v>
      </c>
      <c r="J587" s="134">
        <v>9</v>
      </c>
      <c r="K587" s="135" t="s">
        <v>1893</v>
      </c>
      <c r="M587" s="137">
        <v>9</v>
      </c>
    </row>
    <row r="588" spans="1:13">
      <c r="A588" s="116" t="str">
        <f t="shared" si="50"/>
        <v>SUEZ-blue</v>
      </c>
      <c r="B588" s="116" t="str">
        <f t="shared" si="51"/>
        <v>SUEZ</v>
      </c>
      <c r="C588" s="116" t="str">
        <f t="shared" si="52"/>
        <v>blue</v>
      </c>
      <c r="D588" s="116" t="str">
        <f t="shared" si="53"/>
        <v>Кепка</v>
      </c>
      <c r="E588" s="117" t="str">
        <f t="shared" si="49"/>
        <v>Кепки</v>
      </c>
      <c r="F588" s="130" t="s">
        <v>1933</v>
      </c>
      <c r="G588" s="131" t="s">
        <v>1928</v>
      </c>
      <c r="H588" s="132" t="s">
        <v>47</v>
      </c>
      <c r="I588" s="133" t="s">
        <v>1868</v>
      </c>
      <c r="J588" s="134">
        <v>5</v>
      </c>
      <c r="K588" s="135" t="s">
        <v>1890</v>
      </c>
      <c r="M588" s="137">
        <v>5</v>
      </c>
    </row>
    <row r="589" spans="1:13">
      <c r="A589" s="116" t="str">
        <f t="shared" si="50"/>
        <v>SUEZ-blue</v>
      </c>
      <c r="B589" s="116" t="str">
        <f t="shared" si="51"/>
        <v>SUEZ</v>
      </c>
      <c r="C589" s="116" t="str">
        <f t="shared" si="52"/>
        <v>blue</v>
      </c>
      <c r="D589" s="116" t="str">
        <f t="shared" si="53"/>
        <v>Кепка</v>
      </c>
      <c r="E589" s="117" t="str">
        <f t="shared" si="49"/>
        <v>Кепки</v>
      </c>
      <c r="F589" s="130" t="s">
        <v>1934</v>
      </c>
      <c r="G589" s="131" t="s">
        <v>1928</v>
      </c>
      <c r="H589" s="132" t="s">
        <v>43</v>
      </c>
      <c r="I589" s="133" t="s">
        <v>1868</v>
      </c>
      <c r="J589" s="134">
        <v>5</v>
      </c>
      <c r="K589" s="135" t="s">
        <v>1890</v>
      </c>
      <c r="M589" s="137">
        <v>5</v>
      </c>
    </row>
    <row r="590" spans="1:13">
      <c r="A590" s="116" t="str">
        <f t="shared" si="50"/>
        <v>TIMOR-beige</v>
      </c>
      <c r="B590" s="116" t="str">
        <f t="shared" si="51"/>
        <v>TIMOR</v>
      </c>
      <c r="C590" s="116" t="str">
        <f t="shared" si="52"/>
        <v>beige</v>
      </c>
      <c r="D590" s="116" t="str">
        <f t="shared" si="53"/>
        <v>Кепка</v>
      </c>
      <c r="E590" s="117" t="str">
        <f t="shared" si="49"/>
        <v>Кепки</v>
      </c>
      <c r="F590" s="130" t="s">
        <v>1935</v>
      </c>
      <c r="G590" s="131" t="s">
        <v>1936</v>
      </c>
      <c r="H590" s="132" t="s">
        <v>44</v>
      </c>
      <c r="I590" s="133" t="s">
        <v>1401</v>
      </c>
      <c r="J590" s="134">
        <v>2</v>
      </c>
      <c r="K590" s="135" t="s">
        <v>1937</v>
      </c>
      <c r="M590" s="137">
        <v>2</v>
      </c>
    </row>
    <row r="591" spans="1:13">
      <c r="A591" s="116" t="str">
        <f t="shared" si="50"/>
        <v>TIMOR-beige</v>
      </c>
      <c r="B591" s="116" t="str">
        <f t="shared" si="51"/>
        <v>TIMOR</v>
      </c>
      <c r="C591" s="116" t="str">
        <f t="shared" si="52"/>
        <v>beige</v>
      </c>
      <c r="D591" s="116" t="str">
        <f t="shared" si="53"/>
        <v>Кепка</v>
      </c>
      <c r="E591" s="117" t="str">
        <f t="shared" si="49"/>
        <v>Кепки</v>
      </c>
      <c r="F591" s="130" t="s">
        <v>1938</v>
      </c>
      <c r="G591" s="131" t="s">
        <v>1936</v>
      </c>
      <c r="H591" s="132" t="s">
        <v>46</v>
      </c>
      <c r="I591" s="133" t="s">
        <v>1401</v>
      </c>
      <c r="J591" s="134">
        <v>1</v>
      </c>
      <c r="K591" s="135" t="s">
        <v>1401</v>
      </c>
      <c r="M591" s="137">
        <v>1</v>
      </c>
    </row>
    <row r="592" spans="1:13">
      <c r="A592" s="116" t="str">
        <f t="shared" si="50"/>
        <v>TIMOR-beige</v>
      </c>
      <c r="B592" s="116" t="str">
        <f t="shared" si="51"/>
        <v>TIMOR</v>
      </c>
      <c r="C592" s="116" t="str">
        <f t="shared" si="52"/>
        <v>beige</v>
      </c>
      <c r="D592" s="116" t="str">
        <f t="shared" si="53"/>
        <v>Кепка</v>
      </c>
      <c r="E592" s="117" t="str">
        <f t="shared" si="49"/>
        <v>Кепки</v>
      </c>
      <c r="F592" s="130" t="s">
        <v>1939</v>
      </c>
      <c r="G592" s="131" t="s">
        <v>1936</v>
      </c>
      <c r="H592" s="132" t="s">
        <v>42</v>
      </c>
      <c r="I592" s="133" t="s">
        <v>1401</v>
      </c>
      <c r="J592" s="134">
        <v>10</v>
      </c>
      <c r="K592" s="135" t="s">
        <v>1940</v>
      </c>
      <c r="M592" s="137">
        <v>10</v>
      </c>
    </row>
    <row r="593" spans="1:13">
      <c r="A593" s="116" t="str">
        <f t="shared" si="50"/>
        <v>TIMOR-beige</v>
      </c>
      <c r="B593" s="116" t="str">
        <f t="shared" si="51"/>
        <v>TIMOR</v>
      </c>
      <c r="C593" s="116" t="str">
        <f t="shared" si="52"/>
        <v>beige</v>
      </c>
      <c r="D593" s="116" t="str">
        <f t="shared" si="53"/>
        <v>Кепка</v>
      </c>
      <c r="E593" s="117" t="str">
        <f t="shared" si="49"/>
        <v>Кепки</v>
      </c>
      <c r="F593" s="130" t="s">
        <v>1941</v>
      </c>
      <c r="G593" s="131" t="s">
        <v>1936</v>
      </c>
      <c r="H593" s="132" t="s">
        <v>45</v>
      </c>
      <c r="I593" s="133" t="s">
        <v>1401</v>
      </c>
      <c r="J593" s="134">
        <v>5</v>
      </c>
      <c r="K593" s="135" t="s">
        <v>1942</v>
      </c>
      <c r="M593" s="137">
        <v>5</v>
      </c>
    </row>
    <row r="594" spans="1:13">
      <c r="A594" s="116" t="str">
        <f t="shared" si="50"/>
        <v>TIMOR-beige</v>
      </c>
      <c r="B594" s="116" t="str">
        <f t="shared" si="51"/>
        <v>TIMOR</v>
      </c>
      <c r="C594" s="116" t="str">
        <f t="shared" si="52"/>
        <v>beige</v>
      </c>
      <c r="D594" s="116" t="str">
        <f t="shared" si="53"/>
        <v>Кепка</v>
      </c>
      <c r="E594" s="117" t="str">
        <f t="shared" si="49"/>
        <v>Кепки</v>
      </c>
      <c r="F594" s="130" t="s">
        <v>1943</v>
      </c>
      <c r="G594" s="131" t="s">
        <v>1936</v>
      </c>
      <c r="H594" s="132" t="s">
        <v>41</v>
      </c>
      <c r="I594" s="133" t="s">
        <v>1401</v>
      </c>
      <c r="J594" s="134">
        <v>13</v>
      </c>
      <c r="K594" s="135" t="s">
        <v>1402</v>
      </c>
      <c r="M594" s="137">
        <v>13</v>
      </c>
    </row>
    <row r="595" spans="1:13">
      <c r="A595" s="116" t="str">
        <f t="shared" si="50"/>
        <v>TIMOR-beige</v>
      </c>
      <c r="B595" s="116" t="str">
        <f t="shared" si="51"/>
        <v>TIMOR</v>
      </c>
      <c r="C595" s="116" t="str">
        <f t="shared" si="52"/>
        <v>beige</v>
      </c>
      <c r="D595" s="116" t="str">
        <f t="shared" si="53"/>
        <v>Кепка</v>
      </c>
      <c r="E595" s="117" t="str">
        <f t="shared" si="49"/>
        <v>Кепки</v>
      </c>
      <c r="F595" s="130" t="s">
        <v>1944</v>
      </c>
      <c r="G595" s="131" t="s">
        <v>1936</v>
      </c>
      <c r="H595" s="132" t="s">
        <v>47</v>
      </c>
      <c r="I595" s="133" t="s">
        <v>1401</v>
      </c>
      <c r="J595" s="134">
        <v>3</v>
      </c>
      <c r="K595" s="135" t="s">
        <v>1797</v>
      </c>
      <c r="M595" s="137">
        <v>3</v>
      </c>
    </row>
    <row r="596" spans="1:13">
      <c r="A596" s="116" t="str">
        <f t="shared" si="50"/>
        <v>TIMOR-beige</v>
      </c>
      <c r="B596" s="116" t="str">
        <f t="shared" si="51"/>
        <v>TIMOR</v>
      </c>
      <c r="C596" s="116" t="str">
        <f t="shared" si="52"/>
        <v>beige</v>
      </c>
      <c r="D596" s="116" t="str">
        <f t="shared" si="53"/>
        <v>Кепка</v>
      </c>
      <c r="E596" s="117" t="str">
        <f t="shared" si="49"/>
        <v>Кепки</v>
      </c>
      <c r="F596" s="130" t="s">
        <v>1945</v>
      </c>
      <c r="G596" s="131" t="s">
        <v>1936</v>
      </c>
      <c r="H596" s="132" t="s">
        <v>43</v>
      </c>
      <c r="I596" s="133" t="s">
        <v>1401</v>
      </c>
      <c r="J596" s="134">
        <v>3</v>
      </c>
      <c r="K596" s="135" t="s">
        <v>1797</v>
      </c>
      <c r="M596" s="137">
        <v>3</v>
      </c>
    </row>
    <row r="597" spans="1:13">
      <c r="A597" s="116" t="str">
        <f t="shared" si="50"/>
        <v>TIMOR-navy</v>
      </c>
      <c r="B597" s="116" t="str">
        <f t="shared" si="51"/>
        <v>TIMOR</v>
      </c>
      <c r="C597" s="116" t="str">
        <f t="shared" si="52"/>
        <v>navy</v>
      </c>
      <c r="D597" s="116" t="str">
        <f t="shared" si="53"/>
        <v>Кепка</v>
      </c>
      <c r="E597" s="117" t="str">
        <f t="shared" si="49"/>
        <v>Кепки</v>
      </c>
      <c r="F597" s="130" t="s">
        <v>1946</v>
      </c>
      <c r="G597" s="131" t="s">
        <v>1947</v>
      </c>
      <c r="H597" s="132" t="s">
        <v>44</v>
      </c>
      <c r="I597" s="133" t="s">
        <v>1401</v>
      </c>
      <c r="J597" s="134">
        <v>2</v>
      </c>
      <c r="K597" s="135" t="s">
        <v>1937</v>
      </c>
      <c r="M597" s="137">
        <v>2</v>
      </c>
    </row>
    <row r="598" spans="1:13">
      <c r="A598" s="116" t="str">
        <f t="shared" si="50"/>
        <v>TIMOR-navy</v>
      </c>
      <c r="B598" s="116" t="str">
        <f t="shared" si="51"/>
        <v>TIMOR</v>
      </c>
      <c r="C598" s="116" t="str">
        <f t="shared" si="52"/>
        <v>navy</v>
      </c>
      <c r="D598" s="116" t="str">
        <f t="shared" si="53"/>
        <v>Кепка</v>
      </c>
      <c r="E598" s="117" t="str">
        <f t="shared" si="49"/>
        <v>Кепки</v>
      </c>
      <c r="F598" s="130" t="s">
        <v>1948</v>
      </c>
      <c r="G598" s="131" t="s">
        <v>1947</v>
      </c>
      <c r="H598" s="132" t="s">
        <v>42</v>
      </c>
      <c r="I598" s="133" t="s">
        <v>1401</v>
      </c>
      <c r="J598" s="134">
        <v>7</v>
      </c>
      <c r="K598" s="135" t="s">
        <v>1949</v>
      </c>
      <c r="M598" s="137">
        <v>7</v>
      </c>
    </row>
    <row r="599" spans="1:13">
      <c r="A599" s="116" t="str">
        <f t="shared" si="50"/>
        <v>TIMOR-navy</v>
      </c>
      <c r="B599" s="116" t="str">
        <f t="shared" si="51"/>
        <v>TIMOR</v>
      </c>
      <c r="C599" s="116" t="str">
        <f t="shared" si="52"/>
        <v>navy</v>
      </c>
      <c r="D599" s="116" t="str">
        <f t="shared" si="53"/>
        <v>Кепка</v>
      </c>
      <c r="E599" s="117" t="str">
        <f t="shared" si="49"/>
        <v>Кепки</v>
      </c>
      <c r="F599" s="130" t="s">
        <v>1950</v>
      </c>
      <c r="G599" s="131" t="s">
        <v>1947</v>
      </c>
      <c r="H599" s="132" t="s">
        <v>45</v>
      </c>
      <c r="I599" s="133" t="s">
        <v>1401</v>
      </c>
      <c r="J599" s="134">
        <v>5</v>
      </c>
      <c r="K599" s="135" t="s">
        <v>1942</v>
      </c>
      <c r="M599" s="137">
        <v>5</v>
      </c>
    </row>
    <row r="600" spans="1:13">
      <c r="A600" s="116" t="str">
        <f t="shared" si="50"/>
        <v>TIMOR-navy</v>
      </c>
      <c r="B600" s="116" t="str">
        <f t="shared" si="51"/>
        <v>TIMOR</v>
      </c>
      <c r="C600" s="116" t="str">
        <f t="shared" si="52"/>
        <v>navy</v>
      </c>
      <c r="D600" s="116" t="str">
        <f t="shared" si="53"/>
        <v>Кепка</v>
      </c>
      <c r="E600" s="117" t="str">
        <f t="shared" si="49"/>
        <v>Кепки</v>
      </c>
      <c r="F600" s="130" t="s">
        <v>1951</v>
      </c>
      <c r="G600" s="131" t="s">
        <v>1947</v>
      </c>
      <c r="H600" s="132" t="s">
        <v>41</v>
      </c>
      <c r="I600" s="133" t="s">
        <v>1401</v>
      </c>
      <c r="J600" s="134">
        <v>10</v>
      </c>
      <c r="K600" s="135" t="s">
        <v>1940</v>
      </c>
      <c r="M600" s="137">
        <v>10</v>
      </c>
    </row>
    <row r="601" spans="1:13">
      <c r="A601" s="116" t="str">
        <f t="shared" si="50"/>
        <v>TIMOR-navy</v>
      </c>
      <c r="B601" s="116" t="str">
        <f t="shared" si="51"/>
        <v>TIMOR</v>
      </c>
      <c r="C601" s="116" t="str">
        <f t="shared" si="52"/>
        <v>navy</v>
      </c>
      <c r="D601" s="116" t="str">
        <f t="shared" si="53"/>
        <v>Кепка</v>
      </c>
      <c r="E601" s="117" t="str">
        <f t="shared" si="49"/>
        <v>Кепки</v>
      </c>
      <c r="F601" s="130" t="s">
        <v>1952</v>
      </c>
      <c r="G601" s="131" t="s">
        <v>1947</v>
      </c>
      <c r="H601" s="132" t="s">
        <v>47</v>
      </c>
      <c r="I601" s="133" t="s">
        <v>1401</v>
      </c>
      <c r="J601" s="134">
        <v>3</v>
      </c>
      <c r="K601" s="135" t="s">
        <v>1797</v>
      </c>
      <c r="M601" s="137">
        <v>3</v>
      </c>
    </row>
    <row r="602" spans="1:13">
      <c r="A602" s="116" t="str">
        <f t="shared" si="50"/>
        <v>TIMOR-navy</v>
      </c>
      <c r="B602" s="116" t="str">
        <f t="shared" si="51"/>
        <v>TIMOR</v>
      </c>
      <c r="C602" s="116" t="str">
        <f t="shared" si="52"/>
        <v>navy</v>
      </c>
      <c r="D602" s="116" t="str">
        <f t="shared" si="53"/>
        <v>Кепка</v>
      </c>
      <c r="E602" s="117" t="str">
        <f t="shared" si="49"/>
        <v>Кепки</v>
      </c>
      <c r="F602" s="130" t="s">
        <v>1953</v>
      </c>
      <c r="G602" s="131" t="s">
        <v>1947</v>
      </c>
      <c r="H602" s="132" t="s">
        <v>43</v>
      </c>
      <c r="I602" s="133" t="s">
        <v>1401</v>
      </c>
      <c r="J602" s="134">
        <v>4</v>
      </c>
      <c r="K602" s="135" t="s">
        <v>1954</v>
      </c>
      <c r="M602" s="137">
        <v>4</v>
      </c>
    </row>
    <row r="603" spans="1:13">
      <c r="A603" s="116" t="str">
        <f t="shared" si="50"/>
        <v>USURPER 003-blue</v>
      </c>
      <c r="B603" s="116" t="str">
        <f t="shared" si="51"/>
        <v>USURPER 003</v>
      </c>
      <c r="C603" s="116" t="str">
        <f t="shared" si="52"/>
        <v>blue</v>
      </c>
      <c r="D603" s="116" t="str">
        <f t="shared" si="53"/>
        <v>Кепка</v>
      </c>
      <c r="E603" s="117" t="str">
        <f t="shared" si="49"/>
        <v>Кепки</v>
      </c>
      <c r="F603" s="130" t="s">
        <v>445</v>
      </c>
      <c r="G603" s="131" t="s">
        <v>444</v>
      </c>
      <c r="H603" s="132" t="s">
        <v>41</v>
      </c>
      <c r="I603" s="133" t="s">
        <v>1955</v>
      </c>
      <c r="J603" s="134">
        <v>1</v>
      </c>
      <c r="K603" s="135" t="s">
        <v>1955</v>
      </c>
      <c r="M603" s="137">
        <v>1</v>
      </c>
    </row>
    <row r="604" spans="1:13">
      <c r="A604" s="116" t="str">
        <f t="shared" si="50"/>
        <v>USURPER PATCH 003-brown</v>
      </c>
      <c r="B604" s="116" t="str">
        <f t="shared" si="51"/>
        <v>USURPER PATCH 003</v>
      </c>
      <c r="C604" s="116" t="str">
        <f t="shared" si="52"/>
        <v>brown</v>
      </c>
      <c r="D604" s="116" t="str">
        <f t="shared" si="53"/>
        <v>Кепка</v>
      </c>
      <c r="E604" s="117" t="str">
        <f t="shared" si="49"/>
        <v>Кепки</v>
      </c>
      <c r="F604" s="130" t="s">
        <v>1956</v>
      </c>
      <c r="G604" s="131" t="s">
        <v>446</v>
      </c>
      <c r="H604" s="132" t="s">
        <v>44</v>
      </c>
      <c r="I604" s="133" t="s">
        <v>1612</v>
      </c>
      <c r="J604" s="134">
        <v>1</v>
      </c>
      <c r="K604" s="135" t="s">
        <v>1612</v>
      </c>
      <c r="M604" s="137">
        <v>1</v>
      </c>
    </row>
    <row r="605" spans="1:13">
      <c r="A605" s="116" t="str">
        <f t="shared" si="50"/>
        <v>USURPER PATCH 003-brown</v>
      </c>
      <c r="B605" s="116" t="str">
        <f t="shared" si="51"/>
        <v>USURPER PATCH 003</v>
      </c>
      <c r="C605" s="116" t="str">
        <f t="shared" si="52"/>
        <v>brown</v>
      </c>
      <c r="D605" s="116" t="str">
        <f t="shared" si="53"/>
        <v>Кепка</v>
      </c>
      <c r="E605" s="117" t="str">
        <f t="shared" si="49"/>
        <v>Кепки</v>
      </c>
      <c r="F605" s="130" t="s">
        <v>447</v>
      </c>
      <c r="G605" s="131" t="s">
        <v>446</v>
      </c>
      <c r="H605" s="132" t="s">
        <v>46</v>
      </c>
      <c r="I605" s="133" t="s">
        <v>1612</v>
      </c>
      <c r="J605" s="134">
        <v>1</v>
      </c>
      <c r="K605" s="135" t="s">
        <v>1612</v>
      </c>
      <c r="M605" s="137">
        <v>1</v>
      </c>
    </row>
    <row r="606" spans="1:13">
      <c r="A606" s="116" t="str">
        <f t="shared" si="50"/>
        <v>USURPER PATCH 003-brown</v>
      </c>
      <c r="B606" s="116" t="str">
        <f t="shared" si="51"/>
        <v>USURPER PATCH 003</v>
      </c>
      <c r="C606" s="116" t="str">
        <f t="shared" si="52"/>
        <v>brown</v>
      </c>
      <c r="D606" s="116" t="str">
        <f t="shared" si="53"/>
        <v>Кепка</v>
      </c>
      <c r="E606" s="117" t="str">
        <f t="shared" si="49"/>
        <v>Кепки</v>
      </c>
      <c r="F606" s="130" t="s">
        <v>448</v>
      </c>
      <c r="G606" s="131" t="s">
        <v>446</v>
      </c>
      <c r="H606" s="132" t="s">
        <v>41</v>
      </c>
      <c r="I606" s="133" t="s">
        <v>1612</v>
      </c>
      <c r="J606" s="134">
        <v>1</v>
      </c>
      <c r="K606" s="135" t="s">
        <v>1612</v>
      </c>
      <c r="M606" s="137">
        <v>1</v>
      </c>
    </row>
    <row r="607" spans="1:13">
      <c r="A607" s="116" t="str">
        <f t="shared" si="50"/>
        <v>USURPER PATCH 003-brown</v>
      </c>
      <c r="B607" s="116" t="str">
        <f t="shared" si="51"/>
        <v>USURPER PATCH 003</v>
      </c>
      <c r="C607" s="116" t="str">
        <f t="shared" si="52"/>
        <v>brown</v>
      </c>
      <c r="D607" s="116" t="str">
        <f t="shared" si="53"/>
        <v>Кепка</v>
      </c>
      <c r="E607" s="117" t="str">
        <f t="shared" si="49"/>
        <v>Кепки</v>
      </c>
      <c r="F607" s="130" t="s">
        <v>449</v>
      </c>
      <c r="G607" s="131" t="s">
        <v>446</v>
      </c>
      <c r="H607" s="132" t="s">
        <v>47</v>
      </c>
      <c r="I607" s="133" t="s">
        <v>1612</v>
      </c>
      <c r="J607" s="134">
        <v>1</v>
      </c>
      <c r="K607" s="135" t="s">
        <v>1612</v>
      </c>
      <c r="M607" s="137">
        <v>1</v>
      </c>
    </row>
    <row r="608" spans="1:13">
      <c r="A608" s="116" t="str">
        <f t="shared" si="50"/>
        <v>USURPER S1802-green</v>
      </c>
      <c r="B608" s="116" t="str">
        <f t="shared" si="51"/>
        <v>USURPER S1802</v>
      </c>
      <c r="C608" s="116" t="str">
        <f t="shared" si="52"/>
        <v>green</v>
      </c>
      <c r="D608" s="116" t="str">
        <f t="shared" si="53"/>
        <v>Кепка</v>
      </c>
      <c r="E608" s="117" t="str">
        <f t="shared" si="49"/>
        <v>Кепки</v>
      </c>
      <c r="F608" s="130" t="s">
        <v>322</v>
      </c>
      <c r="G608" s="131" t="s">
        <v>321</v>
      </c>
      <c r="H608" s="132" t="s">
        <v>42</v>
      </c>
      <c r="I608" s="133" t="s">
        <v>1590</v>
      </c>
      <c r="J608" s="134">
        <v>2</v>
      </c>
      <c r="K608" s="135" t="s">
        <v>1853</v>
      </c>
      <c r="M608" s="137">
        <v>2</v>
      </c>
    </row>
    <row r="609" spans="1:13">
      <c r="A609" s="116" t="str">
        <f t="shared" si="50"/>
        <v>USURPER S1820-beige</v>
      </c>
      <c r="B609" s="116" t="str">
        <f t="shared" si="51"/>
        <v>USURPER S1820</v>
      </c>
      <c r="C609" s="116" t="str">
        <f t="shared" si="52"/>
        <v>beige</v>
      </c>
      <c r="D609" s="116" t="str">
        <f t="shared" si="53"/>
        <v>Кепка</v>
      </c>
      <c r="E609" s="117" t="str">
        <f t="shared" si="49"/>
        <v>Кепки</v>
      </c>
      <c r="F609" s="130" t="s">
        <v>324</v>
      </c>
      <c r="G609" s="131" t="s">
        <v>323</v>
      </c>
      <c r="H609" s="132" t="s">
        <v>45</v>
      </c>
      <c r="I609" s="133" t="s">
        <v>1523</v>
      </c>
      <c r="J609" s="134">
        <v>1</v>
      </c>
      <c r="K609" s="135" t="s">
        <v>1523</v>
      </c>
      <c r="M609" s="137">
        <v>1</v>
      </c>
    </row>
    <row r="610" spans="1:13">
      <c r="A610" s="116" t="str">
        <f t="shared" si="50"/>
        <v>USURPER S1820-beige</v>
      </c>
      <c r="B610" s="116" t="str">
        <f t="shared" si="51"/>
        <v>USURPER S1820</v>
      </c>
      <c r="C610" s="116" t="str">
        <f t="shared" si="52"/>
        <v>beige</v>
      </c>
      <c r="D610" s="116" t="str">
        <f t="shared" si="53"/>
        <v>Кепка</v>
      </c>
      <c r="E610" s="117" t="str">
        <f t="shared" si="49"/>
        <v>Кепки</v>
      </c>
      <c r="F610" s="130" t="s">
        <v>325</v>
      </c>
      <c r="G610" s="131" t="s">
        <v>323</v>
      </c>
      <c r="H610" s="132" t="s">
        <v>41</v>
      </c>
      <c r="I610" s="133" t="s">
        <v>1523</v>
      </c>
      <c r="J610" s="134">
        <v>1</v>
      </c>
      <c r="K610" s="135" t="s">
        <v>1523</v>
      </c>
      <c r="M610" s="137">
        <v>1</v>
      </c>
    </row>
    <row r="611" spans="1:13">
      <c r="A611" s="116" t="str">
        <f t="shared" si="50"/>
        <v>VINSON-red</v>
      </c>
      <c r="B611" s="116" t="str">
        <f t="shared" si="51"/>
        <v>VINSON</v>
      </c>
      <c r="C611" s="116" t="str">
        <f t="shared" si="52"/>
        <v>red</v>
      </c>
      <c r="D611" s="116" t="str">
        <f t="shared" si="53"/>
        <v>Кепка</v>
      </c>
      <c r="E611" s="117" t="str">
        <f t="shared" si="49"/>
        <v>Кепки</v>
      </c>
      <c r="F611" s="130" t="s">
        <v>694</v>
      </c>
      <c r="G611" s="131" t="s">
        <v>695</v>
      </c>
      <c r="H611" s="132" t="s">
        <v>44</v>
      </c>
      <c r="I611" s="133" t="s">
        <v>1877</v>
      </c>
      <c r="J611" s="134">
        <v>1</v>
      </c>
      <c r="K611" s="135" t="s">
        <v>1877</v>
      </c>
      <c r="M611" s="137">
        <v>1</v>
      </c>
    </row>
    <row r="612" spans="1:13">
      <c r="A612" s="116" t="str">
        <f t="shared" si="50"/>
        <v>VINSON-red</v>
      </c>
      <c r="B612" s="116" t="str">
        <f t="shared" si="51"/>
        <v>VINSON</v>
      </c>
      <c r="C612" s="116" t="str">
        <f t="shared" si="52"/>
        <v>red</v>
      </c>
      <c r="D612" s="116" t="str">
        <f t="shared" si="53"/>
        <v>Кепка</v>
      </c>
      <c r="E612" s="117" t="str">
        <f t="shared" si="49"/>
        <v>Кепки</v>
      </c>
      <c r="F612" s="130" t="s">
        <v>696</v>
      </c>
      <c r="G612" s="131" t="s">
        <v>695</v>
      </c>
      <c r="H612" s="132" t="s">
        <v>41</v>
      </c>
      <c r="I612" s="133" t="s">
        <v>1877</v>
      </c>
      <c r="J612" s="134">
        <v>2</v>
      </c>
      <c r="K612" s="135" t="s">
        <v>1879</v>
      </c>
      <c r="M612" s="137">
        <v>2</v>
      </c>
    </row>
    <row r="613" spans="1:13">
      <c r="A613" s="116" t="str">
        <f t="shared" si="50"/>
        <v>VINSON-red</v>
      </c>
      <c r="B613" s="116" t="str">
        <f t="shared" si="51"/>
        <v>VINSON</v>
      </c>
      <c r="C613" s="116" t="str">
        <f t="shared" si="52"/>
        <v>red</v>
      </c>
      <c r="D613" s="116" t="str">
        <f t="shared" si="53"/>
        <v>Кепка</v>
      </c>
      <c r="E613" s="117" t="str">
        <f t="shared" si="49"/>
        <v>Кепки</v>
      </c>
      <c r="F613" s="130" t="s">
        <v>697</v>
      </c>
      <c r="G613" s="131" t="s">
        <v>695</v>
      </c>
      <c r="H613" s="132" t="s">
        <v>47</v>
      </c>
      <c r="I613" s="133" t="s">
        <v>1877</v>
      </c>
      <c r="J613" s="134">
        <v>1</v>
      </c>
      <c r="K613" s="135" t="s">
        <v>1877</v>
      </c>
      <c r="M613" s="137">
        <v>1</v>
      </c>
    </row>
    <row r="614" spans="1:13">
      <c r="A614" s="116" t="str">
        <f t="shared" si="50"/>
        <v>VINSON-grey</v>
      </c>
      <c r="B614" s="116" t="str">
        <f t="shared" si="51"/>
        <v>VINSON</v>
      </c>
      <c r="C614" s="116" t="str">
        <f t="shared" si="52"/>
        <v>grey</v>
      </c>
      <c r="D614" s="116" t="str">
        <f t="shared" si="53"/>
        <v>Кепка</v>
      </c>
      <c r="E614" s="117" t="str">
        <f t="shared" si="49"/>
        <v>Кепки</v>
      </c>
      <c r="F614" s="130" t="s">
        <v>684</v>
      </c>
      <c r="G614" s="131" t="s">
        <v>685</v>
      </c>
      <c r="H614" s="132" t="s">
        <v>42</v>
      </c>
      <c r="I614" s="133" t="s">
        <v>1877</v>
      </c>
      <c r="J614" s="134">
        <v>1</v>
      </c>
      <c r="K614" s="135" t="s">
        <v>1877</v>
      </c>
      <c r="M614" s="137">
        <v>1</v>
      </c>
    </row>
    <row r="615" spans="1:13">
      <c r="A615" s="116" t="str">
        <f t="shared" si="50"/>
        <v>VINSON-grey</v>
      </c>
      <c r="B615" s="116" t="str">
        <f t="shared" si="51"/>
        <v>VINSON</v>
      </c>
      <c r="C615" s="116" t="str">
        <f t="shared" si="52"/>
        <v>grey</v>
      </c>
      <c r="D615" s="116" t="str">
        <f t="shared" si="53"/>
        <v>Кепка</v>
      </c>
      <c r="E615" s="117" t="str">
        <f t="shared" si="49"/>
        <v>Кепки</v>
      </c>
      <c r="F615" s="130" t="s">
        <v>686</v>
      </c>
      <c r="G615" s="131" t="s">
        <v>685</v>
      </c>
      <c r="H615" s="132" t="s">
        <v>45</v>
      </c>
      <c r="I615" s="133" t="s">
        <v>1877</v>
      </c>
      <c r="J615" s="134">
        <v>2</v>
      </c>
      <c r="K615" s="135" t="s">
        <v>1879</v>
      </c>
      <c r="M615" s="137">
        <v>2</v>
      </c>
    </row>
    <row r="616" spans="1:13">
      <c r="A616" s="116" t="str">
        <f t="shared" si="50"/>
        <v>VINSON-grey</v>
      </c>
      <c r="B616" s="116" t="str">
        <f t="shared" si="51"/>
        <v>VINSON</v>
      </c>
      <c r="C616" s="116" t="str">
        <f t="shared" si="52"/>
        <v>grey</v>
      </c>
      <c r="D616" s="116" t="str">
        <f t="shared" si="53"/>
        <v>Кепка</v>
      </c>
      <c r="E616" s="117" t="str">
        <f t="shared" si="49"/>
        <v>Кепки</v>
      </c>
      <c r="F616" s="130" t="s">
        <v>687</v>
      </c>
      <c r="G616" s="131" t="s">
        <v>685</v>
      </c>
      <c r="H616" s="132" t="s">
        <v>41</v>
      </c>
      <c r="I616" s="133" t="s">
        <v>1877</v>
      </c>
      <c r="J616" s="134">
        <v>2</v>
      </c>
      <c r="K616" s="135" t="s">
        <v>1879</v>
      </c>
      <c r="M616" s="137">
        <v>2</v>
      </c>
    </row>
    <row r="617" spans="1:13">
      <c r="A617" s="116" t="str">
        <f t="shared" si="50"/>
        <v>VINSON-grey</v>
      </c>
      <c r="B617" s="116" t="str">
        <f t="shared" si="51"/>
        <v>VINSON</v>
      </c>
      <c r="C617" s="116" t="str">
        <f t="shared" si="52"/>
        <v>grey</v>
      </c>
      <c r="D617" s="116" t="str">
        <f t="shared" si="53"/>
        <v>Кепка</v>
      </c>
      <c r="E617" s="117" t="str">
        <f t="shared" si="49"/>
        <v>Кепки</v>
      </c>
      <c r="F617" s="130" t="s">
        <v>688</v>
      </c>
      <c r="G617" s="131" t="s">
        <v>685</v>
      </c>
      <c r="H617" s="132" t="s">
        <v>47</v>
      </c>
      <c r="I617" s="133" t="s">
        <v>1877</v>
      </c>
      <c r="J617" s="134">
        <v>2</v>
      </c>
      <c r="K617" s="135" t="s">
        <v>1879</v>
      </c>
      <c r="M617" s="137">
        <v>2</v>
      </c>
    </row>
    <row r="618" spans="1:13">
      <c r="A618" s="116" t="str">
        <f t="shared" si="50"/>
        <v>VINSON-grey</v>
      </c>
      <c r="B618" s="116" t="str">
        <f t="shared" si="51"/>
        <v>VINSON</v>
      </c>
      <c r="C618" s="116" t="str">
        <f t="shared" si="52"/>
        <v>grey</v>
      </c>
      <c r="D618" s="116" t="str">
        <f t="shared" si="53"/>
        <v>Кепка</v>
      </c>
      <c r="E618" s="117" t="str">
        <f t="shared" si="49"/>
        <v>Кепки</v>
      </c>
      <c r="F618" s="130" t="s">
        <v>689</v>
      </c>
      <c r="G618" s="131" t="s">
        <v>685</v>
      </c>
      <c r="H618" s="132" t="s">
        <v>43</v>
      </c>
      <c r="I618" s="133" t="s">
        <v>1877</v>
      </c>
      <c r="J618" s="134">
        <v>1</v>
      </c>
      <c r="K618" s="135" t="s">
        <v>1877</v>
      </c>
      <c r="M618" s="137">
        <v>1</v>
      </c>
    </row>
    <row r="619" spans="1:13">
      <c r="A619" s="116" t="str">
        <f t="shared" si="50"/>
        <v>VINSON-navy</v>
      </c>
      <c r="B619" s="116" t="str">
        <f t="shared" si="51"/>
        <v>VINSON</v>
      </c>
      <c r="C619" s="116" t="str">
        <f t="shared" si="52"/>
        <v>navy</v>
      </c>
      <c r="D619" s="116" t="str">
        <f t="shared" si="53"/>
        <v>Кепка</v>
      </c>
      <c r="E619" s="117" t="str">
        <f t="shared" si="49"/>
        <v>Кепки</v>
      </c>
      <c r="F619" s="130" t="s">
        <v>1957</v>
      </c>
      <c r="G619" s="131" t="s">
        <v>1958</v>
      </c>
      <c r="H619" s="132" t="s">
        <v>42</v>
      </c>
      <c r="I619" s="133" t="s">
        <v>1807</v>
      </c>
      <c r="J619" s="134">
        <v>5</v>
      </c>
      <c r="K619" s="135" t="s">
        <v>1820</v>
      </c>
      <c r="M619" s="137">
        <v>5</v>
      </c>
    </row>
    <row r="620" spans="1:13">
      <c r="A620" s="116" t="str">
        <f t="shared" si="50"/>
        <v>VINSON-navy</v>
      </c>
      <c r="B620" s="116" t="str">
        <f t="shared" si="51"/>
        <v>VINSON</v>
      </c>
      <c r="C620" s="116" t="str">
        <f t="shared" si="52"/>
        <v>navy</v>
      </c>
      <c r="D620" s="116" t="str">
        <f t="shared" si="53"/>
        <v>Кепка</v>
      </c>
      <c r="E620" s="117" t="str">
        <f t="shared" si="49"/>
        <v>Кепки</v>
      </c>
      <c r="F620" s="130" t="s">
        <v>1959</v>
      </c>
      <c r="G620" s="131" t="s">
        <v>1958</v>
      </c>
      <c r="H620" s="132" t="s">
        <v>45</v>
      </c>
      <c r="I620" s="133" t="s">
        <v>1807</v>
      </c>
      <c r="J620" s="134">
        <v>6</v>
      </c>
      <c r="K620" s="135" t="s">
        <v>1960</v>
      </c>
      <c r="M620" s="137">
        <v>6</v>
      </c>
    </row>
    <row r="621" spans="1:13">
      <c r="A621" s="116" t="str">
        <f t="shared" si="50"/>
        <v>VINSON-navy</v>
      </c>
      <c r="B621" s="116" t="str">
        <f t="shared" si="51"/>
        <v>VINSON</v>
      </c>
      <c r="C621" s="116" t="str">
        <f t="shared" si="52"/>
        <v>navy</v>
      </c>
      <c r="D621" s="116" t="str">
        <f t="shared" si="53"/>
        <v>Кепка</v>
      </c>
      <c r="E621" s="117" t="str">
        <f t="shared" si="49"/>
        <v>Кепки</v>
      </c>
      <c r="F621" s="130" t="s">
        <v>1961</v>
      </c>
      <c r="G621" s="131" t="s">
        <v>1958</v>
      </c>
      <c r="H621" s="132" t="s">
        <v>41</v>
      </c>
      <c r="I621" s="133" t="s">
        <v>1807</v>
      </c>
      <c r="J621" s="134">
        <v>7</v>
      </c>
      <c r="K621" s="135" t="s">
        <v>1962</v>
      </c>
      <c r="M621" s="137">
        <v>7</v>
      </c>
    </row>
    <row r="622" spans="1:13">
      <c r="A622" s="116" t="str">
        <f t="shared" si="50"/>
        <v>VINSON-navy</v>
      </c>
      <c r="B622" s="116" t="str">
        <f t="shared" si="51"/>
        <v>VINSON</v>
      </c>
      <c r="C622" s="116" t="str">
        <f t="shared" si="52"/>
        <v>navy</v>
      </c>
      <c r="D622" s="116" t="str">
        <f t="shared" si="53"/>
        <v>Кепка</v>
      </c>
      <c r="E622" s="117" t="str">
        <f t="shared" si="49"/>
        <v>Кепки</v>
      </c>
      <c r="F622" s="130" t="s">
        <v>1963</v>
      </c>
      <c r="G622" s="131" t="s">
        <v>1958</v>
      </c>
      <c r="H622" s="132" t="s">
        <v>47</v>
      </c>
      <c r="I622" s="133" t="s">
        <v>1807</v>
      </c>
      <c r="J622" s="134">
        <v>4</v>
      </c>
      <c r="K622" s="135" t="s">
        <v>1812</v>
      </c>
      <c r="M622" s="137">
        <v>4</v>
      </c>
    </row>
    <row r="623" spans="1:13">
      <c r="A623" s="116" t="str">
        <f t="shared" si="50"/>
        <v>VINSON-black</v>
      </c>
      <c r="B623" s="116" t="str">
        <f t="shared" si="51"/>
        <v>VINSON</v>
      </c>
      <c r="C623" s="116" t="str">
        <f t="shared" si="52"/>
        <v>black</v>
      </c>
      <c r="D623" s="116" t="str">
        <f t="shared" si="53"/>
        <v>Кепка</v>
      </c>
      <c r="E623" s="117" t="str">
        <f t="shared" si="49"/>
        <v>Кепки</v>
      </c>
      <c r="F623" s="130" t="s">
        <v>1964</v>
      </c>
      <c r="G623" s="131" t="s">
        <v>690</v>
      </c>
      <c r="H623" s="132" t="s">
        <v>42</v>
      </c>
      <c r="I623" s="133" t="s">
        <v>1662</v>
      </c>
      <c r="J623" s="134">
        <v>3</v>
      </c>
      <c r="K623" s="135" t="s">
        <v>1965</v>
      </c>
      <c r="M623" s="137">
        <v>3</v>
      </c>
    </row>
    <row r="624" spans="1:13">
      <c r="A624" s="116" t="str">
        <f t="shared" si="50"/>
        <v>VINSON-black</v>
      </c>
      <c r="B624" s="116" t="str">
        <f t="shared" si="51"/>
        <v>VINSON</v>
      </c>
      <c r="C624" s="116" t="str">
        <f t="shared" si="52"/>
        <v>black</v>
      </c>
      <c r="D624" s="116" t="str">
        <f t="shared" si="53"/>
        <v>Кепка</v>
      </c>
      <c r="E624" s="117" t="str">
        <f t="shared" si="49"/>
        <v>Кепки</v>
      </c>
      <c r="F624" s="130" t="s">
        <v>691</v>
      </c>
      <c r="G624" s="131" t="s">
        <v>690</v>
      </c>
      <c r="H624" s="132" t="s">
        <v>45</v>
      </c>
      <c r="I624" s="133" t="s">
        <v>1662</v>
      </c>
      <c r="J624" s="134">
        <v>7</v>
      </c>
      <c r="K624" s="135" t="s">
        <v>1663</v>
      </c>
      <c r="M624" s="137">
        <v>7</v>
      </c>
    </row>
    <row r="625" spans="1:13">
      <c r="A625" s="116" t="str">
        <f t="shared" si="50"/>
        <v>VINSON-black</v>
      </c>
      <c r="B625" s="116" t="str">
        <f t="shared" si="51"/>
        <v>VINSON</v>
      </c>
      <c r="C625" s="116" t="str">
        <f t="shared" si="52"/>
        <v>black</v>
      </c>
      <c r="D625" s="116" t="str">
        <f t="shared" si="53"/>
        <v>Кепка</v>
      </c>
      <c r="E625" s="117" t="str">
        <f t="shared" si="49"/>
        <v>Кепки</v>
      </c>
      <c r="F625" s="130" t="s">
        <v>692</v>
      </c>
      <c r="G625" s="131" t="s">
        <v>690</v>
      </c>
      <c r="H625" s="132" t="s">
        <v>41</v>
      </c>
      <c r="I625" s="133" t="s">
        <v>1662</v>
      </c>
      <c r="J625" s="134">
        <v>7</v>
      </c>
      <c r="K625" s="135" t="s">
        <v>1663</v>
      </c>
      <c r="M625" s="137">
        <v>7</v>
      </c>
    </row>
    <row r="626" spans="1:13">
      <c r="A626" s="116" t="str">
        <f t="shared" si="50"/>
        <v>VINSON-black</v>
      </c>
      <c r="B626" s="116" t="str">
        <f t="shared" si="51"/>
        <v>VINSON</v>
      </c>
      <c r="C626" s="116" t="str">
        <f t="shared" si="52"/>
        <v>black</v>
      </c>
      <c r="D626" s="116" t="str">
        <f t="shared" si="53"/>
        <v>Кепка</v>
      </c>
      <c r="E626" s="117" t="str">
        <f t="shared" si="49"/>
        <v>Кепки</v>
      </c>
      <c r="F626" s="130" t="s">
        <v>1966</v>
      </c>
      <c r="G626" s="131" t="s">
        <v>690</v>
      </c>
      <c r="H626" s="132" t="s">
        <v>47</v>
      </c>
      <c r="I626" s="133" t="s">
        <v>1662</v>
      </c>
      <c r="J626" s="134">
        <v>2</v>
      </c>
      <c r="K626" s="135" t="s">
        <v>1967</v>
      </c>
      <c r="M626" s="137">
        <v>2</v>
      </c>
    </row>
    <row r="627" spans="1:13">
      <c r="A627" s="116" t="str">
        <f t="shared" si="50"/>
        <v>VINSON-black</v>
      </c>
      <c r="B627" s="116" t="str">
        <f t="shared" si="51"/>
        <v>VINSON</v>
      </c>
      <c r="C627" s="116" t="str">
        <f t="shared" si="52"/>
        <v>black</v>
      </c>
      <c r="D627" s="116" t="str">
        <f t="shared" si="53"/>
        <v>Кепка</v>
      </c>
      <c r="E627" s="117" t="str">
        <f t="shared" si="49"/>
        <v>Кепки</v>
      </c>
      <c r="F627" s="130" t="s">
        <v>693</v>
      </c>
      <c r="G627" s="131" t="s">
        <v>690</v>
      </c>
      <c r="H627" s="132" t="s">
        <v>43</v>
      </c>
      <c r="I627" s="133" t="s">
        <v>1877</v>
      </c>
      <c r="J627" s="134">
        <v>2</v>
      </c>
      <c r="K627" s="135" t="s">
        <v>1879</v>
      </c>
      <c r="M627" s="137">
        <v>2</v>
      </c>
    </row>
    <row r="628" spans="1:13">
      <c r="A628" s="116" t="str">
        <f t="shared" si="50"/>
        <v>WADE-red</v>
      </c>
      <c r="B628" s="116" t="str">
        <f t="shared" si="51"/>
        <v>WADE</v>
      </c>
      <c r="C628" s="116" t="str">
        <f t="shared" si="52"/>
        <v>red</v>
      </c>
      <c r="D628" s="116" t="str">
        <f t="shared" si="53"/>
        <v>Кепка</v>
      </c>
      <c r="E628" s="117" t="str">
        <f t="shared" si="49"/>
        <v>Кепки</v>
      </c>
      <c r="F628" s="130" t="s">
        <v>698</v>
      </c>
      <c r="G628" s="131" t="s">
        <v>699</v>
      </c>
      <c r="H628" s="132" t="s">
        <v>45</v>
      </c>
      <c r="I628" s="133" t="s">
        <v>1486</v>
      </c>
      <c r="J628" s="134">
        <v>1</v>
      </c>
      <c r="K628" s="135" t="s">
        <v>1487</v>
      </c>
      <c r="M628" s="137">
        <v>1</v>
      </c>
    </row>
    <row r="629" spans="1:13">
      <c r="A629" s="116" t="str">
        <f t="shared" si="50"/>
        <v>WALSH-grey</v>
      </c>
      <c r="B629" s="116" t="str">
        <f t="shared" si="51"/>
        <v>WALSH</v>
      </c>
      <c r="C629" s="116" t="str">
        <f t="shared" si="52"/>
        <v>grey</v>
      </c>
      <c r="D629" s="116" t="str">
        <f t="shared" si="53"/>
        <v>Кепка</v>
      </c>
      <c r="E629" s="117" t="str">
        <f t="shared" si="49"/>
        <v>Кепки</v>
      </c>
      <c r="F629" s="130" t="s">
        <v>700</v>
      </c>
      <c r="G629" s="131" t="s">
        <v>701</v>
      </c>
      <c r="H629" s="132" t="s">
        <v>42</v>
      </c>
      <c r="I629" s="133" t="s">
        <v>1603</v>
      </c>
      <c r="J629" s="134">
        <v>2</v>
      </c>
      <c r="K629" s="135" t="s">
        <v>1604</v>
      </c>
      <c r="M629" s="137">
        <v>2</v>
      </c>
    </row>
    <row r="630" spans="1:13">
      <c r="A630" s="116" t="str">
        <f t="shared" si="50"/>
        <v>WALSH-grey</v>
      </c>
      <c r="B630" s="116" t="str">
        <f t="shared" si="51"/>
        <v>WALSH</v>
      </c>
      <c r="C630" s="116" t="str">
        <f t="shared" si="52"/>
        <v>grey</v>
      </c>
      <c r="D630" s="116" t="str">
        <f t="shared" si="53"/>
        <v>Кепка</v>
      </c>
      <c r="E630" s="117" t="str">
        <f t="shared" si="49"/>
        <v>Кепки</v>
      </c>
      <c r="F630" s="130" t="s">
        <v>702</v>
      </c>
      <c r="G630" s="131" t="s">
        <v>701</v>
      </c>
      <c r="H630" s="132" t="s">
        <v>45</v>
      </c>
      <c r="I630" s="133" t="s">
        <v>1603</v>
      </c>
      <c r="J630" s="134">
        <v>2</v>
      </c>
      <c r="K630" s="135" t="s">
        <v>1604</v>
      </c>
      <c r="M630" s="137">
        <v>2</v>
      </c>
    </row>
    <row r="631" spans="1:13">
      <c r="A631" s="116" t="str">
        <f t="shared" si="50"/>
        <v>WALSH-grey</v>
      </c>
      <c r="B631" s="116" t="str">
        <f t="shared" si="51"/>
        <v>WALSH</v>
      </c>
      <c r="C631" s="116" t="str">
        <f t="shared" si="52"/>
        <v>grey</v>
      </c>
      <c r="D631" s="116" t="str">
        <f t="shared" si="53"/>
        <v>Кепка</v>
      </c>
      <c r="E631" s="117" t="str">
        <f t="shared" si="49"/>
        <v>Кепки</v>
      </c>
      <c r="F631" s="130" t="s">
        <v>703</v>
      </c>
      <c r="G631" s="131" t="s">
        <v>701</v>
      </c>
      <c r="H631" s="132" t="s">
        <v>41</v>
      </c>
      <c r="I631" s="133" t="s">
        <v>1603</v>
      </c>
      <c r="J631" s="134">
        <v>1</v>
      </c>
      <c r="K631" s="135" t="s">
        <v>1603</v>
      </c>
      <c r="M631" s="137">
        <v>1</v>
      </c>
    </row>
    <row r="632" spans="1:13">
      <c r="A632" s="116" t="str">
        <f t="shared" si="50"/>
        <v>WALSH-grey</v>
      </c>
      <c r="B632" s="116" t="str">
        <f t="shared" si="51"/>
        <v>WALSH</v>
      </c>
      <c r="C632" s="116" t="str">
        <f t="shared" si="52"/>
        <v>grey</v>
      </c>
      <c r="D632" s="116" t="str">
        <f t="shared" si="53"/>
        <v>Кепка</v>
      </c>
      <c r="E632" s="117" t="str">
        <f t="shared" si="49"/>
        <v>Кепки</v>
      </c>
      <c r="F632" s="130" t="s">
        <v>704</v>
      </c>
      <c r="G632" s="131" t="s">
        <v>701</v>
      </c>
      <c r="H632" s="132" t="s">
        <v>47</v>
      </c>
      <c r="I632" s="133" t="s">
        <v>1603</v>
      </c>
      <c r="J632" s="134">
        <v>2</v>
      </c>
      <c r="K632" s="135" t="s">
        <v>1604</v>
      </c>
      <c r="M632" s="137">
        <v>2</v>
      </c>
    </row>
    <row r="633" spans="1:13">
      <c r="A633" s="116" t="str">
        <f t="shared" si="50"/>
        <v>WARWICK-patchwork</v>
      </c>
      <c r="B633" s="116" t="str">
        <f t="shared" si="51"/>
        <v>WARWICK</v>
      </c>
      <c r="C633" s="116" t="str">
        <f t="shared" si="52"/>
        <v>patchwork</v>
      </c>
      <c r="D633" s="116" t="str">
        <f t="shared" si="53"/>
        <v>Кепка</v>
      </c>
      <c r="E633" s="117" t="str">
        <f t="shared" si="49"/>
        <v>Кепки</v>
      </c>
      <c r="F633" s="130" t="s">
        <v>1968</v>
      </c>
      <c r="G633" s="131" t="s">
        <v>1969</v>
      </c>
      <c r="H633" s="132" t="s">
        <v>46</v>
      </c>
      <c r="I633" s="133" t="s">
        <v>1970</v>
      </c>
      <c r="J633" s="134">
        <v>2</v>
      </c>
      <c r="K633" s="135" t="s">
        <v>1971</v>
      </c>
      <c r="M633" s="137">
        <v>2</v>
      </c>
    </row>
    <row r="634" spans="1:13">
      <c r="A634" s="116" t="str">
        <f t="shared" si="50"/>
        <v>WARWICK-patchwork</v>
      </c>
      <c r="B634" s="116" t="str">
        <f t="shared" si="51"/>
        <v>WARWICK</v>
      </c>
      <c r="C634" s="116" t="str">
        <f t="shared" si="52"/>
        <v>patchwork</v>
      </c>
      <c r="D634" s="116" t="str">
        <f t="shared" si="53"/>
        <v>Кепка</v>
      </c>
      <c r="E634" s="117" t="str">
        <f t="shared" si="49"/>
        <v>Кепки</v>
      </c>
      <c r="F634" s="130" t="s">
        <v>1972</v>
      </c>
      <c r="G634" s="131" t="s">
        <v>1969</v>
      </c>
      <c r="H634" s="132" t="s">
        <v>42</v>
      </c>
      <c r="I634" s="133" t="s">
        <v>1970</v>
      </c>
      <c r="J634" s="134">
        <v>6</v>
      </c>
      <c r="K634" s="135" t="s">
        <v>1973</v>
      </c>
      <c r="M634" s="137">
        <v>6</v>
      </c>
    </row>
    <row r="635" spans="1:13">
      <c r="A635" s="116" t="str">
        <f t="shared" si="50"/>
        <v>WARWICK-patchwork</v>
      </c>
      <c r="B635" s="116" t="str">
        <f t="shared" si="51"/>
        <v>WARWICK</v>
      </c>
      <c r="C635" s="116" t="str">
        <f t="shared" si="52"/>
        <v>patchwork</v>
      </c>
      <c r="D635" s="116" t="str">
        <f t="shared" si="53"/>
        <v>Кепка</v>
      </c>
      <c r="E635" s="117" t="str">
        <f t="shared" si="49"/>
        <v>Кепки</v>
      </c>
      <c r="F635" s="130" t="s">
        <v>1974</v>
      </c>
      <c r="G635" s="131" t="s">
        <v>1969</v>
      </c>
      <c r="H635" s="132" t="s">
        <v>45</v>
      </c>
      <c r="I635" s="133" t="s">
        <v>1970</v>
      </c>
      <c r="J635" s="134">
        <v>4</v>
      </c>
      <c r="K635" s="135" t="s">
        <v>1975</v>
      </c>
      <c r="M635" s="137">
        <v>4</v>
      </c>
    </row>
    <row r="636" spans="1:13">
      <c r="A636" s="116" t="str">
        <f t="shared" si="50"/>
        <v>WARWICK-patchwork</v>
      </c>
      <c r="B636" s="116" t="str">
        <f t="shared" si="51"/>
        <v>WARWICK</v>
      </c>
      <c r="C636" s="116" t="str">
        <f t="shared" si="52"/>
        <v>patchwork</v>
      </c>
      <c r="D636" s="116" t="str">
        <f t="shared" si="53"/>
        <v>Кепка</v>
      </c>
      <c r="E636" s="117" t="str">
        <f t="shared" si="49"/>
        <v>Кепки</v>
      </c>
      <c r="F636" s="130" t="s">
        <v>1976</v>
      </c>
      <c r="G636" s="131" t="s">
        <v>1969</v>
      </c>
      <c r="H636" s="132" t="s">
        <v>41</v>
      </c>
      <c r="I636" s="133" t="s">
        <v>1970</v>
      </c>
      <c r="J636" s="134">
        <v>12</v>
      </c>
      <c r="K636" s="135" t="s">
        <v>1977</v>
      </c>
      <c r="M636" s="137">
        <v>12</v>
      </c>
    </row>
    <row r="637" spans="1:13">
      <c r="A637" s="116" t="str">
        <f t="shared" si="50"/>
        <v>WARWICK-patchwork</v>
      </c>
      <c r="B637" s="116" t="str">
        <f t="shared" si="51"/>
        <v>WARWICK</v>
      </c>
      <c r="C637" s="116" t="str">
        <f t="shared" si="52"/>
        <v>patchwork</v>
      </c>
      <c r="D637" s="116" t="str">
        <f t="shared" si="53"/>
        <v>Кепка</v>
      </c>
      <c r="E637" s="117" t="str">
        <f t="shared" si="49"/>
        <v>Кепки</v>
      </c>
      <c r="F637" s="130" t="s">
        <v>1978</v>
      </c>
      <c r="G637" s="131" t="s">
        <v>1969</v>
      </c>
      <c r="H637" s="132" t="s">
        <v>47</v>
      </c>
      <c r="I637" s="133" t="s">
        <v>1970</v>
      </c>
      <c r="J637" s="134">
        <v>1</v>
      </c>
      <c r="K637" s="135" t="s">
        <v>1970</v>
      </c>
      <c r="M637" s="137">
        <v>1</v>
      </c>
    </row>
    <row r="638" spans="1:13">
      <c r="A638" s="116" t="str">
        <f t="shared" si="50"/>
        <v>WARWICK-patchwork</v>
      </c>
      <c r="B638" s="116" t="str">
        <f t="shared" si="51"/>
        <v>WARWICK</v>
      </c>
      <c r="C638" s="116" t="str">
        <f t="shared" si="52"/>
        <v>patchwork</v>
      </c>
      <c r="D638" s="116" t="str">
        <f t="shared" si="53"/>
        <v>Кепка</v>
      </c>
      <c r="E638" s="117" t="str">
        <f t="shared" si="49"/>
        <v>Кепки</v>
      </c>
      <c r="F638" s="130" t="s">
        <v>1979</v>
      </c>
      <c r="G638" s="131" t="s">
        <v>1969</v>
      </c>
      <c r="H638" s="132" t="s">
        <v>43</v>
      </c>
      <c r="I638" s="133" t="s">
        <v>1970</v>
      </c>
      <c r="J638" s="134">
        <v>5</v>
      </c>
      <c r="K638" s="135" t="s">
        <v>1980</v>
      </c>
      <c r="M638" s="137">
        <v>5</v>
      </c>
    </row>
    <row r="639" spans="1:13">
      <c r="A639" s="116" t="str">
        <f t="shared" si="50"/>
        <v>WESTIN-patchwork</v>
      </c>
      <c r="B639" s="116" t="str">
        <f t="shared" si="51"/>
        <v>WESTIN</v>
      </c>
      <c r="C639" s="116" t="str">
        <f t="shared" si="52"/>
        <v>patchwork</v>
      </c>
      <c r="D639" s="116" t="str">
        <f t="shared" si="53"/>
        <v>Кепка</v>
      </c>
      <c r="E639" s="117" t="str">
        <f t="shared" si="49"/>
        <v>Кепки</v>
      </c>
      <c r="F639" s="130" t="s">
        <v>1981</v>
      </c>
      <c r="G639" s="131" t="s">
        <v>1982</v>
      </c>
      <c r="H639" s="132" t="s">
        <v>44</v>
      </c>
      <c r="I639" s="133" t="s">
        <v>1677</v>
      </c>
      <c r="J639" s="134">
        <v>3</v>
      </c>
      <c r="K639" s="135" t="s">
        <v>1983</v>
      </c>
      <c r="M639" s="137">
        <v>3</v>
      </c>
    </row>
    <row r="640" spans="1:13">
      <c r="A640" s="116" t="str">
        <f t="shared" si="50"/>
        <v>WESTIN-patchwork</v>
      </c>
      <c r="B640" s="116" t="str">
        <f t="shared" si="51"/>
        <v>WESTIN</v>
      </c>
      <c r="C640" s="116" t="str">
        <f t="shared" si="52"/>
        <v>patchwork</v>
      </c>
      <c r="D640" s="116" t="str">
        <f t="shared" si="53"/>
        <v>Кепка</v>
      </c>
      <c r="E640" s="117" t="str">
        <f t="shared" si="49"/>
        <v>Кепки</v>
      </c>
      <c r="F640" s="130" t="s">
        <v>1984</v>
      </c>
      <c r="G640" s="131" t="s">
        <v>1982</v>
      </c>
      <c r="H640" s="132" t="s">
        <v>46</v>
      </c>
      <c r="I640" s="133" t="s">
        <v>1677</v>
      </c>
      <c r="J640" s="134">
        <v>2</v>
      </c>
      <c r="K640" s="135" t="s">
        <v>1678</v>
      </c>
      <c r="M640" s="137">
        <v>2</v>
      </c>
    </row>
    <row r="641" spans="1:13">
      <c r="A641" s="116" t="str">
        <f t="shared" si="50"/>
        <v>WESTIN-patchwork</v>
      </c>
      <c r="B641" s="116" t="str">
        <f t="shared" si="51"/>
        <v>WESTIN</v>
      </c>
      <c r="C641" s="116" t="str">
        <f t="shared" si="52"/>
        <v>patchwork</v>
      </c>
      <c r="D641" s="116" t="str">
        <f t="shared" si="53"/>
        <v>Кепка</v>
      </c>
      <c r="E641" s="117" t="str">
        <f t="shared" si="49"/>
        <v>Кепки</v>
      </c>
      <c r="F641" s="130" t="s">
        <v>1985</v>
      </c>
      <c r="G641" s="131" t="s">
        <v>1982</v>
      </c>
      <c r="H641" s="132" t="s">
        <v>42</v>
      </c>
      <c r="I641" s="133" t="s">
        <v>1677</v>
      </c>
      <c r="J641" s="134">
        <v>9</v>
      </c>
      <c r="K641" s="135" t="s">
        <v>1986</v>
      </c>
      <c r="M641" s="137">
        <v>9</v>
      </c>
    </row>
    <row r="642" spans="1:13">
      <c r="A642" s="116" t="str">
        <f t="shared" si="50"/>
        <v>WESTIN-patchwork</v>
      </c>
      <c r="B642" s="116" t="str">
        <f t="shared" si="51"/>
        <v>WESTIN</v>
      </c>
      <c r="C642" s="116" t="str">
        <f t="shared" si="52"/>
        <v>patchwork</v>
      </c>
      <c r="D642" s="116" t="str">
        <f t="shared" si="53"/>
        <v>Кепка</v>
      </c>
      <c r="E642" s="117" t="str">
        <f t="shared" ref="E642:E705" si="54">VLOOKUP(D642,N:O,2,0)</f>
        <v>Кепки</v>
      </c>
      <c r="F642" s="130" t="s">
        <v>1987</v>
      </c>
      <c r="G642" s="131" t="s">
        <v>1982</v>
      </c>
      <c r="H642" s="132" t="s">
        <v>45</v>
      </c>
      <c r="I642" s="133" t="s">
        <v>1677</v>
      </c>
      <c r="J642" s="134">
        <v>3</v>
      </c>
      <c r="K642" s="135" t="s">
        <v>1983</v>
      </c>
      <c r="M642" s="137">
        <v>3</v>
      </c>
    </row>
    <row r="643" spans="1:13">
      <c r="A643" s="116" t="str">
        <f t="shared" ref="A643:A706" si="55">B643&amp;"-"&amp;C643</f>
        <v>WESTIN-patchwork</v>
      </c>
      <c r="B643" s="116" t="str">
        <f t="shared" ref="B643:B706" si="56">_xlfn.LET(_xlpm.START,FIND("арт. ",G643)+5,_xlpm.END,FIND("(",G643,_xlpm.START),_xlpm.Result,TRIM(MID(G643,_xlpm.START,_xlpm.END-_xlpm.START)),IFERROR(VALUE(_xlpm.Result),_xlpm.Result))</f>
        <v>WESTIN</v>
      </c>
      <c r="C643" s="116" t="str">
        <f t="shared" ref="C643:C706" si="57">IF(OR(G643&lt;&gt;""),
_xlfn.LET(_xlpm.registr,NOT(0),
_xlpm.include,NOT(NOT(0)),
_xlpm.in,IF(_xlpm.registr,LOWER("{"),"{"),
_xlpm.out,IF(_xlpm.registr,LOWER("}"),"}"),
_xlpm.Target,IF(_xlpm.registr,LOWER(G643),$B643),
_xlpm.Start,IF(_xlpm.in="",1,FIND(_xlpm.in,_xlpm.Target)+IF(_xlpm.include,0,LEN(_xlpm.in))),
_xlpm.End,IF(_xlpm.out="",LEN(_xlpm.Target)+1+_xlpm.Start,FIND(_xlpm.out,_xlpm.Target,_xlpm.Start+1)),
_xlpm.Result,TRIM(MID(G643,_xlpm.Start,_xlpm.End-_xlpm.Start+IF(_xlpm.include,LEN(_xlpm.out),0))),
IFERROR(_xlpm.Result,"Не найдено")
),"")</f>
        <v>patchwork</v>
      </c>
      <c r="D643" s="116" t="str">
        <f t="shared" ref="D643:D706" si="58">_xlfn.LET(_xlpm.START,1,_xlpm.END,FIND(MID($R$1,1,1),G643),TRIM(MID(G643,_xlpm.START,_xlpm.END-_xlpm.START)))</f>
        <v>Кепка</v>
      </c>
      <c r="E643" s="117" t="str">
        <f t="shared" si="54"/>
        <v>Кепки</v>
      </c>
      <c r="F643" s="130" t="s">
        <v>1988</v>
      </c>
      <c r="G643" s="131" t="s">
        <v>1982</v>
      </c>
      <c r="H643" s="132" t="s">
        <v>41</v>
      </c>
      <c r="I643" s="133" t="s">
        <v>1677</v>
      </c>
      <c r="J643" s="134">
        <v>7</v>
      </c>
      <c r="K643" s="135" t="s">
        <v>1989</v>
      </c>
      <c r="M643" s="137">
        <v>7</v>
      </c>
    </row>
    <row r="644" spans="1:13">
      <c r="A644" s="116" t="str">
        <f t="shared" si="55"/>
        <v>WESTIN-patchwork</v>
      </c>
      <c r="B644" s="116" t="str">
        <f t="shared" si="56"/>
        <v>WESTIN</v>
      </c>
      <c r="C644" s="116" t="str">
        <f t="shared" si="57"/>
        <v>patchwork</v>
      </c>
      <c r="D644" s="116" t="str">
        <f t="shared" si="58"/>
        <v>Кепка</v>
      </c>
      <c r="E644" s="117" t="str">
        <f t="shared" si="54"/>
        <v>Кепки</v>
      </c>
      <c r="F644" s="130" t="s">
        <v>1990</v>
      </c>
      <c r="G644" s="131" t="s">
        <v>1982</v>
      </c>
      <c r="H644" s="132" t="s">
        <v>47</v>
      </c>
      <c r="I644" s="133" t="s">
        <v>1677</v>
      </c>
      <c r="J644" s="134">
        <v>1</v>
      </c>
      <c r="K644" s="135" t="s">
        <v>1677</v>
      </c>
      <c r="M644" s="137">
        <v>1</v>
      </c>
    </row>
    <row r="645" spans="1:13">
      <c r="A645" s="116" t="str">
        <f t="shared" si="55"/>
        <v>WEXLER-grey</v>
      </c>
      <c r="B645" s="116" t="str">
        <f t="shared" si="56"/>
        <v>WEXLER</v>
      </c>
      <c r="C645" s="116" t="str">
        <f t="shared" si="57"/>
        <v>grey</v>
      </c>
      <c r="D645" s="116" t="str">
        <f t="shared" si="58"/>
        <v>Кепка</v>
      </c>
      <c r="E645" s="117" t="str">
        <f t="shared" si="54"/>
        <v>Кепки</v>
      </c>
      <c r="F645" s="130" t="s">
        <v>705</v>
      </c>
      <c r="G645" s="131" t="s">
        <v>706</v>
      </c>
      <c r="H645" s="132" t="s">
        <v>45</v>
      </c>
      <c r="I645" s="133" t="s">
        <v>1991</v>
      </c>
      <c r="J645" s="134">
        <v>1</v>
      </c>
      <c r="K645" s="135" t="s">
        <v>1992</v>
      </c>
      <c r="M645" s="137">
        <v>1</v>
      </c>
    </row>
    <row r="646" spans="1:13">
      <c r="A646" s="116" t="str">
        <f t="shared" si="55"/>
        <v>VISOR 001-beige</v>
      </c>
      <c r="B646" s="116" t="str">
        <f t="shared" si="56"/>
        <v>VISOR 001</v>
      </c>
      <c r="C646" s="116" t="str">
        <f t="shared" si="57"/>
        <v>beige</v>
      </c>
      <c r="D646" s="116" t="str">
        <f t="shared" si="58"/>
        <v>Козырек</v>
      </c>
      <c r="E646" s="117" t="str">
        <f t="shared" si="54"/>
        <v>Козыреки</v>
      </c>
      <c r="F646" s="130" t="s">
        <v>1993</v>
      </c>
      <c r="G646" s="131" t="s">
        <v>1994</v>
      </c>
      <c r="H646" s="132" t="s">
        <v>40</v>
      </c>
      <c r="I646" s="133">
        <v>533.99</v>
      </c>
      <c r="J646" s="134">
        <v>34</v>
      </c>
      <c r="K646" s="135" t="s">
        <v>1995</v>
      </c>
      <c r="M646" s="137">
        <v>34</v>
      </c>
    </row>
    <row r="647" spans="1:13">
      <c r="A647" s="116" t="str">
        <f t="shared" si="55"/>
        <v>VISOR 001-white</v>
      </c>
      <c r="B647" s="116" t="str">
        <f t="shared" si="56"/>
        <v>VISOR 001</v>
      </c>
      <c r="C647" s="116" t="str">
        <f t="shared" si="57"/>
        <v>white</v>
      </c>
      <c r="D647" s="116" t="str">
        <f t="shared" si="58"/>
        <v>Козырек</v>
      </c>
      <c r="E647" s="117" t="str">
        <f t="shared" si="54"/>
        <v>Козыреки</v>
      </c>
      <c r="F647" s="130" t="s">
        <v>1996</v>
      </c>
      <c r="G647" s="131" t="s">
        <v>1997</v>
      </c>
      <c r="H647" s="132" t="s">
        <v>40</v>
      </c>
      <c r="I647" s="133">
        <v>533.99</v>
      </c>
      <c r="J647" s="134">
        <v>33</v>
      </c>
      <c r="K647" s="135" t="s">
        <v>1998</v>
      </c>
      <c r="M647" s="137">
        <v>33</v>
      </c>
    </row>
    <row r="648" spans="1:13">
      <c r="A648" s="116" t="str">
        <f t="shared" si="55"/>
        <v>VISOR 001-black</v>
      </c>
      <c r="B648" s="116" t="str">
        <f t="shared" si="56"/>
        <v>VISOR 001</v>
      </c>
      <c r="C648" s="116" t="str">
        <f t="shared" si="57"/>
        <v>black</v>
      </c>
      <c r="D648" s="116" t="str">
        <f t="shared" si="58"/>
        <v>Козырек</v>
      </c>
      <c r="E648" s="117" t="str">
        <f t="shared" si="54"/>
        <v>Козыреки</v>
      </c>
      <c r="F648" s="130" t="s">
        <v>1999</v>
      </c>
      <c r="G648" s="131" t="s">
        <v>2000</v>
      </c>
      <c r="H648" s="132" t="s">
        <v>40</v>
      </c>
      <c r="I648" s="133">
        <v>533.99</v>
      </c>
      <c r="J648" s="134">
        <v>32</v>
      </c>
      <c r="K648" s="135" t="s">
        <v>2001</v>
      </c>
      <c r="M648" s="137">
        <v>32</v>
      </c>
    </row>
    <row r="649" spans="1:13">
      <c r="A649" s="116" t="str">
        <f t="shared" si="55"/>
        <v>VISOR 002-navy</v>
      </c>
      <c r="B649" s="116" t="str">
        <f t="shared" si="56"/>
        <v>VISOR 002</v>
      </c>
      <c r="C649" s="116" t="str">
        <f t="shared" si="57"/>
        <v>navy</v>
      </c>
      <c r="D649" s="116" t="str">
        <f t="shared" si="58"/>
        <v>Козырек</v>
      </c>
      <c r="E649" s="117" t="str">
        <f t="shared" si="54"/>
        <v>Козыреки</v>
      </c>
      <c r="F649" s="130" t="s">
        <v>2002</v>
      </c>
      <c r="G649" s="131" t="s">
        <v>767</v>
      </c>
      <c r="H649" s="132" t="s">
        <v>40</v>
      </c>
      <c r="I649" s="133">
        <v>470.67</v>
      </c>
      <c r="J649" s="134">
        <v>47</v>
      </c>
      <c r="K649" s="135" t="s">
        <v>2003</v>
      </c>
      <c r="M649" s="137">
        <v>47</v>
      </c>
    </row>
    <row r="650" spans="1:13">
      <c r="A650" s="116" t="str">
        <f t="shared" si="55"/>
        <v>VISOR 003-white</v>
      </c>
      <c r="B650" s="116" t="str">
        <f t="shared" si="56"/>
        <v>VISOR 003</v>
      </c>
      <c r="C650" s="116" t="str">
        <f t="shared" si="57"/>
        <v>white</v>
      </c>
      <c r="D650" s="116" t="str">
        <f t="shared" si="58"/>
        <v>Козырек</v>
      </c>
      <c r="E650" s="117" t="str">
        <f t="shared" si="54"/>
        <v>Козыреки</v>
      </c>
      <c r="F650" s="130" t="s">
        <v>2004</v>
      </c>
      <c r="G650" s="131" t="s">
        <v>2005</v>
      </c>
      <c r="H650" s="132" t="s">
        <v>40</v>
      </c>
      <c r="I650" s="133">
        <v>470.67</v>
      </c>
      <c r="J650" s="134">
        <v>29</v>
      </c>
      <c r="K650" s="135" t="s">
        <v>2006</v>
      </c>
      <c r="M650" s="137">
        <v>29</v>
      </c>
    </row>
    <row r="651" spans="1:13">
      <c r="A651" s="116" t="str">
        <f t="shared" si="55"/>
        <v>VISOR 004-white</v>
      </c>
      <c r="B651" s="116" t="str">
        <f t="shared" si="56"/>
        <v>VISOR 004</v>
      </c>
      <c r="C651" s="116" t="str">
        <f t="shared" si="57"/>
        <v>white</v>
      </c>
      <c r="D651" s="116" t="str">
        <f t="shared" si="58"/>
        <v>Козырек</v>
      </c>
      <c r="E651" s="117" t="str">
        <f t="shared" si="54"/>
        <v>Козыреки</v>
      </c>
      <c r="F651" s="130" t="s">
        <v>2007</v>
      </c>
      <c r="G651" s="131" t="s">
        <v>2008</v>
      </c>
      <c r="H651" s="132" t="s">
        <v>40</v>
      </c>
      <c r="I651" s="133">
        <v>536.09</v>
      </c>
      <c r="J651" s="134">
        <v>40</v>
      </c>
      <c r="K651" s="135" t="s">
        <v>2009</v>
      </c>
      <c r="M651" s="137">
        <v>40</v>
      </c>
    </row>
    <row r="652" spans="1:13">
      <c r="A652" s="116" t="str">
        <f t="shared" si="55"/>
        <v>VISOR S1701-blue</v>
      </c>
      <c r="B652" s="116" t="str">
        <f t="shared" si="56"/>
        <v>VISOR S1701</v>
      </c>
      <c r="C652" s="116" t="str">
        <f t="shared" si="57"/>
        <v>blue</v>
      </c>
      <c r="D652" s="116" t="str">
        <f t="shared" si="58"/>
        <v>Козырек</v>
      </c>
      <c r="E652" s="117" t="str">
        <f t="shared" si="54"/>
        <v>Козыреки</v>
      </c>
      <c r="F652" s="130" t="s">
        <v>2010</v>
      </c>
      <c r="G652" s="131" t="s">
        <v>2011</v>
      </c>
      <c r="H652" s="132" t="s">
        <v>40</v>
      </c>
      <c r="I652" s="133">
        <v>394.73</v>
      </c>
      <c r="J652" s="134">
        <v>16</v>
      </c>
      <c r="K652" s="135" t="s">
        <v>2012</v>
      </c>
      <c r="M652" s="137">
        <v>16</v>
      </c>
    </row>
    <row r="653" spans="1:13">
      <c r="A653" s="116" t="str">
        <f t="shared" si="55"/>
        <v>VISOR S1701-red</v>
      </c>
      <c r="B653" s="116" t="str">
        <f t="shared" si="56"/>
        <v>VISOR S1701</v>
      </c>
      <c r="C653" s="116" t="str">
        <f t="shared" si="57"/>
        <v>red</v>
      </c>
      <c r="D653" s="116" t="str">
        <f t="shared" si="58"/>
        <v>Козырек</v>
      </c>
      <c r="E653" s="117" t="str">
        <f t="shared" si="54"/>
        <v>Козыреки</v>
      </c>
      <c r="F653" s="130" t="s">
        <v>2013</v>
      </c>
      <c r="G653" s="131" t="s">
        <v>2014</v>
      </c>
      <c r="H653" s="132" t="s">
        <v>40</v>
      </c>
      <c r="I653" s="133">
        <v>538.54</v>
      </c>
      <c r="J653" s="134">
        <v>14</v>
      </c>
      <c r="K653" s="135" t="s">
        <v>2015</v>
      </c>
      <c r="M653" s="137">
        <v>14</v>
      </c>
    </row>
    <row r="654" spans="1:13">
      <c r="A654" s="116" t="str">
        <f t="shared" si="55"/>
        <v>WILD 031-blue</v>
      </c>
      <c r="B654" s="116" t="str">
        <f t="shared" si="56"/>
        <v>WILD 031</v>
      </c>
      <c r="C654" s="116" t="str">
        <f t="shared" si="57"/>
        <v>blue</v>
      </c>
      <c r="D654" s="116" t="str">
        <f t="shared" si="58"/>
        <v>Козырек</v>
      </c>
      <c r="E654" s="117" t="str">
        <f t="shared" si="54"/>
        <v>Козыреки</v>
      </c>
      <c r="F654" s="130" t="s">
        <v>2016</v>
      </c>
      <c r="G654" s="131" t="s">
        <v>2017</v>
      </c>
      <c r="H654" s="132" t="s">
        <v>40</v>
      </c>
      <c r="I654" s="133">
        <v>354.19</v>
      </c>
      <c r="J654" s="134">
        <v>16</v>
      </c>
      <c r="K654" s="135" t="s">
        <v>2018</v>
      </c>
      <c r="M654" s="137">
        <v>16</v>
      </c>
    </row>
    <row r="655" spans="1:13">
      <c r="A655" s="116" t="str">
        <f t="shared" si="55"/>
        <v>WILD 031-pink</v>
      </c>
      <c r="B655" s="116" t="str">
        <f t="shared" si="56"/>
        <v>WILD 031</v>
      </c>
      <c r="C655" s="116" t="str">
        <f t="shared" si="57"/>
        <v>pink</v>
      </c>
      <c r="D655" s="116" t="str">
        <f t="shared" si="58"/>
        <v>Козырек</v>
      </c>
      <c r="E655" s="117" t="str">
        <f t="shared" si="54"/>
        <v>Козыреки</v>
      </c>
      <c r="F655" s="130" t="s">
        <v>2019</v>
      </c>
      <c r="G655" s="131" t="s">
        <v>2020</v>
      </c>
      <c r="H655" s="132" t="s">
        <v>40</v>
      </c>
      <c r="I655" s="133">
        <v>354.19</v>
      </c>
      <c r="J655" s="134">
        <v>19</v>
      </c>
      <c r="K655" s="135" t="s">
        <v>2021</v>
      </c>
      <c r="M655" s="137">
        <v>19</v>
      </c>
    </row>
    <row r="656" spans="1:13">
      <c r="A656" s="116" t="str">
        <f t="shared" si="55"/>
        <v>WILD 031-grey</v>
      </c>
      <c r="B656" s="116" t="str">
        <f t="shared" si="56"/>
        <v>WILD 031</v>
      </c>
      <c r="C656" s="116" t="str">
        <f t="shared" si="57"/>
        <v>grey</v>
      </c>
      <c r="D656" s="116" t="str">
        <f t="shared" si="58"/>
        <v>Козырек</v>
      </c>
      <c r="E656" s="117" t="str">
        <f t="shared" si="54"/>
        <v>Козыреки</v>
      </c>
      <c r="F656" s="130" t="s">
        <v>2022</v>
      </c>
      <c r="G656" s="131" t="s">
        <v>2023</v>
      </c>
      <c r="H656" s="132" t="s">
        <v>40</v>
      </c>
      <c r="I656" s="133">
        <v>692</v>
      </c>
      <c r="J656" s="134">
        <v>5</v>
      </c>
      <c r="K656" s="135" t="s">
        <v>2024</v>
      </c>
      <c r="M656" s="137">
        <v>5</v>
      </c>
    </row>
    <row r="657" spans="1:13">
      <c r="A657" s="116" t="str">
        <f t="shared" si="55"/>
        <v>WILD 051-beige</v>
      </c>
      <c r="B657" s="116" t="str">
        <f t="shared" si="56"/>
        <v>WILD 051</v>
      </c>
      <c r="C657" s="116" t="str">
        <f t="shared" si="57"/>
        <v>beige</v>
      </c>
      <c r="D657" s="116" t="str">
        <f t="shared" si="58"/>
        <v>Козырек</v>
      </c>
      <c r="E657" s="117" t="str">
        <f t="shared" si="54"/>
        <v>Козыреки</v>
      </c>
      <c r="F657" s="130" t="s">
        <v>2025</v>
      </c>
      <c r="G657" s="131" t="s">
        <v>2026</v>
      </c>
      <c r="H657" s="132" t="s">
        <v>40</v>
      </c>
      <c r="I657" s="133">
        <v>266.64999999999998</v>
      </c>
      <c r="J657" s="134">
        <v>40</v>
      </c>
      <c r="K657" s="135" t="s">
        <v>2027</v>
      </c>
      <c r="M657" s="137">
        <v>40</v>
      </c>
    </row>
    <row r="658" spans="1:13">
      <c r="A658" s="116" t="str">
        <f t="shared" si="55"/>
        <v>WILD 051-white</v>
      </c>
      <c r="B658" s="116" t="str">
        <f t="shared" si="56"/>
        <v>WILD 051</v>
      </c>
      <c r="C658" s="116" t="str">
        <f t="shared" si="57"/>
        <v>white</v>
      </c>
      <c r="D658" s="116" t="str">
        <f t="shared" si="58"/>
        <v>Козырек</v>
      </c>
      <c r="E658" s="117" t="str">
        <f t="shared" si="54"/>
        <v>Козыреки</v>
      </c>
      <c r="F658" s="130" t="s">
        <v>2028</v>
      </c>
      <c r="G658" s="131" t="s">
        <v>2029</v>
      </c>
      <c r="H658" s="132" t="s">
        <v>40</v>
      </c>
      <c r="I658" s="133">
        <v>266.64999999999998</v>
      </c>
      <c r="J658" s="134">
        <v>37</v>
      </c>
      <c r="K658" s="135" t="s">
        <v>2030</v>
      </c>
      <c r="M658" s="137">
        <v>37</v>
      </c>
    </row>
    <row r="659" spans="1:13">
      <c r="A659" s="116" t="str">
        <f t="shared" si="55"/>
        <v>WILD 051-rose</v>
      </c>
      <c r="B659" s="116" t="str">
        <f t="shared" si="56"/>
        <v>WILD 051</v>
      </c>
      <c r="C659" s="116" t="str">
        <f t="shared" si="57"/>
        <v>rose</v>
      </c>
      <c r="D659" s="116" t="str">
        <f t="shared" si="58"/>
        <v>Козырек</v>
      </c>
      <c r="E659" s="117" t="str">
        <f t="shared" si="54"/>
        <v>Козыреки</v>
      </c>
      <c r="F659" s="130" t="s">
        <v>2031</v>
      </c>
      <c r="G659" s="131" t="s">
        <v>2032</v>
      </c>
      <c r="H659" s="132" t="s">
        <v>40</v>
      </c>
      <c r="I659" s="133">
        <v>266.64999999999998</v>
      </c>
      <c r="J659" s="134">
        <v>26</v>
      </c>
      <c r="K659" s="135" t="s">
        <v>2033</v>
      </c>
      <c r="M659" s="137">
        <v>26</v>
      </c>
    </row>
    <row r="660" spans="1:13">
      <c r="A660" s="116" t="str">
        <f t="shared" si="55"/>
        <v>WILD 051-black</v>
      </c>
      <c r="B660" s="116" t="str">
        <f t="shared" si="56"/>
        <v>WILD 051</v>
      </c>
      <c r="C660" s="116" t="str">
        <f t="shared" si="57"/>
        <v>black</v>
      </c>
      <c r="D660" s="116" t="str">
        <f t="shared" si="58"/>
        <v>Козырек</v>
      </c>
      <c r="E660" s="117" t="str">
        <f t="shared" si="54"/>
        <v>Козыреки</v>
      </c>
      <c r="F660" s="130" t="s">
        <v>2034</v>
      </c>
      <c r="G660" s="131" t="s">
        <v>2035</v>
      </c>
      <c r="H660" s="132" t="s">
        <v>40</v>
      </c>
      <c r="I660" s="133">
        <v>266.64999999999998</v>
      </c>
      <c r="J660" s="134">
        <v>39</v>
      </c>
      <c r="K660" s="135" t="s">
        <v>2036</v>
      </c>
      <c r="M660" s="137">
        <v>39</v>
      </c>
    </row>
    <row r="661" spans="1:13">
      <c r="A661" s="116" t="str">
        <f t="shared" si="55"/>
        <v>BOOGIE-beige</v>
      </c>
      <c r="B661" s="116" t="str">
        <f t="shared" si="56"/>
        <v>BOOGIE</v>
      </c>
      <c r="C661" s="116" t="str">
        <f t="shared" si="57"/>
        <v>beige</v>
      </c>
      <c r="D661" s="116" t="str">
        <f t="shared" si="58"/>
        <v>Панама</v>
      </c>
      <c r="E661" s="117" t="str">
        <f t="shared" si="54"/>
        <v>Панамы</v>
      </c>
      <c r="F661" s="130" t="s">
        <v>2037</v>
      </c>
      <c r="G661" s="131" t="s">
        <v>2038</v>
      </c>
      <c r="H661" s="132" t="s">
        <v>44</v>
      </c>
      <c r="I661" s="133">
        <v>879.65</v>
      </c>
      <c r="J661" s="134">
        <v>3</v>
      </c>
      <c r="K661" s="135" t="s">
        <v>1568</v>
      </c>
      <c r="M661" s="137">
        <v>3</v>
      </c>
    </row>
    <row r="662" spans="1:13">
      <c r="A662" s="116" t="str">
        <f t="shared" si="55"/>
        <v>BOOGIE-beige</v>
      </c>
      <c r="B662" s="116" t="str">
        <f t="shared" si="56"/>
        <v>BOOGIE</v>
      </c>
      <c r="C662" s="116" t="str">
        <f t="shared" si="57"/>
        <v>beige</v>
      </c>
      <c r="D662" s="116" t="str">
        <f t="shared" si="58"/>
        <v>Панама</v>
      </c>
      <c r="E662" s="117" t="str">
        <f t="shared" si="54"/>
        <v>Панамы</v>
      </c>
      <c r="F662" s="130" t="s">
        <v>2039</v>
      </c>
      <c r="G662" s="131" t="s">
        <v>2038</v>
      </c>
      <c r="H662" s="132" t="s">
        <v>42</v>
      </c>
      <c r="I662" s="133">
        <v>879.65</v>
      </c>
      <c r="J662" s="134">
        <v>6</v>
      </c>
      <c r="K662" s="135" t="s">
        <v>1572</v>
      </c>
      <c r="M662" s="137">
        <v>6</v>
      </c>
    </row>
    <row r="663" spans="1:13">
      <c r="A663" s="116" t="str">
        <f t="shared" si="55"/>
        <v>BOOGIE-burgundy</v>
      </c>
      <c r="B663" s="116" t="str">
        <f t="shared" si="56"/>
        <v>BOOGIE</v>
      </c>
      <c r="C663" s="116" t="str">
        <f t="shared" si="57"/>
        <v>burgundy</v>
      </c>
      <c r="D663" s="116" t="str">
        <f t="shared" si="58"/>
        <v>Панама</v>
      </c>
      <c r="E663" s="117" t="str">
        <f t="shared" si="54"/>
        <v>Панамы</v>
      </c>
      <c r="F663" s="130" t="s">
        <v>2040</v>
      </c>
      <c r="G663" s="131" t="s">
        <v>775</v>
      </c>
      <c r="H663" s="132" t="s">
        <v>44</v>
      </c>
      <c r="I663" s="133">
        <v>879.65</v>
      </c>
      <c r="J663" s="134">
        <v>2</v>
      </c>
      <c r="K663" s="135" t="s">
        <v>2041</v>
      </c>
      <c r="M663" s="137">
        <v>2</v>
      </c>
    </row>
    <row r="664" spans="1:13">
      <c r="A664" s="116" t="str">
        <f t="shared" si="55"/>
        <v>BOOGIE-burgundy</v>
      </c>
      <c r="B664" s="116" t="str">
        <f t="shared" si="56"/>
        <v>BOOGIE</v>
      </c>
      <c r="C664" s="116" t="str">
        <f t="shared" si="57"/>
        <v>burgundy</v>
      </c>
      <c r="D664" s="116" t="str">
        <f t="shared" si="58"/>
        <v>Панама</v>
      </c>
      <c r="E664" s="117" t="str">
        <f t="shared" si="54"/>
        <v>Панамы</v>
      </c>
      <c r="F664" s="130" t="s">
        <v>774</v>
      </c>
      <c r="G664" s="131" t="s">
        <v>775</v>
      </c>
      <c r="H664" s="132" t="s">
        <v>42</v>
      </c>
      <c r="I664" s="133">
        <v>879.65</v>
      </c>
      <c r="J664" s="134">
        <v>4</v>
      </c>
      <c r="K664" s="135" t="s">
        <v>1577</v>
      </c>
      <c r="M664" s="137">
        <v>4</v>
      </c>
    </row>
    <row r="665" spans="1:13">
      <c r="A665" s="116" t="str">
        <f t="shared" si="55"/>
        <v>BOOGIE-navy</v>
      </c>
      <c r="B665" s="116" t="str">
        <f t="shared" si="56"/>
        <v>BOOGIE</v>
      </c>
      <c r="C665" s="116" t="str">
        <f t="shared" si="57"/>
        <v>navy</v>
      </c>
      <c r="D665" s="116" t="str">
        <f t="shared" si="58"/>
        <v>Панама</v>
      </c>
      <c r="E665" s="117" t="str">
        <f t="shared" si="54"/>
        <v>Панамы</v>
      </c>
      <c r="F665" s="130" t="s">
        <v>2042</v>
      </c>
      <c r="G665" s="131" t="s">
        <v>2043</v>
      </c>
      <c r="H665" s="132" t="s">
        <v>44</v>
      </c>
      <c r="I665" s="133">
        <v>879.65</v>
      </c>
      <c r="J665" s="134">
        <v>3</v>
      </c>
      <c r="K665" s="135" t="s">
        <v>1568</v>
      </c>
      <c r="M665" s="137">
        <v>3</v>
      </c>
    </row>
    <row r="666" spans="1:13">
      <c r="A666" s="116" t="str">
        <f t="shared" si="55"/>
        <v>BOOGIE-navy</v>
      </c>
      <c r="B666" s="116" t="str">
        <f t="shared" si="56"/>
        <v>BOOGIE</v>
      </c>
      <c r="C666" s="116" t="str">
        <f t="shared" si="57"/>
        <v>navy</v>
      </c>
      <c r="D666" s="116" t="str">
        <f t="shared" si="58"/>
        <v>Панама</v>
      </c>
      <c r="E666" s="117" t="str">
        <f t="shared" si="54"/>
        <v>Панамы</v>
      </c>
      <c r="F666" s="130" t="s">
        <v>2044</v>
      </c>
      <c r="G666" s="131" t="s">
        <v>2043</v>
      </c>
      <c r="H666" s="132" t="s">
        <v>42</v>
      </c>
      <c r="I666" s="133">
        <v>879.65</v>
      </c>
      <c r="J666" s="134">
        <v>5</v>
      </c>
      <c r="K666" s="135" t="s">
        <v>1570</v>
      </c>
      <c r="M666" s="137">
        <v>5</v>
      </c>
    </row>
    <row r="667" spans="1:13">
      <c r="A667" s="116" t="str">
        <f t="shared" si="55"/>
        <v>BOOGIE-navy</v>
      </c>
      <c r="B667" s="116" t="str">
        <f t="shared" si="56"/>
        <v>BOOGIE</v>
      </c>
      <c r="C667" s="116" t="str">
        <f t="shared" si="57"/>
        <v>navy</v>
      </c>
      <c r="D667" s="116" t="str">
        <f t="shared" si="58"/>
        <v>Панама</v>
      </c>
      <c r="E667" s="117" t="str">
        <f t="shared" si="54"/>
        <v>Панамы</v>
      </c>
      <c r="F667" s="130" t="s">
        <v>2045</v>
      </c>
      <c r="G667" s="131" t="s">
        <v>2043</v>
      </c>
      <c r="H667" s="132" t="s">
        <v>41</v>
      </c>
      <c r="I667" s="133">
        <v>879.65</v>
      </c>
      <c r="J667" s="134">
        <v>3</v>
      </c>
      <c r="K667" s="135" t="s">
        <v>1568</v>
      </c>
      <c r="M667" s="137">
        <v>3</v>
      </c>
    </row>
    <row r="668" spans="1:13">
      <c r="A668" s="116" t="str">
        <f t="shared" si="55"/>
        <v>BUCKET 028-taupe</v>
      </c>
      <c r="B668" s="116" t="str">
        <f t="shared" si="56"/>
        <v>BUCKET 028</v>
      </c>
      <c r="C668" s="116" t="str">
        <f t="shared" si="57"/>
        <v>taupe</v>
      </c>
      <c r="D668" s="116" t="str">
        <f t="shared" si="58"/>
        <v>Панама</v>
      </c>
      <c r="E668" s="117" t="str">
        <f t="shared" si="54"/>
        <v>Панамы</v>
      </c>
      <c r="F668" s="130" t="s">
        <v>2046</v>
      </c>
      <c r="G668" s="131" t="s">
        <v>2047</v>
      </c>
      <c r="H668" s="132" t="s">
        <v>42</v>
      </c>
      <c r="I668" s="133">
        <v>562.03</v>
      </c>
      <c r="J668" s="134">
        <v>10</v>
      </c>
      <c r="K668" s="135" t="s">
        <v>2048</v>
      </c>
      <c r="M668" s="137">
        <v>10</v>
      </c>
    </row>
    <row r="669" spans="1:13">
      <c r="A669" s="116" t="str">
        <f t="shared" si="55"/>
        <v>BUCKET 028-taupe</v>
      </c>
      <c r="B669" s="116" t="str">
        <f t="shared" si="56"/>
        <v>BUCKET 028</v>
      </c>
      <c r="C669" s="116" t="str">
        <f t="shared" si="57"/>
        <v>taupe</v>
      </c>
      <c r="D669" s="116" t="str">
        <f t="shared" si="58"/>
        <v>Панама</v>
      </c>
      <c r="E669" s="117" t="str">
        <f t="shared" si="54"/>
        <v>Панамы</v>
      </c>
      <c r="F669" s="130" t="s">
        <v>2049</v>
      </c>
      <c r="G669" s="131" t="s">
        <v>2047</v>
      </c>
      <c r="H669" s="132" t="s">
        <v>41</v>
      </c>
      <c r="I669" s="133">
        <v>562.03</v>
      </c>
      <c r="J669" s="134">
        <v>15</v>
      </c>
      <c r="K669" s="135" t="s">
        <v>2050</v>
      </c>
      <c r="M669" s="137">
        <v>15</v>
      </c>
    </row>
    <row r="670" spans="1:13">
      <c r="A670" s="116" t="str">
        <f t="shared" si="55"/>
        <v>BUCKET 028-grey</v>
      </c>
      <c r="B670" s="116" t="str">
        <f t="shared" si="56"/>
        <v>BUCKET 028</v>
      </c>
      <c r="C670" s="116" t="str">
        <f t="shared" si="57"/>
        <v>grey</v>
      </c>
      <c r="D670" s="116" t="str">
        <f t="shared" si="58"/>
        <v>Панама</v>
      </c>
      <c r="E670" s="117" t="str">
        <f t="shared" si="54"/>
        <v>Панамы</v>
      </c>
      <c r="F670" s="130" t="s">
        <v>2051</v>
      </c>
      <c r="G670" s="131" t="s">
        <v>2052</v>
      </c>
      <c r="H670" s="132" t="s">
        <v>42</v>
      </c>
      <c r="I670" s="133">
        <v>562.04</v>
      </c>
      <c r="J670" s="134">
        <v>15</v>
      </c>
      <c r="K670" s="135" t="s">
        <v>2053</v>
      </c>
      <c r="M670" s="137">
        <v>15</v>
      </c>
    </row>
    <row r="671" spans="1:13">
      <c r="A671" s="116" t="str">
        <f t="shared" si="55"/>
        <v>BUCKET 028-grey</v>
      </c>
      <c r="B671" s="116" t="str">
        <f t="shared" si="56"/>
        <v>BUCKET 028</v>
      </c>
      <c r="C671" s="116" t="str">
        <f t="shared" si="57"/>
        <v>grey</v>
      </c>
      <c r="D671" s="116" t="str">
        <f t="shared" si="58"/>
        <v>Панама</v>
      </c>
      <c r="E671" s="117" t="str">
        <f t="shared" si="54"/>
        <v>Панамы</v>
      </c>
      <c r="F671" s="130" t="s">
        <v>2054</v>
      </c>
      <c r="G671" s="131" t="s">
        <v>2052</v>
      </c>
      <c r="H671" s="132" t="s">
        <v>41</v>
      </c>
      <c r="I671" s="133">
        <v>562.03</v>
      </c>
      <c r="J671" s="134">
        <v>18</v>
      </c>
      <c r="K671" s="135" t="s">
        <v>2055</v>
      </c>
      <c r="M671" s="137">
        <v>18</v>
      </c>
    </row>
    <row r="672" spans="1:13">
      <c r="A672" s="116" t="str">
        <f t="shared" si="55"/>
        <v>BUCKET 028-brown</v>
      </c>
      <c r="B672" s="116" t="str">
        <f t="shared" si="56"/>
        <v>BUCKET 028</v>
      </c>
      <c r="C672" s="116" t="str">
        <f t="shared" si="57"/>
        <v>brown</v>
      </c>
      <c r="D672" s="116" t="str">
        <f t="shared" si="58"/>
        <v>Панама</v>
      </c>
      <c r="E672" s="117" t="str">
        <f t="shared" si="54"/>
        <v>Панамы</v>
      </c>
      <c r="F672" s="130" t="s">
        <v>2056</v>
      </c>
      <c r="G672" s="131" t="s">
        <v>2057</v>
      </c>
      <c r="H672" s="132" t="s">
        <v>42</v>
      </c>
      <c r="I672" s="133">
        <v>562.04</v>
      </c>
      <c r="J672" s="134">
        <v>13</v>
      </c>
      <c r="K672" s="135" t="s">
        <v>2058</v>
      </c>
      <c r="M672" s="137">
        <v>13</v>
      </c>
    </row>
    <row r="673" spans="1:13">
      <c r="A673" s="116" t="str">
        <f t="shared" si="55"/>
        <v>BUCKET 028-brown</v>
      </c>
      <c r="B673" s="116" t="str">
        <f t="shared" si="56"/>
        <v>BUCKET 028</v>
      </c>
      <c r="C673" s="116" t="str">
        <f t="shared" si="57"/>
        <v>brown</v>
      </c>
      <c r="D673" s="116" t="str">
        <f t="shared" si="58"/>
        <v>Панама</v>
      </c>
      <c r="E673" s="117" t="str">
        <f t="shared" si="54"/>
        <v>Панамы</v>
      </c>
      <c r="F673" s="130" t="s">
        <v>2059</v>
      </c>
      <c r="G673" s="131" t="s">
        <v>2057</v>
      </c>
      <c r="H673" s="132" t="s">
        <v>41</v>
      </c>
      <c r="I673" s="133">
        <v>562.04</v>
      </c>
      <c r="J673" s="134">
        <v>11</v>
      </c>
      <c r="K673" s="135" t="s">
        <v>2060</v>
      </c>
      <c r="M673" s="137">
        <v>11</v>
      </c>
    </row>
    <row r="674" spans="1:13">
      <c r="A674" s="116" t="str">
        <f t="shared" si="55"/>
        <v>CARTER 003-grey</v>
      </c>
      <c r="B674" s="116" t="str">
        <f t="shared" si="56"/>
        <v>CARTER 003</v>
      </c>
      <c r="C674" s="116" t="str">
        <f t="shared" si="57"/>
        <v>grey</v>
      </c>
      <c r="D674" s="116" t="str">
        <f t="shared" si="58"/>
        <v>Панама</v>
      </c>
      <c r="E674" s="117" t="str">
        <f t="shared" si="54"/>
        <v>Панамы</v>
      </c>
      <c r="F674" s="130" t="s">
        <v>454</v>
      </c>
      <c r="G674" s="131" t="s">
        <v>453</v>
      </c>
      <c r="H674" s="132" t="s">
        <v>41</v>
      </c>
      <c r="I674" s="133" t="s">
        <v>2061</v>
      </c>
      <c r="J674" s="134">
        <v>2</v>
      </c>
      <c r="K674" s="135" t="s">
        <v>2062</v>
      </c>
      <c r="M674" s="137">
        <v>2</v>
      </c>
    </row>
    <row r="675" spans="1:13">
      <c r="A675" s="116" t="str">
        <f t="shared" si="55"/>
        <v>CARTER 007-beige</v>
      </c>
      <c r="B675" s="116" t="str">
        <f t="shared" si="56"/>
        <v>CARTER 007</v>
      </c>
      <c r="C675" s="116" t="str">
        <f t="shared" si="57"/>
        <v>beige</v>
      </c>
      <c r="D675" s="116" t="str">
        <f t="shared" si="58"/>
        <v>Панама</v>
      </c>
      <c r="E675" s="117" t="str">
        <f t="shared" si="54"/>
        <v>Панамы</v>
      </c>
      <c r="F675" s="130" t="s">
        <v>2063</v>
      </c>
      <c r="G675" s="131" t="s">
        <v>2064</v>
      </c>
      <c r="H675" s="132" t="s">
        <v>44</v>
      </c>
      <c r="I675" s="133">
        <v>879.65</v>
      </c>
      <c r="J675" s="134">
        <v>2</v>
      </c>
      <c r="K675" s="135" t="s">
        <v>2041</v>
      </c>
      <c r="M675" s="137">
        <v>2</v>
      </c>
    </row>
    <row r="676" spans="1:13">
      <c r="A676" s="116" t="str">
        <f t="shared" si="55"/>
        <v>CARTER 007-beige</v>
      </c>
      <c r="B676" s="116" t="str">
        <f t="shared" si="56"/>
        <v>CARTER 007</v>
      </c>
      <c r="C676" s="116" t="str">
        <f t="shared" si="57"/>
        <v>beige</v>
      </c>
      <c r="D676" s="116" t="str">
        <f t="shared" si="58"/>
        <v>Панама</v>
      </c>
      <c r="E676" s="117" t="str">
        <f t="shared" si="54"/>
        <v>Панамы</v>
      </c>
      <c r="F676" s="130" t="s">
        <v>2065</v>
      </c>
      <c r="G676" s="131" t="s">
        <v>2064</v>
      </c>
      <c r="H676" s="132" t="s">
        <v>42</v>
      </c>
      <c r="I676" s="133">
        <v>879.65</v>
      </c>
      <c r="J676" s="134">
        <v>13</v>
      </c>
      <c r="K676" s="135" t="s">
        <v>2066</v>
      </c>
      <c r="M676" s="137">
        <v>13</v>
      </c>
    </row>
    <row r="677" spans="1:13">
      <c r="A677" s="116" t="str">
        <f t="shared" si="55"/>
        <v>CARTER 007-beige</v>
      </c>
      <c r="B677" s="116" t="str">
        <f t="shared" si="56"/>
        <v>CARTER 007</v>
      </c>
      <c r="C677" s="116" t="str">
        <f t="shared" si="57"/>
        <v>beige</v>
      </c>
      <c r="D677" s="116" t="str">
        <f t="shared" si="58"/>
        <v>Панама</v>
      </c>
      <c r="E677" s="117" t="str">
        <f t="shared" si="54"/>
        <v>Панамы</v>
      </c>
      <c r="F677" s="130" t="s">
        <v>2067</v>
      </c>
      <c r="G677" s="131" t="s">
        <v>2064</v>
      </c>
      <c r="H677" s="132" t="s">
        <v>41</v>
      </c>
      <c r="I677" s="133">
        <v>879.65</v>
      </c>
      <c r="J677" s="134">
        <v>14</v>
      </c>
      <c r="K677" s="135" t="s">
        <v>2068</v>
      </c>
      <c r="M677" s="137">
        <v>14</v>
      </c>
    </row>
    <row r="678" spans="1:13">
      <c r="A678" s="116" t="str">
        <f t="shared" si="55"/>
        <v>CARTER 007-beige</v>
      </c>
      <c r="B678" s="116" t="str">
        <f t="shared" si="56"/>
        <v>CARTER 007</v>
      </c>
      <c r="C678" s="116" t="str">
        <f t="shared" si="57"/>
        <v>beige</v>
      </c>
      <c r="D678" s="116" t="str">
        <f t="shared" si="58"/>
        <v>Панама</v>
      </c>
      <c r="E678" s="117" t="str">
        <f t="shared" si="54"/>
        <v>Панамы</v>
      </c>
      <c r="F678" s="130" t="s">
        <v>2069</v>
      </c>
      <c r="G678" s="131" t="s">
        <v>2064</v>
      </c>
      <c r="H678" s="132" t="s">
        <v>43</v>
      </c>
      <c r="I678" s="133">
        <v>879.65</v>
      </c>
      <c r="J678" s="134">
        <v>1</v>
      </c>
      <c r="K678" s="135">
        <v>879.65</v>
      </c>
      <c r="M678" s="137">
        <v>1</v>
      </c>
    </row>
    <row r="679" spans="1:13">
      <c r="A679" s="116" t="str">
        <f t="shared" si="55"/>
        <v>CARTER 007-grey</v>
      </c>
      <c r="B679" s="116" t="str">
        <f t="shared" si="56"/>
        <v>CARTER 007</v>
      </c>
      <c r="C679" s="116" t="str">
        <f t="shared" si="57"/>
        <v>grey</v>
      </c>
      <c r="D679" s="116" t="str">
        <f t="shared" si="58"/>
        <v>Панама</v>
      </c>
      <c r="E679" s="117" t="str">
        <f t="shared" si="54"/>
        <v>Панамы</v>
      </c>
      <c r="F679" s="130" t="s">
        <v>2070</v>
      </c>
      <c r="G679" s="131" t="s">
        <v>2071</v>
      </c>
      <c r="H679" s="132" t="s">
        <v>44</v>
      </c>
      <c r="I679" s="133">
        <v>879.65</v>
      </c>
      <c r="J679" s="134">
        <v>4</v>
      </c>
      <c r="K679" s="135" t="s">
        <v>1577</v>
      </c>
      <c r="M679" s="137">
        <v>4</v>
      </c>
    </row>
    <row r="680" spans="1:13">
      <c r="A680" s="116" t="str">
        <f t="shared" si="55"/>
        <v>CARTER 007-grey</v>
      </c>
      <c r="B680" s="116" t="str">
        <f t="shared" si="56"/>
        <v>CARTER 007</v>
      </c>
      <c r="C680" s="116" t="str">
        <f t="shared" si="57"/>
        <v>grey</v>
      </c>
      <c r="D680" s="116" t="str">
        <f t="shared" si="58"/>
        <v>Панама</v>
      </c>
      <c r="E680" s="117" t="str">
        <f t="shared" si="54"/>
        <v>Панамы</v>
      </c>
      <c r="F680" s="130" t="s">
        <v>2072</v>
      </c>
      <c r="G680" s="131" t="s">
        <v>2071</v>
      </c>
      <c r="H680" s="132" t="s">
        <v>42</v>
      </c>
      <c r="I680" s="133">
        <v>879.65</v>
      </c>
      <c r="J680" s="134">
        <v>14</v>
      </c>
      <c r="K680" s="135" t="s">
        <v>2068</v>
      </c>
      <c r="M680" s="137">
        <v>14</v>
      </c>
    </row>
    <row r="681" spans="1:13">
      <c r="A681" s="116" t="str">
        <f t="shared" si="55"/>
        <v>CARTER 007-grey</v>
      </c>
      <c r="B681" s="116" t="str">
        <f t="shared" si="56"/>
        <v>CARTER 007</v>
      </c>
      <c r="C681" s="116" t="str">
        <f t="shared" si="57"/>
        <v>grey</v>
      </c>
      <c r="D681" s="116" t="str">
        <f t="shared" si="58"/>
        <v>Панама</v>
      </c>
      <c r="E681" s="117" t="str">
        <f t="shared" si="54"/>
        <v>Панамы</v>
      </c>
      <c r="F681" s="130" t="s">
        <v>2073</v>
      </c>
      <c r="G681" s="131" t="s">
        <v>2071</v>
      </c>
      <c r="H681" s="132" t="s">
        <v>41</v>
      </c>
      <c r="I681" s="133">
        <v>879.65</v>
      </c>
      <c r="J681" s="134">
        <v>15</v>
      </c>
      <c r="K681" s="135" t="s">
        <v>2074</v>
      </c>
      <c r="M681" s="137">
        <v>15</v>
      </c>
    </row>
    <row r="682" spans="1:13">
      <c r="A682" s="116" t="str">
        <f t="shared" si="55"/>
        <v>CARTER 007-grey</v>
      </c>
      <c r="B682" s="116" t="str">
        <f t="shared" si="56"/>
        <v>CARTER 007</v>
      </c>
      <c r="C682" s="116" t="str">
        <f t="shared" si="57"/>
        <v>grey</v>
      </c>
      <c r="D682" s="116" t="str">
        <f t="shared" si="58"/>
        <v>Панама</v>
      </c>
      <c r="E682" s="117" t="str">
        <f t="shared" si="54"/>
        <v>Панамы</v>
      </c>
      <c r="F682" s="130" t="s">
        <v>2075</v>
      </c>
      <c r="G682" s="131" t="s">
        <v>2071</v>
      </c>
      <c r="H682" s="132" t="s">
        <v>43</v>
      </c>
      <c r="I682" s="133">
        <v>879.65</v>
      </c>
      <c r="J682" s="134">
        <v>5</v>
      </c>
      <c r="K682" s="135" t="s">
        <v>1570</v>
      </c>
      <c r="M682" s="137">
        <v>5</v>
      </c>
    </row>
    <row r="683" spans="1:13">
      <c r="A683" s="116" t="str">
        <f t="shared" si="55"/>
        <v>COGNO-white</v>
      </c>
      <c r="B683" s="116" t="str">
        <f t="shared" si="56"/>
        <v>COGNO</v>
      </c>
      <c r="C683" s="116" t="str">
        <f t="shared" si="57"/>
        <v>white</v>
      </c>
      <c r="D683" s="116" t="str">
        <f t="shared" si="58"/>
        <v>Панама</v>
      </c>
      <c r="E683" s="117" t="str">
        <f t="shared" si="54"/>
        <v>Панамы</v>
      </c>
      <c r="F683" s="130" t="s">
        <v>2076</v>
      </c>
      <c r="G683" s="131" t="s">
        <v>2077</v>
      </c>
      <c r="H683" s="132" t="s">
        <v>44</v>
      </c>
      <c r="I683" s="133">
        <v>675.63</v>
      </c>
      <c r="J683" s="134">
        <v>16</v>
      </c>
      <c r="K683" s="135" t="s">
        <v>2078</v>
      </c>
      <c r="M683" s="137">
        <v>16</v>
      </c>
    </row>
    <row r="684" spans="1:13">
      <c r="A684" s="116" t="str">
        <f t="shared" si="55"/>
        <v>COGNO-black</v>
      </c>
      <c r="B684" s="116" t="str">
        <f t="shared" si="56"/>
        <v>COGNO</v>
      </c>
      <c r="C684" s="116" t="str">
        <f t="shared" si="57"/>
        <v>black</v>
      </c>
      <c r="D684" s="116" t="str">
        <f t="shared" si="58"/>
        <v>Панама</v>
      </c>
      <c r="E684" s="117" t="str">
        <f t="shared" si="54"/>
        <v>Панамы</v>
      </c>
      <c r="F684" s="130" t="s">
        <v>2079</v>
      </c>
      <c r="G684" s="131" t="s">
        <v>2080</v>
      </c>
      <c r="H684" s="132" t="s">
        <v>44</v>
      </c>
      <c r="I684" s="133">
        <v>675.63</v>
      </c>
      <c r="J684" s="134">
        <v>17</v>
      </c>
      <c r="K684" s="135" t="s">
        <v>2081</v>
      </c>
      <c r="M684" s="137">
        <v>17</v>
      </c>
    </row>
    <row r="685" spans="1:13">
      <c r="A685" s="116" t="str">
        <f t="shared" si="55"/>
        <v>COGNO-black</v>
      </c>
      <c r="B685" s="116" t="str">
        <f t="shared" si="56"/>
        <v>COGNO</v>
      </c>
      <c r="C685" s="116" t="str">
        <f t="shared" si="57"/>
        <v>black</v>
      </c>
      <c r="D685" s="116" t="str">
        <f t="shared" si="58"/>
        <v>Панама</v>
      </c>
      <c r="E685" s="117" t="str">
        <f t="shared" si="54"/>
        <v>Панамы</v>
      </c>
      <c r="F685" s="130" t="s">
        <v>2082</v>
      </c>
      <c r="G685" s="131" t="s">
        <v>2080</v>
      </c>
      <c r="H685" s="132" t="s">
        <v>42</v>
      </c>
      <c r="I685" s="133">
        <v>675.63</v>
      </c>
      <c r="J685" s="134">
        <v>8</v>
      </c>
      <c r="K685" s="135" t="s">
        <v>1380</v>
      </c>
      <c r="M685" s="137">
        <v>8</v>
      </c>
    </row>
    <row r="686" spans="1:13">
      <c r="A686" s="116" t="str">
        <f t="shared" si="55"/>
        <v>COGNO-black</v>
      </c>
      <c r="B686" s="116" t="str">
        <f t="shared" si="56"/>
        <v>COGNO</v>
      </c>
      <c r="C686" s="116" t="str">
        <f t="shared" si="57"/>
        <v>black</v>
      </c>
      <c r="D686" s="116" t="str">
        <f t="shared" si="58"/>
        <v>Панама</v>
      </c>
      <c r="E686" s="117" t="str">
        <f t="shared" si="54"/>
        <v>Панамы</v>
      </c>
      <c r="F686" s="130" t="s">
        <v>2083</v>
      </c>
      <c r="G686" s="131" t="s">
        <v>2080</v>
      </c>
      <c r="H686" s="132" t="s">
        <v>41</v>
      </c>
      <c r="I686" s="133">
        <v>675.63</v>
      </c>
      <c r="J686" s="134">
        <v>7</v>
      </c>
      <c r="K686" s="135" t="s">
        <v>2084</v>
      </c>
      <c r="M686" s="137">
        <v>7</v>
      </c>
    </row>
    <row r="687" spans="1:13">
      <c r="A687" s="116" t="str">
        <f t="shared" si="55"/>
        <v>CREEK-white</v>
      </c>
      <c r="B687" s="116" t="str">
        <f t="shared" si="56"/>
        <v>CREEK</v>
      </c>
      <c r="C687" s="116" t="str">
        <f t="shared" si="57"/>
        <v>white</v>
      </c>
      <c r="D687" s="116" t="str">
        <f t="shared" si="58"/>
        <v>Панама</v>
      </c>
      <c r="E687" s="117" t="str">
        <f t="shared" si="54"/>
        <v>Панамы</v>
      </c>
      <c r="F687" s="130" t="s">
        <v>2085</v>
      </c>
      <c r="G687" s="131" t="s">
        <v>2086</v>
      </c>
      <c r="H687" s="132" t="s">
        <v>41</v>
      </c>
      <c r="I687" s="133">
        <v>812.28</v>
      </c>
      <c r="J687" s="134">
        <v>5</v>
      </c>
      <c r="K687" s="135" t="s">
        <v>2087</v>
      </c>
      <c r="M687" s="137">
        <v>5</v>
      </c>
    </row>
    <row r="688" spans="1:13">
      <c r="A688" s="116" t="str">
        <f t="shared" si="55"/>
        <v>CREEK-burgundy</v>
      </c>
      <c r="B688" s="116" t="str">
        <f t="shared" si="56"/>
        <v>CREEK</v>
      </c>
      <c r="C688" s="116" t="str">
        <f t="shared" si="57"/>
        <v>burgundy</v>
      </c>
      <c r="D688" s="116" t="str">
        <f t="shared" si="58"/>
        <v>Панама</v>
      </c>
      <c r="E688" s="117" t="str">
        <f t="shared" si="54"/>
        <v>Панамы</v>
      </c>
      <c r="F688" s="130" t="s">
        <v>2088</v>
      </c>
      <c r="G688" s="131" t="s">
        <v>2089</v>
      </c>
      <c r="H688" s="132" t="s">
        <v>42</v>
      </c>
      <c r="I688" s="133">
        <v>812.28</v>
      </c>
      <c r="J688" s="134">
        <v>3</v>
      </c>
      <c r="K688" s="135" t="s">
        <v>2090</v>
      </c>
      <c r="M688" s="137">
        <v>3</v>
      </c>
    </row>
    <row r="689" spans="1:13">
      <c r="A689" s="116" t="str">
        <f t="shared" si="55"/>
        <v>CREEK-burgundy</v>
      </c>
      <c r="B689" s="116" t="str">
        <f t="shared" si="56"/>
        <v>CREEK</v>
      </c>
      <c r="C689" s="116" t="str">
        <f t="shared" si="57"/>
        <v>burgundy</v>
      </c>
      <c r="D689" s="116" t="str">
        <f t="shared" si="58"/>
        <v>Панама</v>
      </c>
      <c r="E689" s="117" t="str">
        <f t="shared" si="54"/>
        <v>Панамы</v>
      </c>
      <c r="F689" s="130" t="s">
        <v>2091</v>
      </c>
      <c r="G689" s="131" t="s">
        <v>2089</v>
      </c>
      <c r="H689" s="132" t="s">
        <v>41</v>
      </c>
      <c r="I689" s="133">
        <v>812.28</v>
      </c>
      <c r="J689" s="134">
        <v>3</v>
      </c>
      <c r="K689" s="135" t="s">
        <v>2090</v>
      </c>
      <c r="M689" s="137">
        <v>3</v>
      </c>
    </row>
    <row r="690" spans="1:13">
      <c r="A690" s="116" t="str">
        <f t="shared" si="55"/>
        <v>CREEK-burgundy</v>
      </c>
      <c r="B690" s="116" t="str">
        <f t="shared" si="56"/>
        <v>CREEK</v>
      </c>
      <c r="C690" s="116" t="str">
        <f t="shared" si="57"/>
        <v>burgundy</v>
      </c>
      <c r="D690" s="116" t="str">
        <f t="shared" si="58"/>
        <v>Панама</v>
      </c>
      <c r="E690" s="117" t="str">
        <f t="shared" si="54"/>
        <v>Панамы</v>
      </c>
      <c r="F690" s="130" t="s">
        <v>2092</v>
      </c>
      <c r="G690" s="131" t="s">
        <v>2089</v>
      </c>
      <c r="H690" s="132" t="s">
        <v>43</v>
      </c>
      <c r="I690" s="133">
        <v>812.28</v>
      </c>
      <c r="J690" s="134">
        <v>3</v>
      </c>
      <c r="K690" s="135" t="s">
        <v>2090</v>
      </c>
      <c r="M690" s="137">
        <v>3</v>
      </c>
    </row>
    <row r="691" spans="1:13">
      <c r="A691" s="116" t="str">
        <f t="shared" si="55"/>
        <v>CREEK-pink</v>
      </c>
      <c r="B691" s="116" t="str">
        <f t="shared" si="56"/>
        <v>CREEK</v>
      </c>
      <c r="C691" s="116" t="str">
        <f t="shared" si="57"/>
        <v>pink</v>
      </c>
      <c r="D691" s="116" t="str">
        <f t="shared" si="58"/>
        <v>Панама</v>
      </c>
      <c r="E691" s="117" t="str">
        <f t="shared" si="54"/>
        <v>Панамы</v>
      </c>
      <c r="F691" s="130" t="s">
        <v>2093</v>
      </c>
      <c r="G691" s="131" t="s">
        <v>2094</v>
      </c>
      <c r="H691" s="132" t="s">
        <v>44</v>
      </c>
      <c r="I691" s="133">
        <v>812.28</v>
      </c>
      <c r="J691" s="134">
        <v>2</v>
      </c>
      <c r="K691" s="135" t="s">
        <v>2095</v>
      </c>
      <c r="M691" s="137">
        <v>2</v>
      </c>
    </row>
    <row r="692" spans="1:13">
      <c r="A692" s="116" t="str">
        <f t="shared" si="55"/>
        <v>CREEK-pink</v>
      </c>
      <c r="B692" s="116" t="str">
        <f t="shared" si="56"/>
        <v>CREEK</v>
      </c>
      <c r="C692" s="116" t="str">
        <f t="shared" si="57"/>
        <v>pink</v>
      </c>
      <c r="D692" s="116" t="str">
        <f t="shared" si="58"/>
        <v>Панама</v>
      </c>
      <c r="E692" s="117" t="str">
        <f t="shared" si="54"/>
        <v>Панамы</v>
      </c>
      <c r="F692" s="130" t="s">
        <v>2096</v>
      </c>
      <c r="G692" s="131" t="s">
        <v>2094</v>
      </c>
      <c r="H692" s="132" t="s">
        <v>42</v>
      </c>
      <c r="I692" s="133">
        <v>812.28</v>
      </c>
      <c r="J692" s="134">
        <v>4</v>
      </c>
      <c r="K692" s="135" t="s">
        <v>2097</v>
      </c>
      <c r="M692" s="137">
        <v>4</v>
      </c>
    </row>
    <row r="693" spans="1:13">
      <c r="A693" s="116" t="str">
        <f t="shared" si="55"/>
        <v>CREEK-grey</v>
      </c>
      <c r="B693" s="116" t="str">
        <f t="shared" si="56"/>
        <v>CREEK</v>
      </c>
      <c r="C693" s="116" t="str">
        <f t="shared" si="57"/>
        <v>grey</v>
      </c>
      <c r="D693" s="116" t="str">
        <f t="shared" si="58"/>
        <v>Панама</v>
      </c>
      <c r="E693" s="117" t="str">
        <f t="shared" si="54"/>
        <v>Панамы</v>
      </c>
      <c r="F693" s="130" t="s">
        <v>2098</v>
      </c>
      <c r="G693" s="131" t="s">
        <v>2099</v>
      </c>
      <c r="H693" s="132" t="s">
        <v>42</v>
      </c>
      <c r="I693" s="133">
        <v>812.28</v>
      </c>
      <c r="J693" s="134">
        <v>9</v>
      </c>
      <c r="K693" s="135" t="s">
        <v>2100</v>
      </c>
      <c r="M693" s="137">
        <v>9</v>
      </c>
    </row>
    <row r="694" spans="1:13">
      <c r="A694" s="116" t="str">
        <f t="shared" si="55"/>
        <v>CREEK-grey</v>
      </c>
      <c r="B694" s="116" t="str">
        <f t="shared" si="56"/>
        <v>CREEK</v>
      </c>
      <c r="C694" s="116" t="str">
        <f t="shared" si="57"/>
        <v>grey</v>
      </c>
      <c r="D694" s="116" t="str">
        <f t="shared" si="58"/>
        <v>Панама</v>
      </c>
      <c r="E694" s="117" t="str">
        <f t="shared" si="54"/>
        <v>Панамы</v>
      </c>
      <c r="F694" s="130" t="s">
        <v>2101</v>
      </c>
      <c r="G694" s="131" t="s">
        <v>2099</v>
      </c>
      <c r="H694" s="132" t="s">
        <v>41</v>
      </c>
      <c r="I694" s="133">
        <v>812.28</v>
      </c>
      <c r="J694" s="134">
        <v>3</v>
      </c>
      <c r="K694" s="135" t="s">
        <v>2090</v>
      </c>
      <c r="M694" s="137">
        <v>3</v>
      </c>
    </row>
    <row r="695" spans="1:13">
      <c r="A695" s="116" t="str">
        <f t="shared" si="55"/>
        <v>CREEK-grey</v>
      </c>
      <c r="B695" s="116" t="str">
        <f t="shared" si="56"/>
        <v>CREEK</v>
      </c>
      <c r="C695" s="116" t="str">
        <f t="shared" si="57"/>
        <v>grey</v>
      </c>
      <c r="D695" s="116" t="str">
        <f t="shared" si="58"/>
        <v>Панама</v>
      </c>
      <c r="E695" s="117" t="str">
        <f t="shared" si="54"/>
        <v>Панамы</v>
      </c>
      <c r="F695" s="130" t="s">
        <v>2102</v>
      </c>
      <c r="G695" s="131" t="s">
        <v>2099</v>
      </c>
      <c r="H695" s="132" t="s">
        <v>43</v>
      </c>
      <c r="I695" s="133">
        <v>812.28</v>
      </c>
      <c r="J695" s="134">
        <v>3</v>
      </c>
      <c r="K695" s="135" t="s">
        <v>2090</v>
      </c>
      <c r="M695" s="137">
        <v>3</v>
      </c>
    </row>
    <row r="696" spans="1:13">
      <c r="A696" s="116" t="str">
        <f t="shared" si="55"/>
        <v>CREEK-navy</v>
      </c>
      <c r="B696" s="116" t="str">
        <f t="shared" si="56"/>
        <v>CREEK</v>
      </c>
      <c r="C696" s="116" t="str">
        <f t="shared" si="57"/>
        <v>navy</v>
      </c>
      <c r="D696" s="116" t="str">
        <f t="shared" si="58"/>
        <v>Панама</v>
      </c>
      <c r="E696" s="117" t="str">
        <f t="shared" si="54"/>
        <v>Панамы</v>
      </c>
      <c r="F696" s="130" t="s">
        <v>2103</v>
      </c>
      <c r="G696" s="131" t="s">
        <v>2104</v>
      </c>
      <c r="H696" s="132" t="s">
        <v>42</v>
      </c>
      <c r="I696" s="133">
        <v>812.28</v>
      </c>
      <c r="J696" s="134">
        <v>6</v>
      </c>
      <c r="K696" s="135" t="s">
        <v>2105</v>
      </c>
      <c r="M696" s="137">
        <v>6</v>
      </c>
    </row>
    <row r="697" spans="1:13">
      <c r="A697" s="116" t="str">
        <f t="shared" si="55"/>
        <v>CREEK-navy</v>
      </c>
      <c r="B697" s="116" t="str">
        <f t="shared" si="56"/>
        <v>CREEK</v>
      </c>
      <c r="C697" s="116" t="str">
        <f t="shared" si="57"/>
        <v>navy</v>
      </c>
      <c r="D697" s="116" t="str">
        <f t="shared" si="58"/>
        <v>Панама</v>
      </c>
      <c r="E697" s="117" t="str">
        <f t="shared" si="54"/>
        <v>Панамы</v>
      </c>
      <c r="F697" s="130" t="s">
        <v>2106</v>
      </c>
      <c r="G697" s="131" t="s">
        <v>2104</v>
      </c>
      <c r="H697" s="132" t="s">
        <v>41</v>
      </c>
      <c r="I697" s="133">
        <v>812.28</v>
      </c>
      <c r="J697" s="134">
        <v>2</v>
      </c>
      <c r="K697" s="135" t="s">
        <v>2095</v>
      </c>
      <c r="M697" s="137">
        <v>2</v>
      </c>
    </row>
    <row r="698" spans="1:13">
      <c r="A698" s="116" t="str">
        <f t="shared" si="55"/>
        <v>CREEK-navy</v>
      </c>
      <c r="B698" s="116" t="str">
        <f t="shared" si="56"/>
        <v>CREEK</v>
      </c>
      <c r="C698" s="116" t="str">
        <f t="shared" si="57"/>
        <v>navy</v>
      </c>
      <c r="D698" s="116" t="str">
        <f t="shared" si="58"/>
        <v>Панама</v>
      </c>
      <c r="E698" s="117" t="str">
        <f t="shared" si="54"/>
        <v>Панамы</v>
      </c>
      <c r="F698" s="130" t="s">
        <v>2107</v>
      </c>
      <c r="G698" s="131" t="s">
        <v>2104</v>
      </c>
      <c r="H698" s="132" t="s">
        <v>43</v>
      </c>
      <c r="I698" s="133">
        <v>812.28</v>
      </c>
      <c r="J698" s="134">
        <v>4</v>
      </c>
      <c r="K698" s="135" t="s">
        <v>2097</v>
      </c>
      <c r="M698" s="137">
        <v>4</v>
      </c>
    </row>
    <row r="699" spans="1:13">
      <c r="A699" s="116" t="str">
        <f t="shared" si="55"/>
        <v>CREEK-black</v>
      </c>
      <c r="B699" s="116" t="str">
        <f t="shared" si="56"/>
        <v>CREEK</v>
      </c>
      <c r="C699" s="116" t="str">
        <f t="shared" si="57"/>
        <v>black</v>
      </c>
      <c r="D699" s="116" t="str">
        <f t="shared" si="58"/>
        <v>Панама</v>
      </c>
      <c r="E699" s="117" t="str">
        <f t="shared" si="54"/>
        <v>Панамы</v>
      </c>
      <c r="F699" s="130" t="s">
        <v>2108</v>
      </c>
      <c r="G699" s="131" t="s">
        <v>2109</v>
      </c>
      <c r="H699" s="132" t="s">
        <v>42</v>
      </c>
      <c r="I699" s="133">
        <v>812.28</v>
      </c>
      <c r="J699" s="134">
        <v>10</v>
      </c>
      <c r="K699" s="135" t="s">
        <v>2110</v>
      </c>
      <c r="M699" s="137">
        <v>10</v>
      </c>
    </row>
    <row r="700" spans="1:13">
      <c r="A700" s="116" t="str">
        <f t="shared" si="55"/>
        <v>CREEK-black</v>
      </c>
      <c r="B700" s="116" t="str">
        <f t="shared" si="56"/>
        <v>CREEK</v>
      </c>
      <c r="C700" s="116" t="str">
        <f t="shared" si="57"/>
        <v>black</v>
      </c>
      <c r="D700" s="116" t="str">
        <f t="shared" si="58"/>
        <v>Панама</v>
      </c>
      <c r="E700" s="117" t="str">
        <f t="shared" si="54"/>
        <v>Панамы</v>
      </c>
      <c r="F700" s="130" t="s">
        <v>2111</v>
      </c>
      <c r="G700" s="131" t="s">
        <v>2109</v>
      </c>
      <c r="H700" s="132" t="s">
        <v>41</v>
      </c>
      <c r="I700" s="133">
        <v>812.28</v>
      </c>
      <c r="J700" s="134">
        <v>6</v>
      </c>
      <c r="K700" s="135" t="s">
        <v>2105</v>
      </c>
      <c r="M700" s="137">
        <v>6</v>
      </c>
    </row>
    <row r="701" spans="1:13">
      <c r="A701" s="116" t="str">
        <f t="shared" si="55"/>
        <v>DAKOTA-brown</v>
      </c>
      <c r="B701" s="116" t="str">
        <f t="shared" si="56"/>
        <v>DAKOTA</v>
      </c>
      <c r="C701" s="116" t="str">
        <f t="shared" si="57"/>
        <v>brown</v>
      </c>
      <c r="D701" s="116" t="str">
        <f t="shared" si="58"/>
        <v>Панама</v>
      </c>
      <c r="E701" s="117" t="str">
        <f t="shared" si="54"/>
        <v>Панамы</v>
      </c>
      <c r="F701" s="130" t="s">
        <v>2112</v>
      </c>
      <c r="G701" s="131" t="s">
        <v>2113</v>
      </c>
      <c r="H701" s="132" t="s">
        <v>44</v>
      </c>
      <c r="I701" s="133" t="s">
        <v>1902</v>
      </c>
      <c r="J701" s="134">
        <v>3</v>
      </c>
      <c r="K701" s="135" t="s">
        <v>2114</v>
      </c>
      <c r="M701" s="137">
        <v>3</v>
      </c>
    </row>
    <row r="702" spans="1:13">
      <c r="A702" s="116" t="str">
        <f t="shared" si="55"/>
        <v>DAKOTA-brown</v>
      </c>
      <c r="B702" s="116" t="str">
        <f t="shared" si="56"/>
        <v>DAKOTA</v>
      </c>
      <c r="C702" s="116" t="str">
        <f t="shared" si="57"/>
        <v>brown</v>
      </c>
      <c r="D702" s="116" t="str">
        <f t="shared" si="58"/>
        <v>Панама</v>
      </c>
      <c r="E702" s="117" t="str">
        <f t="shared" si="54"/>
        <v>Панамы</v>
      </c>
      <c r="F702" s="130" t="s">
        <v>2115</v>
      </c>
      <c r="G702" s="131" t="s">
        <v>2113</v>
      </c>
      <c r="H702" s="132" t="s">
        <v>42</v>
      </c>
      <c r="I702" s="133" t="s">
        <v>1902</v>
      </c>
      <c r="J702" s="134">
        <v>12</v>
      </c>
      <c r="K702" s="135" t="s">
        <v>2116</v>
      </c>
      <c r="M702" s="137">
        <v>12</v>
      </c>
    </row>
    <row r="703" spans="1:13">
      <c r="A703" s="116" t="str">
        <f t="shared" si="55"/>
        <v>DAKOTA-brown</v>
      </c>
      <c r="B703" s="116" t="str">
        <f t="shared" si="56"/>
        <v>DAKOTA</v>
      </c>
      <c r="C703" s="116" t="str">
        <f t="shared" si="57"/>
        <v>brown</v>
      </c>
      <c r="D703" s="116" t="str">
        <f t="shared" si="58"/>
        <v>Панама</v>
      </c>
      <c r="E703" s="117" t="str">
        <f t="shared" si="54"/>
        <v>Панамы</v>
      </c>
      <c r="F703" s="130" t="s">
        <v>2117</v>
      </c>
      <c r="G703" s="131" t="s">
        <v>2113</v>
      </c>
      <c r="H703" s="132" t="s">
        <v>41</v>
      </c>
      <c r="I703" s="133" t="s">
        <v>1902</v>
      </c>
      <c r="J703" s="134">
        <v>12</v>
      </c>
      <c r="K703" s="135" t="s">
        <v>2116</v>
      </c>
      <c r="M703" s="137">
        <v>12</v>
      </c>
    </row>
    <row r="704" spans="1:13">
      <c r="A704" s="116" t="str">
        <f t="shared" si="55"/>
        <v>DAKOTA-brown</v>
      </c>
      <c r="B704" s="116" t="str">
        <f t="shared" si="56"/>
        <v>DAKOTA</v>
      </c>
      <c r="C704" s="116" t="str">
        <f t="shared" si="57"/>
        <v>brown</v>
      </c>
      <c r="D704" s="116" t="str">
        <f t="shared" si="58"/>
        <v>Панама</v>
      </c>
      <c r="E704" s="117" t="str">
        <f t="shared" si="54"/>
        <v>Панамы</v>
      </c>
      <c r="F704" s="130" t="s">
        <v>2118</v>
      </c>
      <c r="G704" s="131" t="s">
        <v>2113</v>
      </c>
      <c r="H704" s="132" t="s">
        <v>43</v>
      </c>
      <c r="I704" s="133" t="s">
        <v>1902</v>
      </c>
      <c r="J704" s="134">
        <v>5</v>
      </c>
      <c r="K704" s="135" t="s">
        <v>2119</v>
      </c>
      <c r="M704" s="137">
        <v>5</v>
      </c>
    </row>
    <row r="705" spans="1:13">
      <c r="A705" s="116" t="str">
        <f t="shared" si="55"/>
        <v>DAKOTA-dark grey</v>
      </c>
      <c r="B705" s="116" t="str">
        <f t="shared" si="56"/>
        <v>DAKOTA</v>
      </c>
      <c r="C705" s="116" t="str">
        <f t="shared" si="57"/>
        <v>dark grey</v>
      </c>
      <c r="D705" s="116" t="str">
        <f t="shared" si="58"/>
        <v>Панама</v>
      </c>
      <c r="E705" s="117" t="str">
        <f t="shared" si="54"/>
        <v>Панамы</v>
      </c>
      <c r="F705" s="130" t="s">
        <v>2120</v>
      </c>
      <c r="G705" s="131" t="s">
        <v>2121</v>
      </c>
      <c r="H705" s="132" t="s">
        <v>44</v>
      </c>
      <c r="I705" s="133" t="s">
        <v>1902</v>
      </c>
      <c r="J705" s="134">
        <v>3</v>
      </c>
      <c r="K705" s="135" t="s">
        <v>2114</v>
      </c>
      <c r="M705" s="137">
        <v>3</v>
      </c>
    </row>
    <row r="706" spans="1:13">
      <c r="A706" s="116" t="str">
        <f t="shared" si="55"/>
        <v>DAKOTA-dark grey</v>
      </c>
      <c r="B706" s="116" t="str">
        <f t="shared" si="56"/>
        <v>DAKOTA</v>
      </c>
      <c r="C706" s="116" t="str">
        <f t="shared" si="57"/>
        <v>dark grey</v>
      </c>
      <c r="D706" s="116" t="str">
        <f t="shared" si="58"/>
        <v>Панама</v>
      </c>
      <c r="E706" s="117" t="str">
        <f t="shared" ref="E706:E769" si="59">VLOOKUP(D706,N:O,2,0)</f>
        <v>Панамы</v>
      </c>
      <c r="F706" s="130" t="s">
        <v>2122</v>
      </c>
      <c r="G706" s="131" t="s">
        <v>2121</v>
      </c>
      <c r="H706" s="132" t="s">
        <v>42</v>
      </c>
      <c r="I706" s="133" t="s">
        <v>1902</v>
      </c>
      <c r="J706" s="134">
        <v>13</v>
      </c>
      <c r="K706" s="135" t="s">
        <v>2123</v>
      </c>
      <c r="M706" s="137">
        <v>13</v>
      </c>
    </row>
    <row r="707" spans="1:13">
      <c r="A707" s="116" t="str">
        <f t="shared" ref="A707:A770" si="60">B707&amp;"-"&amp;C707</f>
        <v>DAKOTA-dark grey</v>
      </c>
      <c r="B707" s="116" t="str">
        <f t="shared" ref="B707:B770" si="61">_xlfn.LET(_xlpm.START,FIND("арт. ",G707)+5,_xlpm.END,FIND("(",G707,_xlpm.START),_xlpm.Result,TRIM(MID(G707,_xlpm.START,_xlpm.END-_xlpm.START)),IFERROR(VALUE(_xlpm.Result),_xlpm.Result))</f>
        <v>DAKOTA</v>
      </c>
      <c r="C707" s="116" t="str">
        <f t="shared" ref="C707:C770" si="62">IF(OR(G707&lt;&gt;""),
_xlfn.LET(_xlpm.registr,NOT(0),
_xlpm.include,NOT(NOT(0)),
_xlpm.in,IF(_xlpm.registr,LOWER("{"),"{"),
_xlpm.out,IF(_xlpm.registr,LOWER("}"),"}"),
_xlpm.Target,IF(_xlpm.registr,LOWER(G707),$B707),
_xlpm.Start,IF(_xlpm.in="",1,FIND(_xlpm.in,_xlpm.Target)+IF(_xlpm.include,0,LEN(_xlpm.in))),
_xlpm.End,IF(_xlpm.out="",LEN(_xlpm.Target)+1+_xlpm.Start,FIND(_xlpm.out,_xlpm.Target,_xlpm.Start+1)),
_xlpm.Result,TRIM(MID(G707,_xlpm.Start,_xlpm.End-_xlpm.Start+IF(_xlpm.include,LEN(_xlpm.out),0))),
IFERROR(_xlpm.Result,"Не найдено")
),"")</f>
        <v>dark grey</v>
      </c>
      <c r="D707" s="116" t="str">
        <f t="shared" ref="D707:D770" si="63">_xlfn.LET(_xlpm.START,1,_xlpm.END,FIND(MID($R$1,1,1),G707),TRIM(MID(G707,_xlpm.START,_xlpm.END-_xlpm.START)))</f>
        <v>Панама</v>
      </c>
      <c r="E707" s="117" t="str">
        <f t="shared" si="59"/>
        <v>Панамы</v>
      </c>
      <c r="F707" s="130" t="s">
        <v>2124</v>
      </c>
      <c r="G707" s="131" t="s">
        <v>2121</v>
      </c>
      <c r="H707" s="132" t="s">
        <v>41</v>
      </c>
      <c r="I707" s="133" t="s">
        <v>1902</v>
      </c>
      <c r="J707" s="134">
        <v>13</v>
      </c>
      <c r="K707" s="135" t="s">
        <v>2123</v>
      </c>
      <c r="M707" s="137">
        <v>13</v>
      </c>
    </row>
    <row r="708" spans="1:13">
      <c r="A708" s="116" t="str">
        <f t="shared" si="60"/>
        <v>DAKOTA-dark grey</v>
      </c>
      <c r="B708" s="116" t="str">
        <f t="shared" si="61"/>
        <v>DAKOTA</v>
      </c>
      <c r="C708" s="116" t="str">
        <f t="shared" si="62"/>
        <v>dark grey</v>
      </c>
      <c r="D708" s="116" t="str">
        <f t="shared" si="63"/>
        <v>Панама</v>
      </c>
      <c r="E708" s="117" t="str">
        <f t="shared" si="59"/>
        <v>Панамы</v>
      </c>
      <c r="F708" s="130" t="s">
        <v>2125</v>
      </c>
      <c r="G708" s="131" t="s">
        <v>2121</v>
      </c>
      <c r="H708" s="132" t="s">
        <v>43</v>
      </c>
      <c r="I708" s="133" t="s">
        <v>1902</v>
      </c>
      <c r="J708" s="134">
        <v>4</v>
      </c>
      <c r="K708" s="135" t="s">
        <v>1905</v>
      </c>
      <c r="M708" s="137">
        <v>4</v>
      </c>
    </row>
    <row r="709" spans="1:13">
      <c r="A709" s="116" t="str">
        <f t="shared" si="60"/>
        <v>DON PIERRO-taupe</v>
      </c>
      <c r="B709" s="116" t="str">
        <f t="shared" si="61"/>
        <v>DON PIERRO</v>
      </c>
      <c r="C709" s="116" t="str">
        <f t="shared" si="62"/>
        <v>taupe</v>
      </c>
      <c r="D709" s="116" t="str">
        <f t="shared" si="63"/>
        <v>Панама</v>
      </c>
      <c r="E709" s="117" t="str">
        <f t="shared" si="59"/>
        <v>Панамы</v>
      </c>
      <c r="F709" s="130" t="s">
        <v>1016</v>
      </c>
      <c r="G709" s="131" t="s">
        <v>1017</v>
      </c>
      <c r="H709" s="132" t="s">
        <v>44</v>
      </c>
      <c r="I709" s="133">
        <v>736.71</v>
      </c>
      <c r="J709" s="134">
        <v>1</v>
      </c>
      <c r="K709" s="135">
        <v>736.71</v>
      </c>
      <c r="M709" s="137">
        <v>1</v>
      </c>
    </row>
    <row r="710" spans="1:13">
      <c r="A710" s="116" t="str">
        <f t="shared" si="60"/>
        <v>DON PIERRO-taupe</v>
      </c>
      <c r="B710" s="116" t="str">
        <f t="shared" si="61"/>
        <v>DON PIERRO</v>
      </c>
      <c r="C710" s="116" t="str">
        <f t="shared" si="62"/>
        <v>taupe</v>
      </c>
      <c r="D710" s="116" t="str">
        <f t="shared" si="63"/>
        <v>Панама</v>
      </c>
      <c r="E710" s="117" t="str">
        <f t="shared" si="59"/>
        <v>Панамы</v>
      </c>
      <c r="F710" s="130" t="s">
        <v>1018</v>
      </c>
      <c r="G710" s="131" t="s">
        <v>1017</v>
      </c>
      <c r="H710" s="132" t="s">
        <v>42</v>
      </c>
      <c r="I710" s="133">
        <v>763.46</v>
      </c>
      <c r="J710" s="134">
        <v>3</v>
      </c>
      <c r="K710" s="135" t="s">
        <v>2126</v>
      </c>
      <c r="M710" s="137">
        <v>3</v>
      </c>
    </row>
    <row r="711" spans="1:13">
      <c r="A711" s="116" t="str">
        <f t="shared" si="60"/>
        <v>DON PIERRO-taupe</v>
      </c>
      <c r="B711" s="116" t="str">
        <f t="shared" si="61"/>
        <v>DON PIERRO</v>
      </c>
      <c r="C711" s="116" t="str">
        <f t="shared" si="62"/>
        <v>taupe</v>
      </c>
      <c r="D711" s="116" t="str">
        <f t="shared" si="63"/>
        <v>Панама</v>
      </c>
      <c r="E711" s="117" t="str">
        <f t="shared" si="59"/>
        <v>Панамы</v>
      </c>
      <c r="F711" s="130" t="s">
        <v>1019</v>
      </c>
      <c r="G711" s="131" t="s">
        <v>1017</v>
      </c>
      <c r="H711" s="132" t="s">
        <v>41</v>
      </c>
      <c r="I711" s="133">
        <v>763.46</v>
      </c>
      <c r="J711" s="134">
        <v>3</v>
      </c>
      <c r="K711" s="135" t="s">
        <v>2126</v>
      </c>
      <c r="M711" s="137">
        <v>3</v>
      </c>
    </row>
    <row r="712" spans="1:13">
      <c r="A712" s="116" t="str">
        <f t="shared" si="60"/>
        <v>DON PIERRO-black</v>
      </c>
      <c r="B712" s="116" t="str">
        <f t="shared" si="61"/>
        <v>DON PIERRO</v>
      </c>
      <c r="C712" s="116" t="str">
        <f t="shared" si="62"/>
        <v>black</v>
      </c>
      <c r="D712" s="116" t="str">
        <f t="shared" si="63"/>
        <v>Панама</v>
      </c>
      <c r="E712" s="117" t="str">
        <f t="shared" si="59"/>
        <v>Панамы</v>
      </c>
      <c r="F712" s="130" t="s">
        <v>843</v>
      </c>
      <c r="G712" s="131" t="s">
        <v>844</v>
      </c>
      <c r="H712" s="132" t="s">
        <v>44</v>
      </c>
      <c r="I712" s="133">
        <v>736.71</v>
      </c>
      <c r="J712" s="134">
        <v>2</v>
      </c>
      <c r="K712" s="135" t="s">
        <v>2127</v>
      </c>
      <c r="M712" s="137">
        <v>2</v>
      </c>
    </row>
    <row r="713" spans="1:13">
      <c r="A713" s="116" t="str">
        <f t="shared" si="60"/>
        <v>DON PIERRO-black</v>
      </c>
      <c r="B713" s="116" t="str">
        <f t="shared" si="61"/>
        <v>DON PIERRO</v>
      </c>
      <c r="C713" s="116" t="str">
        <f t="shared" si="62"/>
        <v>black</v>
      </c>
      <c r="D713" s="116" t="str">
        <f t="shared" si="63"/>
        <v>Панама</v>
      </c>
      <c r="E713" s="117" t="str">
        <f t="shared" si="59"/>
        <v>Панамы</v>
      </c>
      <c r="F713" s="130" t="s">
        <v>845</v>
      </c>
      <c r="G713" s="131" t="s">
        <v>844</v>
      </c>
      <c r="H713" s="132" t="s">
        <v>42</v>
      </c>
      <c r="I713" s="133">
        <v>907</v>
      </c>
      <c r="J713" s="134">
        <v>4</v>
      </c>
      <c r="K713" s="135" t="s">
        <v>2128</v>
      </c>
      <c r="M713" s="137">
        <v>4</v>
      </c>
    </row>
    <row r="714" spans="1:13">
      <c r="A714" s="116" t="str">
        <f t="shared" si="60"/>
        <v>DON PIERRO-black</v>
      </c>
      <c r="B714" s="116" t="str">
        <f t="shared" si="61"/>
        <v>DON PIERRO</v>
      </c>
      <c r="C714" s="116" t="str">
        <f t="shared" si="62"/>
        <v>black</v>
      </c>
      <c r="D714" s="116" t="str">
        <f t="shared" si="63"/>
        <v>Панама</v>
      </c>
      <c r="E714" s="117" t="str">
        <f t="shared" si="59"/>
        <v>Панамы</v>
      </c>
      <c r="F714" s="130" t="s">
        <v>846</v>
      </c>
      <c r="G714" s="131" t="s">
        <v>844</v>
      </c>
      <c r="H714" s="132" t="s">
        <v>41</v>
      </c>
      <c r="I714" s="133">
        <v>907</v>
      </c>
      <c r="J714" s="134">
        <v>4</v>
      </c>
      <c r="K714" s="135" t="s">
        <v>2128</v>
      </c>
      <c r="M714" s="137">
        <v>4</v>
      </c>
    </row>
    <row r="715" spans="1:13">
      <c r="A715" s="116" t="str">
        <f t="shared" si="60"/>
        <v>MAC UGO-brown</v>
      </c>
      <c r="B715" s="116" t="str">
        <f t="shared" si="61"/>
        <v>MAC UGO</v>
      </c>
      <c r="C715" s="116" t="str">
        <f t="shared" si="62"/>
        <v>brown</v>
      </c>
      <c r="D715" s="116" t="str">
        <f t="shared" si="63"/>
        <v>Панама</v>
      </c>
      <c r="E715" s="117" t="str">
        <f t="shared" si="59"/>
        <v>Панамы</v>
      </c>
      <c r="F715" s="130" t="s">
        <v>1028</v>
      </c>
      <c r="G715" s="131" t="s">
        <v>1029</v>
      </c>
      <c r="H715" s="132" t="s">
        <v>44</v>
      </c>
      <c r="I715" s="133">
        <v>860.99</v>
      </c>
      <c r="J715" s="134">
        <v>2</v>
      </c>
      <c r="K715" s="135" t="s">
        <v>2129</v>
      </c>
      <c r="M715" s="137">
        <v>2</v>
      </c>
    </row>
    <row r="716" spans="1:13">
      <c r="A716" s="116" t="str">
        <f t="shared" si="60"/>
        <v>MAC UGO-brown</v>
      </c>
      <c r="B716" s="116" t="str">
        <f t="shared" si="61"/>
        <v>MAC UGO</v>
      </c>
      <c r="C716" s="116" t="str">
        <f t="shared" si="62"/>
        <v>brown</v>
      </c>
      <c r="D716" s="116" t="str">
        <f t="shared" si="63"/>
        <v>Панама</v>
      </c>
      <c r="E716" s="117" t="str">
        <f t="shared" si="59"/>
        <v>Панамы</v>
      </c>
      <c r="F716" s="130" t="s">
        <v>1030</v>
      </c>
      <c r="G716" s="131" t="s">
        <v>1029</v>
      </c>
      <c r="H716" s="132" t="s">
        <v>42</v>
      </c>
      <c r="I716" s="133">
        <v>860.98</v>
      </c>
      <c r="J716" s="134">
        <v>4</v>
      </c>
      <c r="K716" s="135" t="s">
        <v>2130</v>
      </c>
      <c r="M716" s="137">
        <v>4</v>
      </c>
    </row>
    <row r="717" spans="1:13">
      <c r="A717" s="116" t="str">
        <f t="shared" si="60"/>
        <v>MAC UGO-black</v>
      </c>
      <c r="B717" s="116" t="str">
        <f t="shared" si="61"/>
        <v>MAC UGO</v>
      </c>
      <c r="C717" s="116" t="str">
        <f t="shared" si="62"/>
        <v>black</v>
      </c>
      <c r="D717" s="116" t="str">
        <f t="shared" si="63"/>
        <v>Панама</v>
      </c>
      <c r="E717" s="117" t="str">
        <f t="shared" si="59"/>
        <v>Панамы</v>
      </c>
      <c r="F717" s="130" t="s">
        <v>1023</v>
      </c>
      <c r="G717" s="131" t="s">
        <v>1024</v>
      </c>
      <c r="H717" s="132" t="s">
        <v>44</v>
      </c>
      <c r="I717" s="133">
        <v>860.99</v>
      </c>
      <c r="J717" s="134">
        <v>2</v>
      </c>
      <c r="K717" s="135" t="s">
        <v>2129</v>
      </c>
      <c r="M717" s="137">
        <v>2</v>
      </c>
    </row>
    <row r="718" spans="1:13">
      <c r="A718" s="116" t="str">
        <f t="shared" si="60"/>
        <v>MAC UGO-black</v>
      </c>
      <c r="B718" s="116" t="str">
        <f t="shared" si="61"/>
        <v>MAC UGO</v>
      </c>
      <c r="C718" s="116" t="str">
        <f t="shared" si="62"/>
        <v>black</v>
      </c>
      <c r="D718" s="116" t="str">
        <f t="shared" si="63"/>
        <v>Панама</v>
      </c>
      <c r="E718" s="117" t="str">
        <f t="shared" si="59"/>
        <v>Панамы</v>
      </c>
      <c r="F718" s="130" t="s">
        <v>1025</v>
      </c>
      <c r="G718" s="131" t="s">
        <v>1024</v>
      </c>
      <c r="H718" s="132" t="s">
        <v>42</v>
      </c>
      <c r="I718" s="133">
        <v>860.98</v>
      </c>
      <c r="J718" s="134">
        <v>3</v>
      </c>
      <c r="K718" s="135" t="s">
        <v>2131</v>
      </c>
      <c r="M718" s="137">
        <v>3</v>
      </c>
    </row>
    <row r="719" spans="1:13">
      <c r="A719" s="116" t="str">
        <f t="shared" si="60"/>
        <v>MAC UGO-black</v>
      </c>
      <c r="B719" s="116" t="str">
        <f t="shared" si="61"/>
        <v>MAC UGO</v>
      </c>
      <c r="C719" s="116" t="str">
        <f t="shared" si="62"/>
        <v>black</v>
      </c>
      <c r="D719" s="116" t="str">
        <f t="shared" si="63"/>
        <v>Панама</v>
      </c>
      <c r="E719" s="117" t="str">
        <f t="shared" si="59"/>
        <v>Панамы</v>
      </c>
      <c r="F719" s="130" t="s">
        <v>1026</v>
      </c>
      <c r="G719" s="131" t="s">
        <v>1024</v>
      </c>
      <c r="H719" s="132" t="s">
        <v>41</v>
      </c>
      <c r="I719" s="133">
        <v>891.51</v>
      </c>
      <c r="J719" s="134">
        <v>5</v>
      </c>
      <c r="K719" s="135" t="s">
        <v>2132</v>
      </c>
      <c r="M719" s="137">
        <v>5</v>
      </c>
    </row>
    <row r="720" spans="1:13">
      <c r="A720" s="116" t="str">
        <f t="shared" si="60"/>
        <v>MAC UGO-black</v>
      </c>
      <c r="B720" s="116" t="str">
        <f t="shared" si="61"/>
        <v>MAC UGO</v>
      </c>
      <c r="C720" s="116" t="str">
        <f t="shared" si="62"/>
        <v>black</v>
      </c>
      <c r="D720" s="116" t="str">
        <f t="shared" si="63"/>
        <v>Панама</v>
      </c>
      <c r="E720" s="117" t="str">
        <f t="shared" si="59"/>
        <v>Панамы</v>
      </c>
      <c r="F720" s="130" t="s">
        <v>1027</v>
      </c>
      <c r="G720" s="131" t="s">
        <v>1024</v>
      </c>
      <c r="H720" s="132" t="s">
        <v>43</v>
      </c>
      <c r="I720" s="133">
        <v>891.51</v>
      </c>
      <c r="J720" s="134">
        <v>2</v>
      </c>
      <c r="K720" s="135" t="s">
        <v>2133</v>
      </c>
      <c r="M720" s="137">
        <v>2</v>
      </c>
    </row>
    <row r="721" spans="1:13">
      <c r="A721" s="116" t="str">
        <f t="shared" si="60"/>
        <v>NIXON 001-brown</v>
      </c>
      <c r="B721" s="116" t="str">
        <f t="shared" si="61"/>
        <v>NIXON 001</v>
      </c>
      <c r="C721" s="116" t="str">
        <f t="shared" si="62"/>
        <v>brown</v>
      </c>
      <c r="D721" s="116" t="str">
        <f t="shared" si="63"/>
        <v>Панама</v>
      </c>
      <c r="E721" s="117" t="str">
        <f t="shared" si="59"/>
        <v>Панамы</v>
      </c>
      <c r="F721" s="130" t="s">
        <v>2134</v>
      </c>
      <c r="G721" s="131" t="s">
        <v>2135</v>
      </c>
      <c r="H721" s="132" t="s">
        <v>44</v>
      </c>
      <c r="I721" s="133">
        <v>789.46</v>
      </c>
      <c r="J721" s="134">
        <v>11</v>
      </c>
      <c r="K721" s="135" t="s">
        <v>2136</v>
      </c>
      <c r="M721" s="137">
        <v>11</v>
      </c>
    </row>
    <row r="722" spans="1:13">
      <c r="A722" s="116" t="str">
        <f t="shared" si="60"/>
        <v>NIXON 001-brown</v>
      </c>
      <c r="B722" s="116" t="str">
        <f t="shared" si="61"/>
        <v>NIXON 001</v>
      </c>
      <c r="C722" s="116" t="str">
        <f t="shared" si="62"/>
        <v>brown</v>
      </c>
      <c r="D722" s="116" t="str">
        <f t="shared" si="63"/>
        <v>Панама</v>
      </c>
      <c r="E722" s="117" t="str">
        <f t="shared" si="59"/>
        <v>Панамы</v>
      </c>
      <c r="F722" s="130" t="s">
        <v>2137</v>
      </c>
      <c r="G722" s="131" t="s">
        <v>2135</v>
      </c>
      <c r="H722" s="132" t="s">
        <v>42</v>
      </c>
      <c r="I722" s="133">
        <v>789.46</v>
      </c>
      <c r="J722" s="134">
        <v>19</v>
      </c>
      <c r="K722" s="135" t="s">
        <v>2138</v>
      </c>
      <c r="M722" s="137">
        <v>19</v>
      </c>
    </row>
    <row r="723" spans="1:13">
      <c r="A723" s="116" t="str">
        <f t="shared" si="60"/>
        <v>NIXON 001-brown</v>
      </c>
      <c r="B723" s="116" t="str">
        <f t="shared" si="61"/>
        <v>NIXON 001</v>
      </c>
      <c r="C723" s="116" t="str">
        <f t="shared" si="62"/>
        <v>brown</v>
      </c>
      <c r="D723" s="116" t="str">
        <f t="shared" si="63"/>
        <v>Панама</v>
      </c>
      <c r="E723" s="117" t="str">
        <f t="shared" si="59"/>
        <v>Панамы</v>
      </c>
      <c r="F723" s="130" t="s">
        <v>2139</v>
      </c>
      <c r="G723" s="131" t="s">
        <v>2135</v>
      </c>
      <c r="H723" s="132" t="s">
        <v>41</v>
      </c>
      <c r="I723" s="133">
        <v>789.46</v>
      </c>
      <c r="J723" s="134">
        <v>16</v>
      </c>
      <c r="K723" s="135" t="s">
        <v>2140</v>
      </c>
      <c r="M723" s="137">
        <v>16</v>
      </c>
    </row>
    <row r="724" spans="1:13">
      <c r="A724" s="116" t="str">
        <f t="shared" si="60"/>
        <v>NIXON 001-brown</v>
      </c>
      <c r="B724" s="116" t="str">
        <f t="shared" si="61"/>
        <v>NIXON 001</v>
      </c>
      <c r="C724" s="116" t="str">
        <f t="shared" si="62"/>
        <v>brown</v>
      </c>
      <c r="D724" s="116" t="str">
        <f t="shared" si="63"/>
        <v>Панама</v>
      </c>
      <c r="E724" s="117" t="str">
        <f t="shared" si="59"/>
        <v>Панамы</v>
      </c>
      <c r="F724" s="130" t="s">
        <v>2141</v>
      </c>
      <c r="G724" s="131" t="s">
        <v>2135</v>
      </c>
      <c r="H724" s="132" t="s">
        <v>43</v>
      </c>
      <c r="I724" s="133">
        <v>789.46</v>
      </c>
      <c r="J724" s="134">
        <v>10</v>
      </c>
      <c r="K724" s="135" t="s">
        <v>2142</v>
      </c>
      <c r="M724" s="137">
        <v>10</v>
      </c>
    </row>
    <row r="725" spans="1:13">
      <c r="A725" s="116" t="str">
        <f t="shared" si="60"/>
        <v>NIXON 001-grey</v>
      </c>
      <c r="B725" s="116" t="str">
        <f t="shared" si="61"/>
        <v>NIXON 001</v>
      </c>
      <c r="C725" s="116" t="str">
        <f t="shared" si="62"/>
        <v>grey</v>
      </c>
      <c r="D725" s="116" t="str">
        <f t="shared" si="63"/>
        <v>Панама</v>
      </c>
      <c r="E725" s="117" t="str">
        <f t="shared" si="59"/>
        <v>Панамы</v>
      </c>
      <c r="F725" s="130" t="s">
        <v>2143</v>
      </c>
      <c r="G725" s="131" t="s">
        <v>2144</v>
      </c>
      <c r="H725" s="132" t="s">
        <v>42</v>
      </c>
      <c r="I725" s="133" t="s">
        <v>1832</v>
      </c>
      <c r="J725" s="134">
        <v>12</v>
      </c>
      <c r="K725" s="135" t="s">
        <v>2145</v>
      </c>
      <c r="M725" s="137">
        <v>12</v>
      </c>
    </row>
    <row r="726" spans="1:13">
      <c r="A726" s="116" t="str">
        <f t="shared" si="60"/>
        <v>NIXON 001-grey</v>
      </c>
      <c r="B726" s="116" t="str">
        <f t="shared" si="61"/>
        <v>NIXON 001</v>
      </c>
      <c r="C726" s="116" t="str">
        <f t="shared" si="62"/>
        <v>grey</v>
      </c>
      <c r="D726" s="116" t="str">
        <f t="shared" si="63"/>
        <v>Панама</v>
      </c>
      <c r="E726" s="117" t="str">
        <f t="shared" si="59"/>
        <v>Панамы</v>
      </c>
      <c r="F726" s="130" t="s">
        <v>2146</v>
      </c>
      <c r="G726" s="131" t="s">
        <v>2144</v>
      </c>
      <c r="H726" s="132" t="s">
        <v>41</v>
      </c>
      <c r="I726" s="133" t="s">
        <v>1832</v>
      </c>
      <c r="J726" s="134">
        <v>15</v>
      </c>
      <c r="K726" s="135" t="s">
        <v>2147</v>
      </c>
      <c r="M726" s="137">
        <v>15</v>
      </c>
    </row>
    <row r="727" spans="1:13">
      <c r="A727" s="116" t="str">
        <f t="shared" si="60"/>
        <v>SNAP-beige</v>
      </c>
      <c r="B727" s="116" t="str">
        <f t="shared" si="61"/>
        <v>SNAP</v>
      </c>
      <c r="C727" s="116" t="str">
        <f t="shared" si="62"/>
        <v>beige</v>
      </c>
      <c r="D727" s="116" t="str">
        <f t="shared" si="63"/>
        <v>Панама</v>
      </c>
      <c r="E727" s="117" t="str">
        <f t="shared" si="59"/>
        <v>Панамы</v>
      </c>
      <c r="F727" s="130" t="s">
        <v>2148</v>
      </c>
      <c r="G727" s="131" t="s">
        <v>2149</v>
      </c>
      <c r="H727" s="132" t="s">
        <v>44</v>
      </c>
      <c r="I727" s="133">
        <v>743.95</v>
      </c>
      <c r="J727" s="134">
        <v>19</v>
      </c>
      <c r="K727" s="135" t="s">
        <v>2150</v>
      </c>
      <c r="M727" s="137">
        <v>19</v>
      </c>
    </row>
    <row r="728" spans="1:13">
      <c r="A728" s="116" t="str">
        <f t="shared" si="60"/>
        <v>SNAP-beige</v>
      </c>
      <c r="B728" s="116" t="str">
        <f t="shared" si="61"/>
        <v>SNAP</v>
      </c>
      <c r="C728" s="116" t="str">
        <f t="shared" si="62"/>
        <v>beige</v>
      </c>
      <c r="D728" s="116" t="str">
        <f t="shared" si="63"/>
        <v>Панама</v>
      </c>
      <c r="E728" s="117" t="str">
        <f t="shared" si="59"/>
        <v>Панамы</v>
      </c>
      <c r="F728" s="130" t="s">
        <v>2151</v>
      </c>
      <c r="G728" s="131" t="s">
        <v>2149</v>
      </c>
      <c r="H728" s="132" t="s">
        <v>42</v>
      </c>
      <c r="I728" s="133">
        <v>743.95</v>
      </c>
      <c r="J728" s="134">
        <v>8</v>
      </c>
      <c r="K728" s="135" t="s">
        <v>1394</v>
      </c>
      <c r="M728" s="137">
        <v>8</v>
      </c>
    </row>
    <row r="729" spans="1:13">
      <c r="A729" s="116" t="str">
        <f t="shared" si="60"/>
        <v>SNAP-beige</v>
      </c>
      <c r="B729" s="116" t="str">
        <f t="shared" si="61"/>
        <v>SNAP</v>
      </c>
      <c r="C729" s="116" t="str">
        <f t="shared" si="62"/>
        <v>beige</v>
      </c>
      <c r="D729" s="116" t="str">
        <f t="shared" si="63"/>
        <v>Панама</v>
      </c>
      <c r="E729" s="117" t="str">
        <f t="shared" si="59"/>
        <v>Панамы</v>
      </c>
      <c r="F729" s="130" t="s">
        <v>2152</v>
      </c>
      <c r="G729" s="131" t="s">
        <v>2149</v>
      </c>
      <c r="H729" s="132" t="s">
        <v>41</v>
      </c>
      <c r="I729" s="133">
        <v>743.95</v>
      </c>
      <c r="J729" s="134">
        <v>8</v>
      </c>
      <c r="K729" s="135" t="s">
        <v>1394</v>
      </c>
      <c r="M729" s="137">
        <v>8</v>
      </c>
    </row>
    <row r="730" spans="1:13">
      <c r="A730" s="116" t="str">
        <f t="shared" si="60"/>
        <v>SNAP-blue</v>
      </c>
      <c r="B730" s="116" t="str">
        <f t="shared" si="61"/>
        <v>SNAP</v>
      </c>
      <c r="C730" s="116" t="str">
        <f t="shared" si="62"/>
        <v>blue</v>
      </c>
      <c r="D730" s="116" t="str">
        <f t="shared" si="63"/>
        <v>Панама</v>
      </c>
      <c r="E730" s="117" t="str">
        <f t="shared" si="59"/>
        <v>Панамы</v>
      </c>
      <c r="F730" s="130" t="s">
        <v>2153</v>
      </c>
      <c r="G730" s="131" t="s">
        <v>2154</v>
      </c>
      <c r="H730" s="132" t="s">
        <v>44</v>
      </c>
      <c r="I730" s="133">
        <v>743.95</v>
      </c>
      <c r="J730" s="134">
        <v>18</v>
      </c>
      <c r="K730" s="135" t="s">
        <v>1396</v>
      </c>
      <c r="M730" s="137">
        <v>18</v>
      </c>
    </row>
    <row r="731" spans="1:13">
      <c r="A731" s="116" t="str">
        <f t="shared" si="60"/>
        <v>SNAP-blue</v>
      </c>
      <c r="B731" s="116" t="str">
        <f t="shared" si="61"/>
        <v>SNAP</v>
      </c>
      <c r="C731" s="116" t="str">
        <f t="shared" si="62"/>
        <v>blue</v>
      </c>
      <c r="D731" s="116" t="str">
        <f t="shared" si="63"/>
        <v>Панама</v>
      </c>
      <c r="E731" s="117" t="str">
        <f t="shared" si="59"/>
        <v>Панамы</v>
      </c>
      <c r="F731" s="130" t="s">
        <v>2155</v>
      </c>
      <c r="G731" s="131" t="s">
        <v>2154</v>
      </c>
      <c r="H731" s="132" t="s">
        <v>42</v>
      </c>
      <c r="I731" s="133">
        <v>743.95</v>
      </c>
      <c r="J731" s="134">
        <v>11</v>
      </c>
      <c r="K731" s="135" t="s">
        <v>2156</v>
      </c>
      <c r="M731" s="137">
        <v>11</v>
      </c>
    </row>
    <row r="732" spans="1:13">
      <c r="A732" s="116" t="str">
        <f t="shared" si="60"/>
        <v>SNAP-blue</v>
      </c>
      <c r="B732" s="116" t="str">
        <f t="shared" si="61"/>
        <v>SNAP</v>
      </c>
      <c r="C732" s="116" t="str">
        <f t="shared" si="62"/>
        <v>blue</v>
      </c>
      <c r="D732" s="116" t="str">
        <f t="shared" si="63"/>
        <v>Панама</v>
      </c>
      <c r="E732" s="117" t="str">
        <f t="shared" si="59"/>
        <v>Панамы</v>
      </c>
      <c r="F732" s="130" t="s">
        <v>2157</v>
      </c>
      <c r="G732" s="131" t="s">
        <v>2154</v>
      </c>
      <c r="H732" s="132" t="s">
        <v>41</v>
      </c>
      <c r="I732" s="133">
        <v>743.95</v>
      </c>
      <c r="J732" s="134">
        <v>9</v>
      </c>
      <c r="K732" s="135" t="s">
        <v>1395</v>
      </c>
      <c r="M732" s="137">
        <v>9</v>
      </c>
    </row>
    <row r="733" spans="1:13">
      <c r="A733" s="116" t="str">
        <f t="shared" si="60"/>
        <v>SNAP-blue</v>
      </c>
      <c r="B733" s="116" t="str">
        <f t="shared" si="61"/>
        <v>SNAP</v>
      </c>
      <c r="C733" s="116" t="str">
        <f t="shared" si="62"/>
        <v>blue</v>
      </c>
      <c r="D733" s="116" t="str">
        <f t="shared" si="63"/>
        <v>Панама</v>
      </c>
      <c r="E733" s="117" t="str">
        <f t="shared" si="59"/>
        <v>Панамы</v>
      </c>
      <c r="F733" s="130" t="s">
        <v>2158</v>
      </c>
      <c r="G733" s="131" t="s">
        <v>2154</v>
      </c>
      <c r="H733" s="132" t="s">
        <v>43</v>
      </c>
      <c r="I733" s="133">
        <v>743.95</v>
      </c>
      <c r="J733" s="134">
        <v>1</v>
      </c>
      <c r="K733" s="135">
        <v>743.95</v>
      </c>
      <c r="M733" s="137">
        <v>1</v>
      </c>
    </row>
    <row r="734" spans="1:13">
      <c r="A734" s="116" t="str">
        <f t="shared" si="60"/>
        <v>SULU-brown</v>
      </c>
      <c r="B734" s="116" t="str">
        <f t="shared" si="61"/>
        <v>SULU</v>
      </c>
      <c r="C734" s="116" t="str">
        <f t="shared" si="62"/>
        <v>brown</v>
      </c>
      <c r="D734" s="116" t="str">
        <f t="shared" si="63"/>
        <v>Панама</v>
      </c>
      <c r="E734" s="117" t="str">
        <f t="shared" si="59"/>
        <v>Панамы</v>
      </c>
      <c r="F734" s="130" t="s">
        <v>1165</v>
      </c>
      <c r="G734" s="131" t="s">
        <v>1166</v>
      </c>
      <c r="H734" s="132" t="s">
        <v>44</v>
      </c>
      <c r="I734" s="133">
        <v>859.68</v>
      </c>
      <c r="J734" s="134">
        <v>3</v>
      </c>
      <c r="K734" s="135" t="s">
        <v>2159</v>
      </c>
      <c r="M734" s="137">
        <v>3</v>
      </c>
    </row>
    <row r="735" spans="1:13">
      <c r="A735" s="116" t="str">
        <f t="shared" si="60"/>
        <v>SULU-brown</v>
      </c>
      <c r="B735" s="116" t="str">
        <f t="shared" si="61"/>
        <v>SULU</v>
      </c>
      <c r="C735" s="116" t="str">
        <f t="shared" si="62"/>
        <v>brown</v>
      </c>
      <c r="D735" s="116" t="str">
        <f t="shared" si="63"/>
        <v>Панама</v>
      </c>
      <c r="E735" s="117" t="str">
        <f t="shared" si="59"/>
        <v>Панамы</v>
      </c>
      <c r="F735" s="130" t="s">
        <v>1167</v>
      </c>
      <c r="G735" s="131" t="s">
        <v>1166</v>
      </c>
      <c r="H735" s="132" t="s">
        <v>42</v>
      </c>
      <c r="I735" s="133">
        <v>859.68</v>
      </c>
      <c r="J735" s="134">
        <v>18</v>
      </c>
      <c r="K735" s="135" t="s">
        <v>2160</v>
      </c>
      <c r="M735" s="137">
        <v>18</v>
      </c>
    </row>
    <row r="736" spans="1:13">
      <c r="A736" s="116" t="str">
        <f t="shared" si="60"/>
        <v>SULU-brown</v>
      </c>
      <c r="B736" s="116" t="str">
        <f t="shared" si="61"/>
        <v>SULU</v>
      </c>
      <c r="C736" s="116" t="str">
        <f t="shared" si="62"/>
        <v>brown</v>
      </c>
      <c r="D736" s="116" t="str">
        <f t="shared" si="63"/>
        <v>Панама</v>
      </c>
      <c r="E736" s="117" t="str">
        <f t="shared" si="59"/>
        <v>Панамы</v>
      </c>
      <c r="F736" s="130" t="s">
        <v>1168</v>
      </c>
      <c r="G736" s="131" t="s">
        <v>1166</v>
      </c>
      <c r="H736" s="132" t="s">
        <v>41</v>
      </c>
      <c r="I736" s="133">
        <v>859.68</v>
      </c>
      <c r="J736" s="134">
        <v>13</v>
      </c>
      <c r="K736" s="135" t="s">
        <v>2161</v>
      </c>
      <c r="M736" s="137">
        <v>13</v>
      </c>
    </row>
    <row r="737" spans="1:13">
      <c r="A737" s="116" t="str">
        <f t="shared" si="60"/>
        <v>SULU-blue</v>
      </c>
      <c r="B737" s="116" t="str">
        <f t="shared" si="61"/>
        <v>SULU</v>
      </c>
      <c r="C737" s="116" t="str">
        <f t="shared" si="62"/>
        <v>blue</v>
      </c>
      <c r="D737" s="116" t="str">
        <f t="shared" si="63"/>
        <v>Панама</v>
      </c>
      <c r="E737" s="117" t="str">
        <f t="shared" si="59"/>
        <v>Панамы</v>
      </c>
      <c r="F737" s="130" t="s">
        <v>1164</v>
      </c>
      <c r="G737" s="131" t="s">
        <v>1163</v>
      </c>
      <c r="H737" s="132" t="s">
        <v>42</v>
      </c>
      <c r="I737" s="133">
        <v>859.68</v>
      </c>
      <c r="J737" s="134">
        <v>5</v>
      </c>
      <c r="K737" s="135" t="s">
        <v>2162</v>
      </c>
      <c r="M737" s="137">
        <v>5</v>
      </c>
    </row>
    <row r="738" spans="1:13">
      <c r="A738" s="116" t="str">
        <f t="shared" si="60"/>
        <v>WILD 040-beige</v>
      </c>
      <c r="B738" s="116" t="str">
        <f t="shared" si="61"/>
        <v>WILD 040</v>
      </c>
      <c r="C738" s="116" t="str">
        <f t="shared" si="62"/>
        <v>beige</v>
      </c>
      <c r="D738" s="116" t="str">
        <f t="shared" si="63"/>
        <v>Панама</v>
      </c>
      <c r="E738" s="117" t="str">
        <f t="shared" si="59"/>
        <v>Панамы</v>
      </c>
      <c r="F738" s="130" t="s">
        <v>2163</v>
      </c>
      <c r="G738" s="131" t="s">
        <v>2164</v>
      </c>
      <c r="H738" s="132" t="s">
        <v>44</v>
      </c>
      <c r="I738" s="133" t="s">
        <v>2165</v>
      </c>
      <c r="J738" s="134">
        <v>5</v>
      </c>
      <c r="K738" s="135" t="s">
        <v>2166</v>
      </c>
      <c r="M738" s="137">
        <v>5</v>
      </c>
    </row>
    <row r="739" spans="1:13">
      <c r="A739" s="116" t="str">
        <f t="shared" si="60"/>
        <v>WILD 040-beige</v>
      </c>
      <c r="B739" s="116" t="str">
        <f t="shared" si="61"/>
        <v>WILD 040</v>
      </c>
      <c r="C739" s="116" t="str">
        <f t="shared" si="62"/>
        <v>beige</v>
      </c>
      <c r="D739" s="116" t="str">
        <f t="shared" si="63"/>
        <v>Панама</v>
      </c>
      <c r="E739" s="117" t="str">
        <f t="shared" si="59"/>
        <v>Панамы</v>
      </c>
      <c r="F739" s="130" t="s">
        <v>2167</v>
      </c>
      <c r="G739" s="131" t="s">
        <v>2164</v>
      </c>
      <c r="H739" s="132" t="s">
        <v>42</v>
      </c>
      <c r="I739" s="133" t="s">
        <v>2165</v>
      </c>
      <c r="J739" s="134">
        <v>17</v>
      </c>
      <c r="K739" s="135" t="s">
        <v>2168</v>
      </c>
      <c r="M739" s="137">
        <v>17</v>
      </c>
    </row>
    <row r="740" spans="1:13">
      <c r="A740" s="116" t="str">
        <f t="shared" si="60"/>
        <v>WILD 040-beige</v>
      </c>
      <c r="B740" s="116" t="str">
        <f t="shared" si="61"/>
        <v>WILD 040</v>
      </c>
      <c r="C740" s="116" t="str">
        <f t="shared" si="62"/>
        <v>beige</v>
      </c>
      <c r="D740" s="116" t="str">
        <f t="shared" si="63"/>
        <v>Панама</v>
      </c>
      <c r="E740" s="117" t="str">
        <f t="shared" si="59"/>
        <v>Панамы</v>
      </c>
      <c r="F740" s="130" t="s">
        <v>2169</v>
      </c>
      <c r="G740" s="131" t="s">
        <v>2164</v>
      </c>
      <c r="H740" s="132" t="s">
        <v>41</v>
      </c>
      <c r="I740" s="133" t="s">
        <v>2170</v>
      </c>
      <c r="J740" s="134">
        <v>18</v>
      </c>
      <c r="K740" s="135" t="s">
        <v>2171</v>
      </c>
      <c r="M740" s="137">
        <v>18</v>
      </c>
    </row>
    <row r="741" spans="1:13">
      <c r="A741" s="116" t="str">
        <f t="shared" si="60"/>
        <v>WILD 040-beige</v>
      </c>
      <c r="B741" s="116" t="str">
        <f t="shared" si="61"/>
        <v>WILD 040</v>
      </c>
      <c r="C741" s="116" t="str">
        <f t="shared" si="62"/>
        <v>beige</v>
      </c>
      <c r="D741" s="116" t="str">
        <f t="shared" si="63"/>
        <v>Панама</v>
      </c>
      <c r="E741" s="117" t="str">
        <f t="shared" si="59"/>
        <v>Панамы</v>
      </c>
      <c r="F741" s="130" t="s">
        <v>2172</v>
      </c>
      <c r="G741" s="131" t="s">
        <v>2164</v>
      </c>
      <c r="H741" s="132" t="s">
        <v>43</v>
      </c>
      <c r="I741" s="133" t="s">
        <v>2165</v>
      </c>
      <c r="J741" s="134">
        <v>5</v>
      </c>
      <c r="K741" s="135" t="s">
        <v>2166</v>
      </c>
      <c r="M741" s="137">
        <v>5</v>
      </c>
    </row>
    <row r="742" spans="1:13">
      <c r="A742" s="116" t="str">
        <f t="shared" si="60"/>
        <v>WILD 040-taupe</v>
      </c>
      <c r="B742" s="116" t="str">
        <f t="shared" si="61"/>
        <v>WILD 040</v>
      </c>
      <c r="C742" s="116" t="str">
        <f t="shared" si="62"/>
        <v>taupe</v>
      </c>
      <c r="D742" s="116" t="str">
        <f t="shared" si="63"/>
        <v>Панама</v>
      </c>
      <c r="E742" s="117" t="str">
        <f t="shared" si="59"/>
        <v>Панамы</v>
      </c>
      <c r="F742" s="130" t="s">
        <v>2173</v>
      </c>
      <c r="G742" s="131" t="s">
        <v>2174</v>
      </c>
      <c r="H742" s="132" t="s">
        <v>44</v>
      </c>
      <c r="I742" s="133" t="s">
        <v>2165</v>
      </c>
      <c r="J742" s="134">
        <v>4</v>
      </c>
      <c r="K742" s="135" t="s">
        <v>2175</v>
      </c>
      <c r="M742" s="137">
        <v>4</v>
      </c>
    </row>
    <row r="743" spans="1:13">
      <c r="A743" s="116" t="str">
        <f t="shared" si="60"/>
        <v>WILD 040-taupe</v>
      </c>
      <c r="B743" s="116" t="str">
        <f t="shared" si="61"/>
        <v>WILD 040</v>
      </c>
      <c r="C743" s="116" t="str">
        <f t="shared" si="62"/>
        <v>taupe</v>
      </c>
      <c r="D743" s="116" t="str">
        <f t="shared" si="63"/>
        <v>Панама</v>
      </c>
      <c r="E743" s="117" t="str">
        <f t="shared" si="59"/>
        <v>Панамы</v>
      </c>
      <c r="F743" s="130" t="s">
        <v>2176</v>
      </c>
      <c r="G743" s="131" t="s">
        <v>2174</v>
      </c>
      <c r="H743" s="132" t="s">
        <v>42</v>
      </c>
      <c r="I743" s="133" t="s">
        <v>2165</v>
      </c>
      <c r="J743" s="134">
        <v>17</v>
      </c>
      <c r="K743" s="135" t="s">
        <v>2168</v>
      </c>
      <c r="M743" s="137">
        <v>17</v>
      </c>
    </row>
    <row r="744" spans="1:13">
      <c r="A744" s="116" t="str">
        <f t="shared" si="60"/>
        <v>WILD 040-taupe</v>
      </c>
      <c r="B744" s="116" t="str">
        <f t="shared" si="61"/>
        <v>WILD 040</v>
      </c>
      <c r="C744" s="116" t="str">
        <f t="shared" si="62"/>
        <v>taupe</v>
      </c>
      <c r="D744" s="116" t="str">
        <f t="shared" si="63"/>
        <v>Панама</v>
      </c>
      <c r="E744" s="117" t="str">
        <f t="shared" si="59"/>
        <v>Панамы</v>
      </c>
      <c r="F744" s="130" t="s">
        <v>2177</v>
      </c>
      <c r="G744" s="131" t="s">
        <v>2174</v>
      </c>
      <c r="H744" s="132" t="s">
        <v>41</v>
      </c>
      <c r="I744" s="133" t="s">
        <v>2165</v>
      </c>
      <c r="J744" s="134">
        <v>19</v>
      </c>
      <c r="K744" s="135" t="s">
        <v>2178</v>
      </c>
      <c r="M744" s="137">
        <v>19</v>
      </c>
    </row>
    <row r="745" spans="1:13">
      <c r="A745" s="116" t="str">
        <f t="shared" si="60"/>
        <v>WILD 040-taupe</v>
      </c>
      <c r="B745" s="116" t="str">
        <f t="shared" si="61"/>
        <v>WILD 040</v>
      </c>
      <c r="C745" s="116" t="str">
        <f t="shared" si="62"/>
        <v>taupe</v>
      </c>
      <c r="D745" s="116" t="str">
        <f t="shared" si="63"/>
        <v>Панама</v>
      </c>
      <c r="E745" s="117" t="str">
        <f t="shared" si="59"/>
        <v>Панамы</v>
      </c>
      <c r="F745" s="130" t="s">
        <v>2179</v>
      </c>
      <c r="G745" s="131" t="s">
        <v>2174</v>
      </c>
      <c r="H745" s="132" t="s">
        <v>43</v>
      </c>
      <c r="I745" s="133" t="s">
        <v>2165</v>
      </c>
      <c r="J745" s="134">
        <v>6</v>
      </c>
      <c r="K745" s="135" t="s">
        <v>2180</v>
      </c>
      <c r="M745" s="137">
        <v>6</v>
      </c>
    </row>
    <row r="746" spans="1:13">
      <c r="A746" s="116" t="str">
        <f t="shared" si="60"/>
        <v>FREEZE 2610-raspberry</v>
      </c>
      <c r="B746" s="116" t="str">
        <f t="shared" si="61"/>
        <v>FREEZE 2610</v>
      </c>
      <c r="C746" s="116" t="str">
        <f t="shared" si="62"/>
        <v>raspberry</v>
      </c>
      <c r="D746" s="116" t="str">
        <f t="shared" si="63"/>
        <v>Перчатки</v>
      </c>
      <c r="E746" s="117" t="str">
        <f t="shared" si="59"/>
        <v>Перчатки</v>
      </c>
      <c r="F746" s="130" t="s">
        <v>707</v>
      </c>
      <c r="G746" s="131" t="s">
        <v>708</v>
      </c>
      <c r="H746" s="132" t="s">
        <v>40</v>
      </c>
      <c r="I746" s="133">
        <v>179</v>
      </c>
      <c r="J746" s="134">
        <v>1</v>
      </c>
      <c r="K746" s="135">
        <v>179</v>
      </c>
      <c r="M746" s="137">
        <v>1</v>
      </c>
    </row>
    <row r="747" spans="1:13">
      <c r="A747" s="116" t="str">
        <f t="shared" si="60"/>
        <v>FREEZE 3610-black</v>
      </c>
      <c r="B747" s="116" t="str">
        <f t="shared" si="61"/>
        <v>FREEZE 3610</v>
      </c>
      <c r="C747" s="116" t="str">
        <f t="shared" si="62"/>
        <v>black</v>
      </c>
      <c r="D747" s="116" t="str">
        <f t="shared" si="63"/>
        <v>Перчатки</v>
      </c>
      <c r="E747" s="117" t="str">
        <f t="shared" si="59"/>
        <v>Перчатки</v>
      </c>
      <c r="F747" s="130" t="s">
        <v>429</v>
      </c>
      <c r="G747" s="131" t="s">
        <v>430</v>
      </c>
      <c r="H747" s="132" t="s">
        <v>40</v>
      </c>
      <c r="I747" s="133">
        <v>231.22</v>
      </c>
      <c r="J747" s="134">
        <v>2</v>
      </c>
      <c r="K747" s="135">
        <v>462.44</v>
      </c>
      <c r="M747" s="137">
        <v>2</v>
      </c>
    </row>
    <row r="748" spans="1:13">
      <c r="A748" s="116" t="str">
        <f t="shared" si="60"/>
        <v>PAINTER 002-black</v>
      </c>
      <c r="B748" s="116" t="str">
        <f t="shared" si="61"/>
        <v>PAINTER 002</v>
      </c>
      <c r="C748" s="116" t="str">
        <f t="shared" si="62"/>
        <v>black</v>
      </c>
      <c r="D748" s="116" t="str">
        <f t="shared" si="63"/>
        <v>Перчатки</v>
      </c>
      <c r="E748" s="117" t="str">
        <f t="shared" si="59"/>
        <v>Перчатки</v>
      </c>
      <c r="F748" s="130" t="s">
        <v>709</v>
      </c>
      <c r="G748" s="131" t="s">
        <v>710</v>
      </c>
      <c r="H748" s="132">
        <v>6.5</v>
      </c>
      <c r="I748" s="133" t="s">
        <v>2181</v>
      </c>
      <c r="J748" s="134">
        <v>1</v>
      </c>
      <c r="K748" s="135" t="s">
        <v>2182</v>
      </c>
      <c r="M748" s="137">
        <v>1</v>
      </c>
    </row>
    <row r="749" spans="1:13">
      <c r="A749" s="116" t="str">
        <f t="shared" si="60"/>
        <v>PYROP 002-grey</v>
      </c>
      <c r="B749" s="116" t="str">
        <f t="shared" si="61"/>
        <v>PYROP 002</v>
      </c>
      <c r="C749" s="116" t="str">
        <f t="shared" si="62"/>
        <v>grey</v>
      </c>
      <c r="D749" s="116" t="str">
        <f t="shared" si="63"/>
        <v>Перчатки</v>
      </c>
      <c r="E749" s="117" t="str">
        <f t="shared" si="59"/>
        <v>Перчатки</v>
      </c>
      <c r="F749" s="130" t="s">
        <v>450</v>
      </c>
      <c r="G749" s="131" t="s">
        <v>451</v>
      </c>
      <c r="H749" s="132" t="s">
        <v>40</v>
      </c>
      <c r="I749" s="133">
        <v>637</v>
      </c>
      <c r="J749" s="134">
        <v>1</v>
      </c>
      <c r="K749" s="135">
        <v>637</v>
      </c>
      <c r="M749" s="137">
        <v>1</v>
      </c>
    </row>
    <row r="750" spans="1:13">
      <c r="A750" s="116" t="str">
        <f t="shared" si="60"/>
        <v>PYROP 002-grey</v>
      </c>
      <c r="B750" s="116" t="str">
        <f t="shared" si="61"/>
        <v>PYROP 002</v>
      </c>
      <c r="C750" s="116" t="str">
        <f t="shared" si="62"/>
        <v>grey</v>
      </c>
      <c r="D750" s="116" t="str">
        <f t="shared" si="63"/>
        <v>Перчатки</v>
      </c>
      <c r="E750" s="117" t="str">
        <f t="shared" si="59"/>
        <v>Перчатки</v>
      </c>
      <c r="F750" s="130" t="s">
        <v>183</v>
      </c>
      <c r="G750" s="131" t="s">
        <v>107</v>
      </c>
      <c r="H750" s="132" t="s">
        <v>40</v>
      </c>
      <c r="I750" s="133">
        <v>939.18</v>
      </c>
      <c r="J750" s="134">
        <v>1</v>
      </c>
      <c r="K750" s="135">
        <v>939.18</v>
      </c>
      <c r="M750" s="137">
        <v>1</v>
      </c>
    </row>
    <row r="751" spans="1:13">
      <c r="A751" s="116" t="str">
        <f t="shared" si="60"/>
        <v>PYROP 002-black</v>
      </c>
      <c r="B751" s="116" t="str">
        <f t="shared" si="61"/>
        <v>PYROP 002</v>
      </c>
      <c r="C751" s="116" t="str">
        <f t="shared" si="62"/>
        <v>black</v>
      </c>
      <c r="D751" s="116" t="str">
        <f t="shared" si="63"/>
        <v>Перчатки</v>
      </c>
      <c r="E751" s="117" t="str">
        <f t="shared" si="59"/>
        <v>Перчатки</v>
      </c>
      <c r="F751" s="130" t="s">
        <v>452</v>
      </c>
      <c r="G751" s="131" t="s">
        <v>106</v>
      </c>
      <c r="H751" s="132" t="s">
        <v>40</v>
      </c>
      <c r="I751" s="133">
        <v>939.18</v>
      </c>
      <c r="J751" s="134">
        <v>3</v>
      </c>
      <c r="K751" s="135" t="s">
        <v>2183</v>
      </c>
      <c r="M751" s="137">
        <v>3</v>
      </c>
    </row>
    <row r="752" spans="1:13">
      <c r="A752" s="116" t="str">
        <f t="shared" si="60"/>
        <v>SHELL C-zogg</v>
      </c>
      <c r="B752" s="116" t="str">
        <f t="shared" si="61"/>
        <v>SHELL C</v>
      </c>
      <c r="C752" s="116" t="str">
        <f t="shared" si="62"/>
        <v>zogg</v>
      </c>
      <c r="D752" s="116" t="str">
        <f t="shared" si="63"/>
        <v>Повязка</v>
      </c>
      <c r="E752" s="117" t="str">
        <f t="shared" si="59"/>
        <v>Повязки</v>
      </c>
      <c r="F752" s="130" t="s">
        <v>751</v>
      </c>
      <c r="G752" s="131" t="s">
        <v>752</v>
      </c>
      <c r="H752" s="132" t="s">
        <v>40</v>
      </c>
      <c r="I752" s="133">
        <v>325.62</v>
      </c>
      <c r="J752" s="134">
        <v>4</v>
      </c>
      <c r="K752" s="135" t="s">
        <v>2184</v>
      </c>
      <c r="M752" s="137">
        <v>4</v>
      </c>
    </row>
    <row r="753" spans="1:13">
      <c r="A753" s="116" t="str">
        <f t="shared" si="60"/>
        <v>SHELL C-maze</v>
      </c>
      <c r="B753" s="116" t="str">
        <f t="shared" si="61"/>
        <v>SHELL C</v>
      </c>
      <c r="C753" s="116" t="str">
        <f t="shared" si="62"/>
        <v>maze</v>
      </c>
      <c r="D753" s="116" t="str">
        <f t="shared" si="63"/>
        <v>Повязка</v>
      </c>
      <c r="E753" s="117" t="str">
        <f t="shared" si="59"/>
        <v>Повязки</v>
      </c>
      <c r="F753" s="130" t="s">
        <v>745</v>
      </c>
      <c r="G753" s="131" t="s">
        <v>746</v>
      </c>
      <c r="H753" s="132" t="s">
        <v>40</v>
      </c>
      <c r="I753" s="133">
        <v>325.62</v>
      </c>
      <c r="J753" s="134">
        <v>6</v>
      </c>
      <c r="K753" s="135" t="s">
        <v>2185</v>
      </c>
      <c r="M753" s="137">
        <v>6</v>
      </c>
    </row>
    <row r="754" spans="1:13">
      <c r="A754" s="116" t="str">
        <f t="shared" si="60"/>
        <v>SHELL C-jacquard</v>
      </c>
      <c r="B754" s="116" t="str">
        <f t="shared" si="61"/>
        <v>SHELL C</v>
      </c>
      <c r="C754" s="116" t="str">
        <f t="shared" si="62"/>
        <v>jacquard</v>
      </c>
      <c r="D754" s="116" t="str">
        <f t="shared" si="63"/>
        <v>Повязка</v>
      </c>
      <c r="E754" s="117" t="str">
        <f t="shared" si="59"/>
        <v>Повязки</v>
      </c>
      <c r="F754" s="130" t="s">
        <v>749</v>
      </c>
      <c r="G754" s="131" t="s">
        <v>750</v>
      </c>
      <c r="H754" s="132" t="s">
        <v>40</v>
      </c>
      <c r="I754" s="133">
        <v>325.62</v>
      </c>
      <c r="J754" s="134">
        <v>6</v>
      </c>
      <c r="K754" s="135" t="s">
        <v>2185</v>
      </c>
      <c r="M754" s="137">
        <v>6</v>
      </c>
    </row>
    <row r="755" spans="1:13">
      <c r="A755" s="116" t="str">
        <f t="shared" si="60"/>
        <v>SHELL C-losange</v>
      </c>
      <c r="B755" s="116" t="str">
        <f t="shared" si="61"/>
        <v>SHELL C</v>
      </c>
      <c r="C755" s="116" t="str">
        <f t="shared" si="62"/>
        <v>losange</v>
      </c>
      <c r="D755" s="116" t="str">
        <f t="shared" si="63"/>
        <v>Повязка</v>
      </c>
      <c r="E755" s="117" t="str">
        <f t="shared" si="59"/>
        <v>Повязки</v>
      </c>
      <c r="F755" s="130" t="s">
        <v>741</v>
      </c>
      <c r="G755" s="131" t="s">
        <v>742</v>
      </c>
      <c r="H755" s="132" t="s">
        <v>40</v>
      </c>
      <c r="I755" s="133">
        <v>325.62</v>
      </c>
      <c r="J755" s="134">
        <v>5</v>
      </c>
      <c r="K755" s="135" t="s">
        <v>2186</v>
      </c>
      <c r="M755" s="137">
        <v>5</v>
      </c>
    </row>
    <row r="756" spans="1:13">
      <c r="A756" s="116" t="str">
        <f t="shared" si="60"/>
        <v>SHELL C-kili</v>
      </c>
      <c r="B756" s="116" t="str">
        <f t="shared" si="61"/>
        <v>SHELL C</v>
      </c>
      <c r="C756" s="116" t="str">
        <f t="shared" si="62"/>
        <v>kili</v>
      </c>
      <c r="D756" s="116" t="str">
        <f t="shared" si="63"/>
        <v>Повязка</v>
      </c>
      <c r="E756" s="117" t="str">
        <f t="shared" si="59"/>
        <v>Повязки</v>
      </c>
      <c r="F756" s="130" t="s">
        <v>743</v>
      </c>
      <c r="G756" s="131" t="s">
        <v>744</v>
      </c>
      <c r="H756" s="132" t="s">
        <v>40</v>
      </c>
      <c r="I756" s="133">
        <v>325.62</v>
      </c>
      <c r="J756" s="134">
        <v>7</v>
      </c>
      <c r="K756" s="135" t="s">
        <v>2187</v>
      </c>
      <c r="M756" s="137">
        <v>7</v>
      </c>
    </row>
    <row r="757" spans="1:13">
      <c r="A757" s="116" t="str">
        <f t="shared" si="60"/>
        <v>SHELL C-thovex</v>
      </c>
      <c r="B757" s="116" t="str">
        <f t="shared" si="61"/>
        <v>SHELL C</v>
      </c>
      <c r="C757" s="116" t="str">
        <f t="shared" si="62"/>
        <v>thovex</v>
      </c>
      <c r="D757" s="116" t="str">
        <f t="shared" si="63"/>
        <v>Повязка</v>
      </c>
      <c r="E757" s="117" t="str">
        <f t="shared" si="59"/>
        <v>Повязки</v>
      </c>
      <c r="F757" s="130" t="s">
        <v>739</v>
      </c>
      <c r="G757" s="131" t="s">
        <v>740</v>
      </c>
      <c r="H757" s="132" t="s">
        <v>40</v>
      </c>
      <c r="I757" s="133">
        <v>325.62</v>
      </c>
      <c r="J757" s="134">
        <v>6</v>
      </c>
      <c r="K757" s="135" t="s">
        <v>2185</v>
      </c>
      <c r="M757" s="137">
        <v>6</v>
      </c>
    </row>
    <row r="758" spans="1:13">
      <c r="A758" s="116" t="str">
        <f t="shared" si="60"/>
        <v>SHELL C-colo</v>
      </c>
      <c r="B758" s="116" t="str">
        <f t="shared" si="61"/>
        <v>SHELL C</v>
      </c>
      <c r="C758" s="116" t="str">
        <f t="shared" si="62"/>
        <v>colo</v>
      </c>
      <c r="D758" s="116" t="str">
        <f t="shared" si="63"/>
        <v>Повязка</v>
      </c>
      <c r="E758" s="117" t="str">
        <f t="shared" si="59"/>
        <v>Повязки</v>
      </c>
      <c r="F758" s="130" t="s">
        <v>747</v>
      </c>
      <c r="G758" s="131" t="s">
        <v>748</v>
      </c>
      <c r="H758" s="132" t="s">
        <v>40</v>
      </c>
      <c r="I758" s="133">
        <v>325.62</v>
      </c>
      <c r="J758" s="134">
        <v>6</v>
      </c>
      <c r="K758" s="135" t="s">
        <v>2185</v>
      </c>
      <c r="M758" s="137">
        <v>6</v>
      </c>
    </row>
    <row r="759" spans="1:13">
      <c r="A759" s="116" t="str">
        <f t="shared" si="60"/>
        <v>BUCK 001-brown</v>
      </c>
      <c r="B759" s="116" t="str">
        <f t="shared" si="61"/>
        <v>BUCK 001</v>
      </c>
      <c r="C759" s="116" t="str">
        <f t="shared" si="62"/>
        <v>brown</v>
      </c>
      <c r="D759" s="116" t="str">
        <f t="shared" si="63"/>
        <v>Шапка</v>
      </c>
      <c r="E759" s="117" t="str">
        <f t="shared" si="59"/>
        <v>Шапки</v>
      </c>
      <c r="F759" s="130" t="s">
        <v>2188</v>
      </c>
      <c r="G759" s="131" t="s">
        <v>2189</v>
      </c>
      <c r="H759" s="132" t="s">
        <v>44</v>
      </c>
      <c r="I759" s="133">
        <v>879.65</v>
      </c>
      <c r="J759" s="134">
        <v>1</v>
      </c>
      <c r="K759" s="135">
        <v>879.65</v>
      </c>
      <c r="M759" s="137">
        <v>1</v>
      </c>
    </row>
    <row r="760" spans="1:13">
      <c r="A760" s="116" t="str">
        <f t="shared" si="60"/>
        <v>BUCK 001-brown</v>
      </c>
      <c r="B760" s="116" t="str">
        <f t="shared" si="61"/>
        <v>BUCK 001</v>
      </c>
      <c r="C760" s="116" t="str">
        <f t="shared" si="62"/>
        <v>brown</v>
      </c>
      <c r="D760" s="116" t="str">
        <f t="shared" si="63"/>
        <v>Шапка</v>
      </c>
      <c r="E760" s="117" t="str">
        <f t="shared" si="59"/>
        <v>Шапки</v>
      </c>
      <c r="F760" s="130" t="s">
        <v>2190</v>
      </c>
      <c r="G760" s="131" t="s">
        <v>2189</v>
      </c>
      <c r="H760" s="132" t="s">
        <v>42</v>
      </c>
      <c r="I760" s="133">
        <v>879.65</v>
      </c>
      <c r="J760" s="134">
        <v>4</v>
      </c>
      <c r="K760" s="135" t="s">
        <v>1577</v>
      </c>
      <c r="M760" s="137">
        <v>4</v>
      </c>
    </row>
    <row r="761" spans="1:13">
      <c r="A761" s="116" t="str">
        <f t="shared" si="60"/>
        <v>BUCK 001-brown</v>
      </c>
      <c r="B761" s="116" t="str">
        <f t="shared" si="61"/>
        <v>BUCK 001</v>
      </c>
      <c r="C761" s="116" t="str">
        <f t="shared" si="62"/>
        <v>brown</v>
      </c>
      <c r="D761" s="116" t="str">
        <f t="shared" si="63"/>
        <v>Шапка</v>
      </c>
      <c r="E761" s="117" t="str">
        <f t="shared" si="59"/>
        <v>Шапки</v>
      </c>
      <c r="F761" s="130" t="s">
        <v>2191</v>
      </c>
      <c r="G761" s="131" t="s">
        <v>2189</v>
      </c>
      <c r="H761" s="132" t="s">
        <v>41</v>
      </c>
      <c r="I761" s="133">
        <v>879.65</v>
      </c>
      <c r="J761" s="134">
        <v>7</v>
      </c>
      <c r="K761" s="135" t="s">
        <v>1786</v>
      </c>
      <c r="M761" s="137">
        <v>7</v>
      </c>
    </row>
    <row r="762" spans="1:13">
      <c r="A762" s="116" t="str">
        <f t="shared" si="60"/>
        <v>BUCK 001-brown</v>
      </c>
      <c r="B762" s="116" t="str">
        <f t="shared" si="61"/>
        <v>BUCK 001</v>
      </c>
      <c r="C762" s="116" t="str">
        <f t="shared" si="62"/>
        <v>brown</v>
      </c>
      <c r="D762" s="116" t="str">
        <f t="shared" si="63"/>
        <v>Шапка</v>
      </c>
      <c r="E762" s="117" t="str">
        <f t="shared" si="59"/>
        <v>Шапки</v>
      </c>
      <c r="F762" s="130" t="s">
        <v>2192</v>
      </c>
      <c r="G762" s="131" t="s">
        <v>2189</v>
      </c>
      <c r="H762" s="132" t="s">
        <v>43</v>
      </c>
      <c r="I762" s="133">
        <v>879.65</v>
      </c>
      <c r="J762" s="134">
        <v>2</v>
      </c>
      <c r="K762" s="135" t="s">
        <v>2041</v>
      </c>
      <c r="M762" s="137">
        <v>2</v>
      </c>
    </row>
    <row r="763" spans="1:13">
      <c r="A763" s="116" t="str">
        <f t="shared" si="60"/>
        <v>BUCK 001-charcoal</v>
      </c>
      <c r="B763" s="116" t="str">
        <f t="shared" si="61"/>
        <v>BUCK 001</v>
      </c>
      <c r="C763" s="116" t="str">
        <f t="shared" si="62"/>
        <v>charcoal</v>
      </c>
      <c r="D763" s="116" t="str">
        <f t="shared" si="63"/>
        <v>Шапка</v>
      </c>
      <c r="E763" s="117" t="str">
        <f t="shared" si="59"/>
        <v>Шапки</v>
      </c>
      <c r="F763" s="130" t="s">
        <v>2193</v>
      </c>
      <c r="G763" s="131" t="s">
        <v>2194</v>
      </c>
      <c r="H763" s="132" t="s">
        <v>44</v>
      </c>
      <c r="I763" s="133">
        <v>827.97</v>
      </c>
      <c r="J763" s="134">
        <v>2</v>
      </c>
      <c r="K763" s="135" t="s">
        <v>2195</v>
      </c>
      <c r="M763" s="137">
        <v>2</v>
      </c>
    </row>
    <row r="764" spans="1:13">
      <c r="A764" s="116" t="str">
        <f t="shared" si="60"/>
        <v>BUCK 001-charcoal</v>
      </c>
      <c r="B764" s="116" t="str">
        <f t="shared" si="61"/>
        <v>BUCK 001</v>
      </c>
      <c r="C764" s="116" t="str">
        <f t="shared" si="62"/>
        <v>charcoal</v>
      </c>
      <c r="D764" s="116" t="str">
        <f t="shared" si="63"/>
        <v>Шапка</v>
      </c>
      <c r="E764" s="117" t="str">
        <f t="shared" si="59"/>
        <v>Шапки</v>
      </c>
      <c r="F764" s="130" t="s">
        <v>2196</v>
      </c>
      <c r="G764" s="131" t="s">
        <v>2194</v>
      </c>
      <c r="H764" s="132" t="s">
        <v>42</v>
      </c>
      <c r="I764" s="133">
        <v>827.97</v>
      </c>
      <c r="J764" s="134">
        <v>22</v>
      </c>
      <c r="K764" s="135" t="s">
        <v>2197</v>
      </c>
      <c r="M764" s="137">
        <v>22</v>
      </c>
    </row>
    <row r="765" spans="1:13">
      <c r="A765" s="116" t="str">
        <f t="shared" si="60"/>
        <v>BUCK 001-charcoal</v>
      </c>
      <c r="B765" s="116" t="str">
        <f t="shared" si="61"/>
        <v>BUCK 001</v>
      </c>
      <c r="C765" s="116" t="str">
        <f t="shared" si="62"/>
        <v>charcoal</v>
      </c>
      <c r="D765" s="116" t="str">
        <f t="shared" si="63"/>
        <v>Шапка</v>
      </c>
      <c r="E765" s="117" t="str">
        <f t="shared" si="59"/>
        <v>Шапки</v>
      </c>
      <c r="F765" s="130" t="s">
        <v>2198</v>
      </c>
      <c r="G765" s="131" t="s">
        <v>2194</v>
      </c>
      <c r="H765" s="132" t="s">
        <v>41</v>
      </c>
      <c r="I765" s="133">
        <v>827.97</v>
      </c>
      <c r="J765" s="134">
        <v>31</v>
      </c>
      <c r="K765" s="135" t="s">
        <v>2199</v>
      </c>
      <c r="M765" s="137">
        <v>31</v>
      </c>
    </row>
    <row r="766" spans="1:13">
      <c r="A766" s="116" t="str">
        <f t="shared" si="60"/>
        <v>BUCK 001-charcoal</v>
      </c>
      <c r="B766" s="116" t="str">
        <f t="shared" si="61"/>
        <v>BUCK 001</v>
      </c>
      <c r="C766" s="116" t="str">
        <f t="shared" si="62"/>
        <v>charcoal</v>
      </c>
      <c r="D766" s="116" t="str">
        <f t="shared" si="63"/>
        <v>Шапка</v>
      </c>
      <c r="E766" s="117" t="str">
        <f t="shared" si="59"/>
        <v>Шапки</v>
      </c>
      <c r="F766" s="130" t="s">
        <v>2200</v>
      </c>
      <c r="G766" s="131" t="s">
        <v>2194</v>
      </c>
      <c r="H766" s="132" t="s">
        <v>43</v>
      </c>
      <c r="I766" s="133">
        <v>827.97</v>
      </c>
      <c r="J766" s="134">
        <v>16</v>
      </c>
      <c r="K766" s="135" t="s">
        <v>2201</v>
      </c>
      <c r="M766" s="137">
        <v>16</v>
      </c>
    </row>
    <row r="767" spans="1:13">
      <c r="A767" s="116" t="str">
        <f t="shared" si="60"/>
        <v>BUCK 001-black</v>
      </c>
      <c r="B767" s="116" t="str">
        <f t="shared" si="61"/>
        <v>BUCK 001</v>
      </c>
      <c r="C767" s="116" t="str">
        <f t="shared" si="62"/>
        <v>black</v>
      </c>
      <c r="D767" s="116" t="str">
        <f t="shared" si="63"/>
        <v>Шапка</v>
      </c>
      <c r="E767" s="117" t="str">
        <f t="shared" si="59"/>
        <v>Шапки</v>
      </c>
      <c r="F767" s="130" t="s">
        <v>2202</v>
      </c>
      <c r="G767" s="131" t="s">
        <v>2203</v>
      </c>
      <c r="H767" s="132" t="s">
        <v>44</v>
      </c>
      <c r="I767" s="133">
        <v>879.65</v>
      </c>
      <c r="J767" s="134">
        <v>1</v>
      </c>
      <c r="K767" s="135">
        <v>879.65</v>
      </c>
      <c r="M767" s="137">
        <v>1</v>
      </c>
    </row>
    <row r="768" spans="1:13">
      <c r="A768" s="116" t="str">
        <f t="shared" si="60"/>
        <v>BUCK 001-black</v>
      </c>
      <c r="B768" s="116" t="str">
        <f t="shared" si="61"/>
        <v>BUCK 001</v>
      </c>
      <c r="C768" s="116" t="str">
        <f t="shared" si="62"/>
        <v>black</v>
      </c>
      <c r="D768" s="116" t="str">
        <f t="shared" si="63"/>
        <v>Шапка</v>
      </c>
      <c r="E768" s="117" t="str">
        <f t="shared" si="59"/>
        <v>Шапки</v>
      </c>
      <c r="F768" s="130" t="s">
        <v>2204</v>
      </c>
      <c r="G768" s="131" t="s">
        <v>2203</v>
      </c>
      <c r="H768" s="132" t="s">
        <v>42</v>
      </c>
      <c r="I768" s="133">
        <v>879.65</v>
      </c>
      <c r="J768" s="134">
        <v>14</v>
      </c>
      <c r="K768" s="135" t="s">
        <v>2068</v>
      </c>
      <c r="M768" s="137">
        <v>14</v>
      </c>
    </row>
    <row r="769" spans="1:13">
      <c r="A769" s="116" t="str">
        <f t="shared" si="60"/>
        <v>BUCK 001-black</v>
      </c>
      <c r="B769" s="116" t="str">
        <f t="shared" si="61"/>
        <v>BUCK 001</v>
      </c>
      <c r="C769" s="116" t="str">
        <f t="shared" si="62"/>
        <v>black</v>
      </c>
      <c r="D769" s="116" t="str">
        <f t="shared" si="63"/>
        <v>Шапка</v>
      </c>
      <c r="E769" s="117" t="str">
        <f t="shared" si="59"/>
        <v>Шапки</v>
      </c>
      <c r="F769" s="130" t="s">
        <v>2205</v>
      </c>
      <c r="G769" s="131" t="s">
        <v>2203</v>
      </c>
      <c r="H769" s="132" t="s">
        <v>41</v>
      </c>
      <c r="I769" s="133">
        <v>879.65</v>
      </c>
      <c r="J769" s="134">
        <v>12</v>
      </c>
      <c r="K769" s="135" t="s">
        <v>1784</v>
      </c>
      <c r="M769" s="137">
        <v>12</v>
      </c>
    </row>
    <row r="770" spans="1:13">
      <c r="A770" s="116" t="str">
        <f t="shared" si="60"/>
        <v>CONSTANT-black</v>
      </c>
      <c r="B770" s="116" t="str">
        <f t="shared" si="61"/>
        <v>CONSTANT</v>
      </c>
      <c r="C770" s="116" t="str">
        <f t="shared" si="62"/>
        <v>black</v>
      </c>
      <c r="D770" s="116" t="str">
        <f t="shared" si="63"/>
        <v>Шапка</v>
      </c>
      <c r="E770" s="117" t="str">
        <f t="shared" ref="E770:E833" si="64">VLOOKUP(D770,N:O,2,0)</f>
        <v>Шапки</v>
      </c>
      <c r="F770" s="130" t="s">
        <v>2206</v>
      </c>
      <c r="G770" s="131" t="s">
        <v>2207</v>
      </c>
      <c r="H770" s="132" t="s">
        <v>40</v>
      </c>
      <c r="I770" s="133">
        <v>592.09</v>
      </c>
      <c r="J770" s="134">
        <v>20</v>
      </c>
      <c r="K770" s="135" t="s">
        <v>2208</v>
      </c>
      <c r="M770" s="137">
        <v>20</v>
      </c>
    </row>
    <row r="771" spans="1:13">
      <c r="A771" s="116" t="str">
        <f t="shared" ref="A771:A834" si="65">B771&amp;"-"&amp;C771</f>
        <v>EDMOND 001-grey</v>
      </c>
      <c r="B771" s="116" t="str">
        <f t="shared" ref="B771:B834" si="66">_xlfn.LET(_xlpm.START,FIND("арт. ",G771)+5,_xlpm.END,FIND("(",G771,_xlpm.START),_xlpm.Result,TRIM(MID(G771,_xlpm.START,_xlpm.END-_xlpm.START)),IFERROR(VALUE(_xlpm.Result),_xlpm.Result))</f>
        <v>EDMOND 001</v>
      </c>
      <c r="C771" s="116" t="str">
        <f t="shared" ref="C771:C834" si="67">IF(OR(G771&lt;&gt;""),
_xlfn.LET(_xlpm.registr,NOT(0),
_xlpm.include,NOT(NOT(0)),
_xlpm.in,IF(_xlpm.registr,LOWER("{"),"{"),
_xlpm.out,IF(_xlpm.registr,LOWER("}"),"}"),
_xlpm.Target,IF(_xlpm.registr,LOWER(G771),$B771),
_xlpm.Start,IF(_xlpm.in="",1,FIND(_xlpm.in,_xlpm.Target)+IF(_xlpm.include,0,LEN(_xlpm.in))),
_xlpm.End,IF(_xlpm.out="",LEN(_xlpm.Target)+1+_xlpm.Start,FIND(_xlpm.out,_xlpm.Target,_xlpm.Start+1)),
_xlpm.Result,TRIM(MID(G771,_xlpm.Start,_xlpm.End-_xlpm.Start+IF(_xlpm.include,LEN(_xlpm.out),0))),
IFERROR(_xlpm.Result,"Не найдено")
),"")</f>
        <v>grey</v>
      </c>
      <c r="D771" s="116" t="str">
        <f t="shared" ref="D771:D834" si="68">_xlfn.LET(_xlpm.START,1,_xlpm.END,FIND(MID($R$1,1,1),G771),TRIM(MID(G771,_xlpm.START,_xlpm.END-_xlpm.START)))</f>
        <v>Шапка</v>
      </c>
      <c r="E771" s="117" t="str">
        <f t="shared" si="64"/>
        <v>Шапки</v>
      </c>
      <c r="F771" s="130" t="s">
        <v>2209</v>
      </c>
      <c r="G771" s="131" t="s">
        <v>2210</v>
      </c>
      <c r="H771" s="132" t="s">
        <v>40</v>
      </c>
      <c r="I771" s="133" t="s">
        <v>2211</v>
      </c>
      <c r="J771" s="134">
        <v>10</v>
      </c>
      <c r="K771" s="135" t="s">
        <v>2212</v>
      </c>
      <c r="M771" s="137">
        <v>10</v>
      </c>
    </row>
    <row r="772" spans="1:13">
      <c r="A772" s="116" t="str">
        <f t="shared" si="65"/>
        <v>EDMOND 001-navy</v>
      </c>
      <c r="B772" s="116" t="str">
        <f t="shared" si="66"/>
        <v>EDMOND 001</v>
      </c>
      <c r="C772" s="116" t="str">
        <f t="shared" si="67"/>
        <v>navy</v>
      </c>
      <c r="D772" s="116" t="str">
        <f t="shared" si="68"/>
        <v>Шапка</v>
      </c>
      <c r="E772" s="117" t="str">
        <f t="shared" si="64"/>
        <v>Шапки</v>
      </c>
      <c r="F772" s="130" t="s">
        <v>2213</v>
      </c>
      <c r="G772" s="131" t="s">
        <v>2214</v>
      </c>
      <c r="H772" s="132" t="s">
        <v>40</v>
      </c>
      <c r="I772" s="133" t="s">
        <v>2211</v>
      </c>
      <c r="J772" s="134">
        <v>13</v>
      </c>
      <c r="K772" s="135" t="s">
        <v>2215</v>
      </c>
      <c r="M772" s="137">
        <v>13</v>
      </c>
    </row>
    <row r="773" spans="1:13">
      <c r="A773" s="116" t="str">
        <f t="shared" si="65"/>
        <v>EDMOND 016-black</v>
      </c>
      <c r="B773" s="116" t="str">
        <f t="shared" si="66"/>
        <v>EDMOND 016</v>
      </c>
      <c r="C773" s="116" t="str">
        <f t="shared" si="67"/>
        <v>black</v>
      </c>
      <c r="D773" s="116" t="str">
        <f t="shared" si="68"/>
        <v>Шапка</v>
      </c>
      <c r="E773" s="117" t="str">
        <f t="shared" si="64"/>
        <v>Шапки</v>
      </c>
      <c r="F773" s="130" t="s">
        <v>326</v>
      </c>
      <c r="G773" s="131" t="s">
        <v>327</v>
      </c>
      <c r="H773" s="132" t="s">
        <v>40</v>
      </c>
      <c r="I773" s="133">
        <v>594</v>
      </c>
      <c r="J773" s="134">
        <v>1</v>
      </c>
      <c r="K773" s="135">
        <v>594</v>
      </c>
      <c r="M773" s="137">
        <v>1</v>
      </c>
    </row>
    <row r="774" spans="1:13">
      <c r="A774" s="116" t="str">
        <f t="shared" si="65"/>
        <v>EDMOND 019-dark grey</v>
      </c>
      <c r="B774" s="116" t="str">
        <f t="shared" si="66"/>
        <v>EDMOND 019</v>
      </c>
      <c r="C774" s="116" t="str">
        <f t="shared" si="67"/>
        <v>dark grey</v>
      </c>
      <c r="D774" s="116" t="str">
        <f t="shared" si="68"/>
        <v>Шапка</v>
      </c>
      <c r="E774" s="117" t="str">
        <f t="shared" si="64"/>
        <v>Шапки</v>
      </c>
      <c r="F774" s="130" t="s">
        <v>185</v>
      </c>
      <c r="G774" s="131" t="s">
        <v>109</v>
      </c>
      <c r="H774" s="132" t="s">
        <v>40</v>
      </c>
      <c r="I774" s="133">
        <v>501</v>
      </c>
      <c r="J774" s="134">
        <v>20</v>
      </c>
      <c r="K774" s="135" t="s">
        <v>2216</v>
      </c>
      <c r="M774" s="137">
        <v>20</v>
      </c>
    </row>
    <row r="775" spans="1:13">
      <c r="A775" s="116" t="str">
        <f t="shared" si="65"/>
        <v>EDMOND 019-navy</v>
      </c>
      <c r="B775" s="116" t="str">
        <f t="shared" si="66"/>
        <v>EDMOND 019</v>
      </c>
      <c r="C775" s="116" t="str">
        <f t="shared" si="67"/>
        <v>navy</v>
      </c>
      <c r="D775" s="116" t="str">
        <f t="shared" si="68"/>
        <v>Шапка</v>
      </c>
      <c r="E775" s="117" t="str">
        <f t="shared" si="64"/>
        <v>Шапки</v>
      </c>
      <c r="F775" s="130" t="s">
        <v>2217</v>
      </c>
      <c r="G775" s="131" t="s">
        <v>2218</v>
      </c>
      <c r="H775" s="132" t="s">
        <v>40</v>
      </c>
      <c r="I775" s="133">
        <v>402.34</v>
      </c>
      <c r="J775" s="134">
        <v>17</v>
      </c>
      <c r="K775" s="135" t="s">
        <v>2219</v>
      </c>
      <c r="M775" s="137">
        <v>17</v>
      </c>
    </row>
    <row r="776" spans="1:13">
      <c r="A776" s="116" t="str">
        <f t="shared" si="65"/>
        <v>EDMOND 019-khaki</v>
      </c>
      <c r="B776" s="116" t="str">
        <f t="shared" si="66"/>
        <v>EDMOND 019</v>
      </c>
      <c r="C776" s="116" t="str">
        <f t="shared" si="67"/>
        <v>khaki</v>
      </c>
      <c r="D776" s="116" t="str">
        <f t="shared" si="68"/>
        <v>Шапка</v>
      </c>
      <c r="E776" s="117" t="str">
        <f t="shared" si="64"/>
        <v>Шапки</v>
      </c>
      <c r="F776" s="130" t="s">
        <v>186</v>
      </c>
      <c r="G776" s="131" t="s">
        <v>110</v>
      </c>
      <c r="H776" s="132" t="s">
        <v>40</v>
      </c>
      <c r="I776" s="133">
        <v>402.34</v>
      </c>
      <c r="J776" s="134">
        <v>17</v>
      </c>
      <c r="K776" s="135" t="s">
        <v>2219</v>
      </c>
      <c r="M776" s="137">
        <v>17</v>
      </c>
    </row>
    <row r="777" spans="1:13">
      <c r="A777" s="116" t="str">
        <f t="shared" si="65"/>
        <v>EDMOND 019-black</v>
      </c>
      <c r="B777" s="116" t="str">
        <f t="shared" si="66"/>
        <v>EDMOND 019</v>
      </c>
      <c r="C777" s="116" t="str">
        <f t="shared" si="67"/>
        <v>black</v>
      </c>
      <c r="D777" s="116" t="str">
        <f t="shared" si="68"/>
        <v>Шапка</v>
      </c>
      <c r="E777" s="117" t="str">
        <f t="shared" si="64"/>
        <v>Шапки</v>
      </c>
      <c r="F777" s="130" t="s">
        <v>184</v>
      </c>
      <c r="G777" s="131" t="s">
        <v>108</v>
      </c>
      <c r="H777" s="132" t="s">
        <v>40</v>
      </c>
      <c r="I777" s="133">
        <v>501</v>
      </c>
      <c r="J777" s="134">
        <v>43</v>
      </c>
      <c r="K777" s="135" t="s">
        <v>2220</v>
      </c>
      <c r="M777" s="137">
        <v>43</v>
      </c>
    </row>
    <row r="778" spans="1:13">
      <c r="A778" s="116" t="str">
        <f t="shared" si="65"/>
        <v>EDMOND 026-black</v>
      </c>
      <c r="B778" s="116" t="str">
        <f t="shared" si="66"/>
        <v>EDMOND 026</v>
      </c>
      <c r="C778" s="116" t="str">
        <f t="shared" si="67"/>
        <v>black</v>
      </c>
      <c r="D778" s="116" t="str">
        <f t="shared" si="68"/>
        <v>Шапка</v>
      </c>
      <c r="E778" s="117" t="str">
        <f t="shared" si="64"/>
        <v>Шапки</v>
      </c>
      <c r="F778" s="130" t="s">
        <v>2221</v>
      </c>
      <c r="G778" s="131" t="s">
        <v>2222</v>
      </c>
      <c r="H778" s="132" t="s">
        <v>40</v>
      </c>
      <c r="I778" s="133">
        <v>669.39</v>
      </c>
      <c r="J778" s="134">
        <v>2</v>
      </c>
      <c r="K778" s="135" t="s">
        <v>2223</v>
      </c>
      <c r="M778" s="137">
        <v>2</v>
      </c>
    </row>
    <row r="779" spans="1:13">
      <c r="A779" s="116" t="str">
        <f t="shared" si="65"/>
        <v>EDMOND 027-grey</v>
      </c>
      <c r="B779" s="116" t="str">
        <f t="shared" si="66"/>
        <v>EDMOND 027</v>
      </c>
      <c r="C779" s="116" t="str">
        <f t="shared" si="67"/>
        <v>grey</v>
      </c>
      <c r="D779" s="116" t="str">
        <f t="shared" si="68"/>
        <v>Шапка</v>
      </c>
      <c r="E779" s="117" t="str">
        <f t="shared" si="64"/>
        <v>Шапки</v>
      </c>
      <c r="F779" s="130" t="s">
        <v>2224</v>
      </c>
      <c r="G779" s="131" t="s">
        <v>2225</v>
      </c>
      <c r="H779" s="132" t="s">
        <v>40</v>
      </c>
      <c r="I779" s="133">
        <v>669.39</v>
      </c>
      <c r="J779" s="134">
        <v>52</v>
      </c>
      <c r="K779" s="135" t="s">
        <v>2226</v>
      </c>
      <c r="M779" s="137">
        <v>52</v>
      </c>
    </row>
    <row r="780" spans="1:13">
      <c r="A780" s="116" t="str">
        <f t="shared" si="65"/>
        <v>EDMOND 040-beige</v>
      </c>
      <c r="B780" s="116" t="str">
        <f t="shared" si="66"/>
        <v>EDMOND 040</v>
      </c>
      <c r="C780" s="116" t="str">
        <f t="shared" si="67"/>
        <v>beige</v>
      </c>
      <c r="D780" s="116" t="str">
        <f t="shared" si="68"/>
        <v>Шапка</v>
      </c>
      <c r="E780" s="117" t="str">
        <f t="shared" si="64"/>
        <v>Шапки</v>
      </c>
      <c r="F780" s="130" t="s">
        <v>2227</v>
      </c>
      <c r="G780" s="131" t="s">
        <v>2228</v>
      </c>
      <c r="H780" s="132" t="s">
        <v>40</v>
      </c>
      <c r="I780" s="133">
        <v>365.51</v>
      </c>
      <c r="J780" s="134">
        <v>4</v>
      </c>
      <c r="K780" s="135" t="s">
        <v>2229</v>
      </c>
      <c r="M780" s="137">
        <v>4</v>
      </c>
    </row>
    <row r="781" spans="1:13">
      <c r="A781" s="116" t="str">
        <f t="shared" si="65"/>
        <v>EDMOND 040-navy</v>
      </c>
      <c r="B781" s="116" t="str">
        <f t="shared" si="66"/>
        <v>EDMOND 040</v>
      </c>
      <c r="C781" s="116" t="str">
        <f t="shared" si="67"/>
        <v>navy</v>
      </c>
      <c r="D781" s="116" t="str">
        <f t="shared" si="68"/>
        <v>Шапка</v>
      </c>
      <c r="E781" s="117" t="str">
        <f t="shared" si="64"/>
        <v>Шапки</v>
      </c>
      <c r="F781" s="130" t="s">
        <v>187</v>
      </c>
      <c r="G781" s="131" t="s">
        <v>111</v>
      </c>
      <c r="H781" s="132" t="s">
        <v>40</v>
      </c>
      <c r="I781" s="133">
        <v>398.47</v>
      </c>
      <c r="J781" s="134">
        <v>12</v>
      </c>
      <c r="K781" s="135" t="s">
        <v>2230</v>
      </c>
      <c r="M781" s="137">
        <v>12</v>
      </c>
    </row>
    <row r="782" spans="1:13">
      <c r="A782" s="116" t="str">
        <f t="shared" si="65"/>
        <v>EDMOND 049-offwhite</v>
      </c>
      <c r="B782" s="116" t="str">
        <f t="shared" si="66"/>
        <v>EDMOND 049</v>
      </c>
      <c r="C782" s="116" t="str">
        <f t="shared" si="67"/>
        <v>offwhite</v>
      </c>
      <c r="D782" s="116" t="str">
        <f t="shared" si="68"/>
        <v>Шапка</v>
      </c>
      <c r="E782" s="117" t="str">
        <f t="shared" si="64"/>
        <v>Шапки</v>
      </c>
      <c r="F782" s="130" t="s">
        <v>189</v>
      </c>
      <c r="G782" s="131" t="s">
        <v>113</v>
      </c>
      <c r="H782" s="132" t="s">
        <v>40</v>
      </c>
      <c r="I782" s="133">
        <v>669.39</v>
      </c>
      <c r="J782" s="134">
        <v>2</v>
      </c>
      <c r="K782" s="135" t="s">
        <v>2223</v>
      </c>
      <c r="M782" s="137">
        <v>2</v>
      </c>
    </row>
    <row r="783" spans="1:13">
      <c r="A783" s="116" t="str">
        <f t="shared" si="65"/>
        <v>EDMOND 049-black</v>
      </c>
      <c r="B783" s="116" t="str">
        <f t="shared" si="66"/>
        <v>EDMOND 049</v>
      </c>
      <c r="C783" s="116" t="str">
        <f t="shared" si="67"/>
        <v>black</v>
      </c>
      <c r="D783" s="116" t="str">
        <f t="shared" si="68"/>
        <v>Шапка</v>
      </c>
      <c r="E783" s="117" t="str">
        <f t="shared" si="64"/>
        <v>Шапки</v>
      </c>
      <c r="F783" s="130" t="s">
        <v>188</v>
      </c>
      <c r="G783" s="131" t="s">
        <v>112</v>
      </c>
      <c r="H783" s="132" t="s">
        <v>40</v>
      </c>
      <c r="I783" s="133">
        <v>669.39</v>
      </c>
      <c r="J783" s="134">
        <v>2</v>
      </c>
      <c r="K783" s="135" t="s">
        <v>2223</v>
      </c>
      <c r="M783" s="137">
        <v>2</v>
      </c>
    </row>
    <row r="784" spans="1:13">
      <c r="A784" s="116" t="str">
        <f t="shared" si="65"/>
        <v>EDMOND 051-beige</v>
      </c>
      <c r="B784" s="116" t="str">
        <f t="shared" si="66"/>
        <v>EDMOND 051</v>
      </c>
      <c r="C784" s="116" t="str">
        <f t="shared" si="67"/>
        <v>beige</v>
      </c>
      <c r="D784" s="116" t="str">
        <f t="shared" si="68"/>
        <v>Шапка</v>
      </c>
      <c r="E784" s="117" t="str">
        <f t="shared" si="64"/>
        <v>Шапки</v>
      </c>
      <c r="F784" s="130" t="s">
        <v>2231</v>
      </c>
      <c r="G784" s="131" t="s">
        <v>2232</v>
      </c>
      <c r="H784" s="132" t="s">
        <v>40</v>
      </c>
      <c r="I784" s="133">
        <v>607.30999999999995</v>
      </c>
      <c r="J784" s="134">
        <v>1</v>
      </c>
      <c r="K784" s="135">
        <v>607.30999999999995</v>
      </c>
      <c r="M784" s="137">
        <v>1</v>
      </c>
    </row>
    <row r="785" spans="1:13">
      <c r="A785" s="116" t="str">
        <f t="shared" si="65"/>
        <v>EDMOND 051-offwhite</v>
      </c>
      <c r="B785" s="116" t="str">
        <f t="shared" si="66"/>
        <v>EDMOND 051</v>
      </c>
      <c r="C785" s="116" t="str">
        <f t="shared" si="67"/>
        <v>offwhite</v>
      </c>
      <c r="D785" s="116" t="str">
        <f t="shared" si="68"/>
        <v>Шапка</v>
      </c>
      <c r="E785" s="117" t="str">
        <f t="shared" si="64"/>
        <v>Шапки</v>
      </c>
      <c r="F785" s="130" t="s">
        <v>711</v>
      </c>
      <c r="G785" s="131" t="s">
        <v>712</v>
      </c>
      <c r="H785" s="132" t="s">
        <v>40</v>
      </c>
      <c r="I785" s="133">
        <v>607.30999999999995</v>
      </c>
      <c r="J785" s="134">
        <v>5</v>
      </c>
      <c r="K785" s="135" t="s">
        <v>2233</v>
      </c>
      <c r="M785" s="137">
        <v>5</v>
      </c>
    </row>
    <row r="786" spans="1:13">
      <c r="A786" s="116" t="str">
        <f t="shared" si="65"/>
        <v>EDMOND 051-brown</v>
      </c>
      <c r="B786" s="116" t="str">
        <f t="shared" si="66"/>
        <v>EDMOND 051</v>
      </c>
      <c r="C786" s="116" t="str">
        <f t="shared" si="67"/>
        <v>brown</v>
      </c>
      <c r="D786" s="116" t="str">
        <f t="shared" si="68"/>
        <v>Шапка</v>
      </c>
      <c r="E786" s="117" t="str">
        <f t="shared" si="64"/>
        <v>Шапки</v>
      </c>
      <c r="F786" s="130" t="s">
        <v>2234</v>
      </c>
      <c r="G786" s="131" t="s">
        <v>2235</v>
      </c>
      <c r="H786" s="132" t="s">
        <v>40</v>
      </c>
      <c r="I786" s="133">
        <v>607.30999999999995</v>
      </c>
      <c r="J786" s="134">
        <v>12</v>
      </c>
      <c r="K786" s="135" t="s">
        <v>1427</v>
      </c>
      <c r="M786" s="137">
        <v>12</v>
      </c>
    </row>
    <row r="787" spans="1:13">
      <c r="A787" s="116" t="str">
        <f t="shared" si="65"/>
        <v>EDMOND 051-khaki</v>
      </c>
      <c r="B787" s="116" t="str">
        <f t="shared" si="66"/>
        <v>EDMOND 051</v>
      </c>
      <c r="C787" s="116" t="str">
        <f t="shared" si="67"/>
        <v>khaki</v>
      </c>
      <c r="D787" s="116" t="str">
        <f t="shared" si="68"/>
        <v>Шапка</v>
      </c>
      <c r="E787" s="117" t="str">
        <f t="shared" si="64"/>
        <v>Шапки</v>
      </c>
      <c r="F787" s="130" t="s">
        <v>2236</v>
      </c>
      <c r="G787" s="131" t="s">
        <v>2237</v>
      </c>
      <c r="H787" s="132" t="s">
        <v>40</v>
      </c>
      <c r="I787" s="133">
        <v>607.30999999999995</v>
      </c>
      <c r="J787" s="134">
        <v>14</v>
      </c>
      <c r="K787" s="135" t="s">
        <v>2238</v>
      </c>
      <c r="M787" s="137">
        <v>14</v>
      </c>
    </row>
    <row r="788" spans="1:13">
      <c r="A788" s="116" t="str">
        <f t="shared" si="65"/>
        <v>EDMOND 051-black</v>
      </c>
      <c r="B788" s="116" t="str">
        <f t="shared" si="66"/>
        <v>EDMOND 051</v>
      </c>
      <c r="C788" s="116" t="str">
        <f t="shared" si="67"/>
        <v>black</v>
      </c>
      <c r="D788" s="116" t="str">
        <f t="shared" si="68"/>
        <v>Шапка</v>
      </c>
      <c r="E788" s="117" t="str">
        <f t="shared" si="64"/>
        <v>Шапки</v>
      </c>
      <c r="F788" s="130" t="s">
        <v>2239</v>
      </c>
      <c r="G788" s="131" t="s">
        <v>2240</v>
      </c>
      <c r="H788" s="132" t="s">
        <v>40</v>
      </c>
      <c r="I788" s="133">
        <v>607.30999999999995</v>
      </c>
      <c r="J788" s="134">
        <v>26</v>
      </c>
      <c r="K788" s="135" t="s">
        <v>2241</v>
      </c>
      <c r="M788" s="137">
        <v>26</v>
      </c>
    </row>
    <row r="789" spans="1:13">
      <c r="A789" s="116" t="str">
        <f t="shared" si="65"/>
        <v>EDMOND 055-grey</v>
      </c>
      <c r="B789" s="116" t="str">
        <f t="shared" si="66"/>
        <v>EDMOND 055</v>
      </c>
      <c r="C789" s="116" t="str">
        <f t="shared" si="67"/>
        <v>grey</v>
      </c>
      <c r="D789" s="116" t="str">
        <f t="shared" si="68"/>
        <v>Шапка</v>
      </c>
      <c r="E789" s="117" t="str">
        <f t="shared" si="64"/>
        <v>Шапки</v>
      </c>
      <c r="F789" s="130" t="s">
        <v>713</v>
      </c>
      <c r="G789" s="131" t="s">
        <v>714</v>
      </c>
      <c r="H789" s="132" t="s">
        <v>40</v>
      </c>
      <c r="I789" s="133">
        <v>743.95</v>
      </c>
      <c r="J789" s="134">
        <v>8</v>
      </c>
      <c r="K789" s="135" t="s">
        <v>1394</v>
      </c>
      <c r="M789" s="137">
        <v>8</v>
      </c>
    </row>
    <row r="790" spans="1:13">
      <c r="A790" s="116" t="str">
        <f t="shared" si="65"/>
        <v>EDMOND 055-navy</v>
      </c>
      <c r="B790" s="116" t="str">
        <f t="shared" si="66"/>
        <v>EDMOND 055</v>
      </c>
      <c r="C790" s="116" t="str">
        <f t="shared" si="67"/>
        <v>navy</v>
      </c>
      <c r="D790" s="116" t="str">
        <f t="shared" si="68"/>
        <v>Шапка</v>
      </c>
      <c r="E790" s="117" t="str">
        <f t="shared" si="64"/>
        <v>Шапки</v>
      </c>
      <c r="F790" s="130" t="s">
        <v>2242</v>
      </c>
      <c r="G790" s="131" t="s">
        <v>2243</v>
      </c>
      <c r="H790" s="132" t="s">
        <v>40</v>
      </c>
      <c r="I790" s="133">
        <v>743.96</v>
      </c>
      <c r="J790" s="134">
        <v>8</v>
      </c>
      <c r="K790" s="135" t="s">
        <v>1444</v>
      </c>
      <c r="M790" s="137">
        <v>8</v>
      </c>
    </row>
    <row r="791" spans="1:13">
      <c r="A791" s="116" t="str">
        <f t="shared" si="65"/>
        <v>EDMOND 055-black</v>
      </c>
      <c r="B791" s="116" t="str">
        <f t="shared" si="66"/>
        <v>EDMOND 055</v>
      </c>
      <c r="C791" s="116" t="str">
        <f t="shared" si="67"/>
        <v>black</v>
      </c>
      <c r="D791" s="116" t="str">
        <f t="shared" si="68"/>
        <v>Шапка</v>
      </c>
      <c r="E791" s="117" t="str">
        <f t="shared" si="64"/>
        <v>Шапки</v>
      </c>
      <c r="F791" s="130" t="s">
        <v>2244</v>
      </c>
      <c r="G791" s="131" t="s">
        <v>2245</v>
      </c>
      <c r="H791" s="132" t="s">
        <v>40</v>
      </c>
      <c r="I791" s="133">
        <v>743.95</v>
      </c>
      <c r="J791" s="134">
        <v>14</v>
      </c>
      <c r="K791" s="135" t="s">
        <v>2246</v>
      </c>
      <c r="M791" s="137">
        <v>14</v>
      </c>
    </row>
    <row r="792" spans="1:13">
      <c r="A792" s="116" t="str">
        <f t="shared" si="65"/>
        <v>EDMOND 057-mustard</v>
      </c>
      <c r="B792" s="116" t="str">
        <f t="shared" si="66"/>
        <v>EDMOND 057</v>
      </c>
      <c r="C792" s="116" t="str">
        <f t="shared" si="67"/>
        <v>mustard</v>
      </c>
      <c r="D792" s="116" t="str">
        <f t="shared" si="68"/>
        <v>Шапка</v>
      </c>
      <c r="E792" s="117" t="str">
        <f t="shared" si="64"/>
        <v>Шапки</v>
      </c>
      <c r="F792" s="130" t="s">
        <v>2247</v>
      </c>
      <c r="G792" s="131" t="s">
        <v>2248</v>
      </c>
      <c r="H792" s="132" t="s">
        <v>40</v>
      </c>
      <c r="I792" s="133">
        <v>675.63</v>
      </c>
      <c r="J792" s="134">
        <v>9</v>
      </c>
      <c r="K792" s="135" t="s">
        <v>1378</v>
      </c>
      <c r="M792" s="137">
        <v>9</v>
      </c>
    </row>
    <row r="793" spans="1:13">
      <c r="A793" s="116" t="str">
        <f t="shared" si="65"/>
        <v>EDMOND 057-grey</v>
      </c>
      <c r="B793" s="116" t="str">
        <f t="shared" si="66"/>
        <v>EDMOND 057</v>
      </c>
      <c r="C793" s="116" t="str">
        <f t="shared" si="67"/>
        <v>grey</v>
      </c>
      <c r="D793" s="116" t="str">
        <f t="shared" si="68"/>
        <v>Шапка</v>
      </c>
      <c r="E793" s="117" t="str">
        <f t="shared" si="64"/>
        <v>Шапки</v>
      </c>
      <c r="F793" s="130" t="s">
        <v>715</v>
      </c>
      <c r="G793" s="131" t="s">
        <v>716</v>
      </c>
      <c r="H793" s="132" t="s">
        <v>40</v>
      </c>
      <c r="I793" s="133">
        <v>675.63</v>
      </c>
      <c r="J793" s="134">
        <v>35</v>
      </c>
      <c r="K793" s="135" t="s">
        <v>2249</v>
      </c>
      <c r="M793" s="137">
        <v>35</v>
      </c>
    </row>
    <row r="794" spans="1:13">
      <c r="A794" s="116" t="str">
        <f t="shared" si="65"/>
        <v>EDMOND 057-blue</v>
      </c>
      <c r="B794" s="116" t="str">
        <f t="shared" si="66"/>
        <v>EDMOND 057</v>
      </c>
      <c r="C794" s="116" t="str">
        <f t="shared" si="67"/>
        <v>blue</v>
      </c>
      <c r="D794" s="116" t="str">
        <f t="shared" si="68"/>
        <v>Шапка</v>
      </c>
      <c r="E794" s="117" t="str">
        <f t="shared" si="64"/>
        <v>Шапки</v>
      </c>
      <c r="F794" s="130" t="s">
        <v>2250</v>
      </c>
      <c r="G794" s="131" t="s">
        <v>2251</v>
      </c>
      <c r="H794" s="132" t="s">
        <v>40</v>
      </c>
      <c r="I794" s="133">
        <v>675.63</v>
      </c>
      <c r="J794" s="134">
        <v>22</v>
      </c>
      <c r="K794" s="135" t="s">
        <v>2252</v>
      </c>
      <c r="M794" s="137">
        <v>22</v>
      </c>
    </row>
    <row r="795" spans="1:13">
      <c r="A795" s="116" t="str">
        <f t="shared" si="65"/>
        <v>EDMOND 057-black</v>
      </c>
      <c r="B795" s="116" t="str">
        <f t="shared" si="66"/>
        <v>EDMOND 057</v>
      </c>
      <c r="C795" s="116" t="str">
        <f t="shared" si="67"/>
        <v>black</v>
      </c>
      <c r="D795" s="116" t="str">
        <f t="shared" si="68"/>
        <v>Шапка</v>
      </c>
      <c r="E795" s="117" t="str">
        <f t="shared" si="64"/>
        <v>Шапки</v>
      </c>
      <c r="F795" s="130" t="s">
        <v>2253</v>
      </c>
      <c r="G795" s="131" t="s">
        <v>2254</v>
      </c>
      <c r="H795" s="132" t="s">
        <v>40</v>
      </c>
      <c r="I795" s="133">
        <v>675.63</v>
      </c>
      <c r="J795" s="134">
        <v>31</v>
      </c>
      <c r="K795" s="135" t="s">
        <v>2255</v>
      </c>
      <c r="M795" s="137">
        <v>31</v>
      </c>
    </row>
    <row r="796" spans="1:13">
      <c r="A796" s="116" t="str">
        <f t="shared" si="65"/>
        <v>JONAS-brown</v>
      </c>
      <c r="B796" s="116" t="str">
        <f t="shared" si="66"/>
        <v>JONAS</v>
      </c>
      <c r="C796" s="116" t="str">
        <f t="shared" si="67"/>
        <v>brown</v>
      </c>
      <c r="D796" s="116" t="str">
        <f t="shared" si="68"/>
        <v>Шапка</v>
      </c>
      <c r="E796" s="117" t="str">
        <f t="shared" si="64"/>
        <v>Шапки</v>
      </c>
      <c r="F796" s="130" t="s">
        <v>2256</v>
      </c>
      <c r="G796" s="131" t="s">
        <v>2257</v>
      </c>
      <c r="H796" s="132" t="s">
        <v>44</v>
      </c>
      <c r="I796" s="133" t="s">
        <v>2258</v>
      </c>
      <c r="J796" s="134">
        <v>2</v>
      </c>
      <c r="K796" s="135" t="s">
        <v>2259</v>
      </c>
      <c r="M796" s="137">
        <v>2</v>
      </c>
    </row>
    <row r="797" spans="1:13">
      <c r="A797" s="116" t="str">
        <f t="shared" si="65"/>
        <v>JONAS-brown</v>
      </c>
      <c r="B797" s="116" t="str">
        <f t="shared" si="66"/>
        <v>JONAS</v>
      </c>
      <c r="C797" s="116" t="str">
        <f t="shared" si="67"/>
        <v>brown</v>
      </c>
      <c r="D797" s="116" t="str">
        <f t="shared" si="68"/>
        <v>Шапка</v>
      </c>
      <c r="E797" s="117" t="str">
        <f t="shared" si="64"/>
        <v>Шапки</v>
      </c>
      <c r="F797" s="130" t="s">
        <v>2260</v>
      </c>
      <c r="G797" s="131" t="s">
        <v>2257</v>
      </c>
      <c r="H797" s="132" t="s">
        <v>42</v>
      </c>
      <c r="I797" s="133" t="s">
        <v>2258</v>
      </c>
      <c r="J797" s="134">
        <v>20</v>
      </c>
      <c r="K797" s="135" t="s">
        <v>2261</v>
      </c>
      <c r="M797" s="137">
        <v>20</v>
      </c>
    </row>
    <row r="798" spans="1:13">
      <c r="A798" s="116" t="str">
        <f t="shared" si="65"/>
        <v>JONAS-brown</v>
      </c>
      <c r="B798" s="116" t="str">
        <f t="shared" si="66"/>
        <v>JONAS</v>
      </c>
      <c r="C798" s="116" t="str">
        <f t="shared" si="67"/>
        <v>brown</v>
      </c>
      <c r="D798" s="116" t="str">
        <f t="shared" si="68"/>
        <v>Шапка</v>
      </c>
      <c r="E798" s="117" t="str">
        <f t="shared" si="64"/>
        <v>Шапки</v>
      </c>
      <c r="F798" s="130" t="s">
        <v>2262</v>
      </c>
      <c r="G798" s="131" t="s">
        <v>2257</v>
      </c>
      <c r="H798" s="132" t="s">
        <v>41</v>
      </c>
      <c r="I798" s="133" t="s">
        <v>2258</v>
      </c>
      <c r="J798" s="134">
        <v>31</v>
      </c>
      <c r="K798" s="135" t="s">
        <v>2263</v>
      </c>
      <c r="M798" s="137">
        <v>31</v>
      </c>
    </row>
    <row r="799" spans="1:13">
      <c r="A799" s="116" t="str">
        <f t="shared" si="65"/>
        <v>JONAS-brown</v>
      </c>
      <c r="B799" s="116" t="str">
        <f t="shared" si="66"/>
        <v>JONAS</v>
      </c>
      <c r="C799" s="116" t="str">
        <f t="shared" si="67"/>
        <v>brown</v>
      </c>
      <c r="D799" s="116" t="str">
        <f t="shared" si="68"/>
        <v>Шапка</v>
      </c>
      <c r="E799" s="117" t="str">
        <f t="shared" si="64"/>
        <v>Шапки</v>
      </c>
      <c r="F799" s="130" t="s">
        <v>2264</v>
      </c>
      <c r="G799" s="131" t="s">
        <v>2257</v>
      </c>
      <c r="H799" s="132" t="s">
        <v>43</v>
      </c>
      <c r="I799" s="133" t="s">
        <v>2258</v>
      </c>
      <c r="J799" s="134">
        <v>16</v>
      </c>
      <c r="K799" s="135" t="s">
        <v>2265</v>
      </c>
      <c r="M799" s="137">
        <v>16</v>
      </c>
    </row>
    <row r="800" spans="1:13">
      <c r="A800" s="116" t="str">
        <f t="shared" si="65"/>
        <v>JONAS-grey</v>
      </c>
      <c r="B800" s="116" t="str">
        <f t="shared" si="66"/>
        <v>JONAS</v>
      </c>
      <c r="C800" s="116" t="str">
        <f t="shared" si="67"/>
        <v>grey</v>
      </c>
      <c r="D800" s="116" t="str">
        <f t="shared" si="68"/>
        <v>Шапка</v>
      </c>
      <c r="E800" s="117" t="str">
        <f t="shared" si="64"/>
        <v>Шапки</v>
      </c>
      <c r="F800" s="130" t="s">
        <v>2266</v>
      </c>
      <c r="G800" s="131" t="s">
        <v>2267</v>
      </c>
      <c r="H800" s="132" t="s">
        <v>44</v>
      </c>
      <c r="I800" s="133" t="s">
        <v>2258</v>
      </c>
      <c r="J800" s="134">
        <v>4</v>
      </c>
      <c r="K800" s="135" t="s">
        <v>2268</v>
      </c>
      <c r="M800" s="137">
        <v>4</v>
      </c>
    </row>
    <row r="801" spans="1:13">
      <c r="A801" s="116" t="str">
        <f t="shared" si="65"/>
        <v>JONAS-grey</v>
      </c>
      <c r="B801" s="116" t="str">
        <f t="shared" si="66"/>
        <v>JONAS</v>
      </c>
      <c r="C801" s="116" t="str">
        <f t="shared" si="67"/>
        <v>grey</v>
      </c>
      <c r="D801" s="116" t="str">
        <f t="shared" si="68"/>
        <v>Шапка</v>
      </c>
      <c r="E801" s="117" t="str">
        <f t="shared" si="64"/>
        <v>Шапки</v>
      </c>
      <c r="F801" s="130" t="s">
        <v>2269</v>
      </c>
      <c r="G801" s="131" t="s">
        <v>2267</v>
      </c>
      <c r="H801" s="132" t="s">
        <v>42</v>
      </c>
      <c r="I801" s="133" t="s">
        <v>2258</v>
      </c>
      <c r="J801" s="134">
        <v>31</v>
      </c>
      <c r="K801" s="135" t="s">
        <v>2263</v>
      </c>
      <c r="M801" s="137">
        <v>31</v>
      </c>
    </row>
    <row r="802" spans="1:13">
      <c r="A802" s="116" t="str">
        <f t="shared" si="65"/>
        <v>JONAS-grey</v>
      </c>
      <c r="B802" s="116" t="str">
        <f t="shared" si="66"/>
        <v>JONAS</v>
      </c>
      <c r="C802" s="116" t="str">
        <f t="shared" si="67"/>
        <v>grey</v>
      </c>
      <c r="D802" s="116" t="str">
        <f t="shared" si="68"/>
        <v>Шапка</v>
      </c>
      <c r="E802" s="117" t="str">
        <f t="shared" si="64"/>
        <v>Шапки</v>
      </c>
      <c r="F802" s="130" t="s">
        <v>2270</v>
      </c>
      <c r="G802" s="131" t="s">
        <v>2267</v>
      </c>
      <c r="H802" s="132" t="s">
        <v>41</v>
      </c>
      <c r="I802" s="133" t="s">
        <v>2258</v>
      </c>
      <c r="J802" s="134">
        <v>44</v>
      </c>
      <c r="K802" s="135" t="s">
        <v>2271</v>
      </c>
      <c r="M802" s="137">
        <v>44</v>
      </c>
    </row>
    <row r="803" spans="1:13">
      <c r="A803" s="116" t="str">
        <f t="shared" si="65"/>
        <v>JONAS-grey</v>
      </c>
      <c r="B803" s="116" t="str">
        <f t="shared" si="66"/>
        <v>JONAS</v>
      </c>
      <c r="C803" s="116" t="str">
        <f t="shared" si="67"/>
        <v>grey</v>
      </c>
      <c r="D803" s="116" t="str">
        <f t="shared" si="68"/>
        <v>Шапка</v>
      </c>
      <c r="E803" s="117" t="str">
        <f t="shared" si="64"/>
        <v>Шапки</v>
      </c>
      <c r="F803" s="130" t="s">
        <v>2272</v>
      </c>
      <c r="G803" s="131" t="s">
        <v>2267</v>
      </c>
      <c r="H803" s="132" t="s">
        <v>43</v>
      </c>
      <c r="I803" s="133" t="s">
        <v>2258</v>
      </c>
      <c r="J803" s="134">
        <v>25</v>
      </c>
      <c r="K803" s="135" t="s">
        <v>2273</v>
      </c>
      <c r="M803" s="137">
        <v>25</v>
      </c>
    </row>
    <row r="804" spans="1:13">
      <c r="A804" s="116" t="str">
        <f t="shared" si="65"/>
        <v>JUSTIN 8100-putty</v>
      </c>
      <c r="B804" s="116" t="str">
        <f t="shared" si="66"/>
        <v>JUSTIN 8100</v>
      </c>
      <c r="C804" s="116" t="str">
        <f t="shared" si="67"/>
        <v>putty</v>
      </c>
      <c r="D804" s="116" t="str">
        <f t="shared" si="68"/>
        <v>Шапка</v>
      </c>
      <c r="E804" s="117" t="str">
        <f t="shared" si="64"/>
        <v>Шапки</v>
      </c>
      <c r="F804" s="130" t="s">
        <v>2274</v>
      </c>
      <c r="G804" s="131" t="s">
        <v>2275</v>
      </c>
      <c r="H804" s="132" t="s">
        <v>40</v>
      </c>
      <c r="I804" s="133">
        <v>669.39</v>
      </c>
      <c r="J804" s="134">
        <v>5</v>
      </c>
      <c r="K804" s="135" t="s">
        <v>2276</v>
      </c>
      <c r="M804" s="137">
        <v>5</v>
      </c>
    </row>
    <row r="805" spans="1:13">
      <c r="A805" s="116" t="str">
        <f t="shared" si="65"/>
        <v>JUSTIN 8100-offwhite</v>
      </c>
      <c r="B805" s="116" t="str">
        <f t="shared" si="66"/>
        <v>JUSTIN 8100</v>
      </c>
      <c r="C805" s="116" t="str">
        <f t="shared" si="67"/>
        <v>offwhite</v>
      </c>
      <c r="D805" s="116" t="str">
        <f t="shared" si="68"/>
        <v>Шапка</v>
      </c>
      <c r="E805" s="117" t="str">
        <f t="shared" si="64"/>
        <v>Шапки</v>
      </c>
      <c r="F805" s="130" t="s">
        <v>62</v>
      </c>
      <c r="G805" s="131" t="s">
        <v>63</v>
      </c>
      <c r="H805" s="132" t="s">
        <v>40</v>
      </c>
      <c r="I805" s="133">
        <v>669.39</v>
      </c>
      <c r="J805" s="134">
        <v>4</v>
      </c>
      <c r="K805" s="135" t="s">
        <v>2277</v>
      </c>
      <c r="M805" s="137">
        <v>4</v>
      </c>
    </row>
    <row r="806" spans="1:13">
      <c r="A806" s="116" t="str">
        <f t="shared" si="65"/>
        <v>JUSTIN 8100-raspberry</v>
      </c>
      <c r="B806" s="116" t="str">
        <f t="shared" si="66"/>
        <v>JUSTIN 8100</v>
      </c>
      <c r="C806" s="116" t="str">
        <f t="shared" si="67"/>
        <v>raspberry</v>
      </c>
      <c r="D806" s="116" t="str">
        <f t="shared" si="68"/>
        <v>Шапка</v>
      </c>
      <c r="E806" s="117" t="str">
        <f t="shared" si="64"/>
        <v>Шапки</v>
      </c>
      <c r="F806" s="130" t="s">
        <v>193</v>
      </c>
      <c r="G806" s="131" t="s">
        <v>117</v>
      </c>
      <c r="H806" s="132" t="s">
        <v>40</v>
      </c>
      <c r="I806" s="133">
        <v>669.39</v>
      </c>
      <c r="J806" s="134">
        <v>14</v>
      </c>
      <c r="K806" s="135" t="s">
        <v>2278</v>
      </c>
      <c r="M806" s="137">
        <v>14</v>
      </c>
    </row>
    <row r="807" spans="1:13">
      <c r="A807" s="116" t="str">
        <f t="shared" si="65"/>
        <v>JUSTIN 8100-taupe</v>
      </c>
      <c r="B807" s="116" t="str">
        <f t="shared" si="66"/>
        <v>JUSTIN 8100</v>
      </c>
      <c r="C807" s="116" t="str">
        <f t="shared" si="67"/>
        <v>taupe</v>
      </c>
      <c r="D807" s="116" t="str">
        <f t="shared" si="68"/>
        <v>Шапка</v>
      </c>
      <c r="E807" s="117" t="str">
        <f t="shared" si="64"/>
        <v>Шапки</v>
      </c>
      <c r="F807" s="130" t="s">
        <v>64</v>
      </c>
      <c r="G807" s="131" t="s">
        <v>65</v>
      </c>
      <c r="H807" s="132" t="s">
        <v>40</v>
      </c>
      <c r="I807" s="133">
        <v>669.39</v>
      </c>
      <c r="J807" s="134">
        <v>13</v>
      </c>
      <c r="K807" s="135" t="s">
        <v>2279</v>
      </c>
      <c r="M807" s="137">
        <v>13</v>
      </c>
    </row>
    <row r="808" spans="1:13">
      <c r="A808" s="116" t="str">
        <f t="shared" si="65"/>
        <v>JUSTIN 8100-pink</v>
      </c>
      <c r="B808" s="116" t="str">
        <f t="shared" si="66"/>
        <v>JUSTIN 8100</v>
      </c>
      <c r="C808" s="116" t="str">
        <f t="shared" si="67"/>
        <v>pink</v>
      </c>
      <c r="D808" s="116" t="str">
        <f t="shared" si="68"/>
        <v>Шапка</v>
      </c>
      <c r="E808" s="117" t="str">
        <f t="shared" si="64"/>
        <v>Шапки</v>
      </c>
      <c r="F808" s="130" t="s">
        <v>413</v>
      </c>
      <c r="G808" s="131" t="s">
        <v>414</v>
      </c>
      <c r="H808" s="132" t="s">
        <v>40</v>
      </c>
      <c r="I808" s="133">
        <v>467.64</v>
      </c>
      <c r="J808" s="134">
        <v>10</v>
      </c>
      <c r="K808" s="135" t="s">
        <v>2280</v>
      </c>
      <c r="M808" s="137">
        <v>10</v>
      </c>
    </row>
    <row r="809" spans="1:13">
      <c r="A809" s="116" t="str">
        <f t="shared" si="65"/>
        <v>JUSTIN 8100-pearl</v>
      </c>
      <c r="B809" s="116" t="str">
        <f t="shared" si="66"/>
        <v>JUSTIN 8100</v>
      </c>
      <c r="C809" s="116" t="str">
        <f t="shared" si="67"/>
        <v>pearl</v>
      </c>
      <c r="D809" s="116" t="str">
        <f t="shared" si="68"/>
        <v>Шапка</v>
      </c>
      <c r="E809" s="117" t="str">
        <f t="shared" si="64"/>
        <v>Шапки</v>
      </c>
      <c r="F809" s="130" t="s">
        <v>191</v>
      </c>
      <c r="G809" s="131" t="s">
        <v>115</v>
      </c>
      <c r="H809" s="132" t="s">
        <v>40</v>
      </c>
      <c r="I809" s="133">
        <v>669.39</v>
      </c>
      <c r="J809" s="134">
        <v>18</v>
      </c>
      <c r="K809" s="135" t="s">
        <v>2281</v>
      </c>
      <c r="M809" s="137">
        <v>18</v>
      </c>
    </row>
    <row r="810" spans="1:13">
      <c r="A810" s="116" t="str">
        <f t="shared" si="65"/>
        <v>JUSTIN 8100-petrol</v>
      </c>
      <c r="B810" s="116" t="str">
        <f t="shared" si="66"/>
        <v>JUSTIN 8100</v>
      </c>
      <c r="C810" s="116" t="str">
        <f t="shared" si="67"/>
        <v>petrol</v>
      </c>
      <c r="D810" s="116" t="str">
        <f t="shared" si="68"/>
        <v>Шапка</v>
      </c>
      <c r="E810" s="117" t="str">
        <f t="shared" si="64"/>
        <v>Шапки</v>
      </c>
      <c r="F810" s="130" t="s">
        <v>192</v>
      </c>
      <c r="G810" s="131" t="s">
        <v>116</v>
      </c>
      <c r="H810" s="132" t="s">
        <v>40</v>
      </c>
      <c r="I810" s="133">
        <v>669.39</v>
      </c>
      <c r="J810" s="134">
        <v>4</v>
      </c>
      <c r="K810" s="135" t="s">
        <v>2277</v>
      </c>
      <c r="M810" s="137">
        <v>4</v>
      </c>
    </row>
    <row r="811" spans="1:13">
      <c r="A811" s="116" t="str">
        <f t="shared" si="65"/>
        <v>JUSTIN 8100-navy</v>
      </c>
      <c r="B811" s="116" t="str">
        <f t="shared" si="66"/>
        <v>JUSTIN 8100</v>
      </c>
      <c r="C811" s="116" t="str">
        <f t="shared" si="67"/>
        <v>navy</v>
      </c>
      <c r="D811" s="116" t="str">
        <f t="shared" si="68"/>
        <v>Шапка</v>
      </c>
      <c r="E811" s="117" t="str">
        <f t="shared" si="64"/>
        <v>Шапки</v>
      </c>
      <c r="F811" s="130" t="s">
        <v>66</v>
      </c>
      <c r="G811" s="131" t="s">
        <v>67</v>
      </c>
      <c r="H811" s="132" t="s">
        <v>40</v>
      </c>
      <c r="I811" s="133">
        <v>669.39</v>
      </c>
      <c r="J811" s="134">
        <v>15</v>
      </c>
      <c r="K811" s="135" t="s">
        <v>2282</v>
      </c>
      <c r="M811" s="137">
        <v>15</v>
      </c>
    </row>
    <row r="812" spans="1:13">
      <c r="A812" s="116" t="str">
        <f t="shared" si="65"/>
        <v>JUSTIN 8100-black</v>
      </c>
      <c r="B812" s="116" t="str">
        <f t="shared" si="66"/>
        <v>JUSTIN 8100</v>
      </c>
      <c r="C812" s="116" t="str">
        <f t="shared" si="67"/>
        <v>black</v>
      </c>
      <c r="D812" s="116" t="str">
        <f t="shared" si="68"/>
        <v>Шапка</v>
      </c>
      <c r="E812" s="117" t="str">
        <f t="shared" si="64"/>
        <v>Шапки</v>
      </c>
      <c r="F812" s="130" t="s">
        <v>190</v>
      </c>
      <c r="G812" s="131" t="s">
        <v>114</v>
      </c>
      <c r="H812" s="132" t="s">
        <v>40</v>
      </c>
      <c r="I812" s="133">
        <v>669.39</v>
      </c>
      <c r="J812" s="134">
        <v>11</v>
      </c>
      <c r="K812" s="135" t="s">
        <v>2283</v>
      </c>
      <c r="M812" s="137">
        <v>11</v>
      </c>
    </row>
    <row r="813" spans="1:13">
      <c r="A813" s="116" t="str">
        <f t="shared" si="65"/>
        <v>JUSTIN 8172-pink</v>
      </c>
      <c r="B813" s="116" t="str">
        <f t="shared" si="66"/>
        <v>JUSTIN 8172</v>
      </c>
      <c r="C813" s="116" t="str">
        <f t="shared" si="67"/>
        <v>pink</v>
      </c>
      <c r="D813" s="116" t="str">
        <f t="shared" si="68"/>
        <v>Шапка</v>
      </c>
      <c r="E813" s="117" t="str">
        <f t="shared" si="64"/>
        <v>Шапки</v>
      </c>
      <c r="F813" s="130" t="s">
        <v>194</v>
      </c>
      <c r="G813" s="131" t="s">
        <v>118</v>
      </c>
      <c r="H813" s="132" t="s">
        <v>40</v>
      </c>
      <c r="I813" s="133">
        <v>804.85</v>
      </c>
      <c r="J813" s="134">
        <v>6</v>
      </c>
      <c r="K813" s="135" t="s">
        <v>2284</v>
      </c>
      <c r="M813" s="137">
        <v>6</v>
      </c>
    </row>
    <row r="814" spans="1:13">
      <c r="A814" s="116" t="str">
        <f t="shared" si="65"/>
        <v>JUSTIN 8180-pink</v>
      </c>
      <c r="B814" s="116" t="str">
        <f t="shared" si="66"/>
        <v>JUSTIN 8180</v>
      </c>
      <c r="C814" s="116" t="str">
        <f t="shared" si="67"/>
        <v>pink</v>
      </c>
      <c r="D814" s="116" t="str">
        <f t="shared" si="68"/>
        <v>Шапка</v>
      </c>
      <c r="E814" s="117" t="str">
        <f t="shared" si="64"/>
        <v>Шапки</v>
      </c>
      <c r="F814" s="130" t="s">
        <v>195</v>
      </c>
      <c r="G814" s="131" t="s">
        <v>119</v>
      </c>
      <c r="H814" s="132" t="s">
        <v>40</v>
      </c>
      <c r="I814" s="133">
        <v>804.85</v>
      </c>
      <c r="J814" s="134">
        <v>2</v>
      </c>
      <c r="K814" s="135" t="s">
        <v>2285</v>
      </c>
      <c r="M814" s="137">
        <v>2</v>
      </c>
    </row>
    <row r="815" spans="1:13">
      <c r="A815" s="116" t="str">
        <f t="shared" si="65"/>
        <v>JUSTIN 8180-purple</v>
      </c>
      <c r="B815" s="116" t="str">
        <f t="shared" si="66"/>
        <v>JUSTIN 8180</v>
      </c>
      <c r="C815" s="116" t="str">
        <f t="shared" si="67"/>
        <v>purple</v>
      </c>
      <c r="D815" s="116" t="str">
        <f t="shared" si="68"/>
        <v>Шапка</v>
      </c>
      <c r="E815" s="117" t="str">
        <f t="shared" si="64"/>
        <v>Шапки</v>
      </c>
      <c r="F815" s="130" t="s">
        <v>196</v>
      </c>
      <c r="G815" s="131" t="s">
        <v>120</v>
      </c>
      <c r="H815" s="132" t="s">
        <v>40</v>
      </c>
      <c r="I815" s="133">
        <v>804.85</v>
      </c>
      <c r="J815" s="134">
        <v>2</v>
      </c>
      <c r="K815" s="135" t="s">
        <v>2285</v>
      </c>
      <c r="M815" s="137">
        <v>2</v>
      </c>
    </row>
    <row r="816" spans="1:13">
      <c r="A816" s="116" t="str">
        <f t="shared" si="65"/>
        <v>JUSTIN 8304-yellow</v>
      </c>
      <c r="B816" s="116" t="str">
        <f t="shared" si="66"/>
        <v>JUSTIN 8304</v>
      </c>
      <c r="C816" s="116" t="str">
        <f t="shared" si="67"/>
        <v>yellow</v>
      </c>
      <c r="D816" s="116" t="str">
        <f t="shared" si="68"/>
        <v>Шапка</v>
      </c>
      <c r="E816" s="117" t="str">
        <f t="shared" si="64"/>
        <v>Шапки</v>
      </c>
      <c r="F816" s="130" t="s">
        <v>717</v>
      </c>
      <c r="G816" s="131" t="s">
        <v>718</v>
      </c>
      <c r="H816" s="132" t="s">
        <v>40</v>
      </c>
      <c r="I816" s="133">
        <v>453</v>
      </c>
      <c r="J816" s="134">
        <v>1</v>
      </c>
      <c r="K816" s="135">
        <v>453</v>
      </c>
      <c r="M816" s="137">
        <v>1</v>
      </c>
    </row>
    <row r="817" spans="1:13">
      <c r="A817" s="116" t="str">
        <f t="shared" si="65"/>
        <v>JUSTIN 8305-pink</v>
      </c>
      <c r="B817" s="116" t="str">
        <f t="shared" si="66"/>
        <v>JUSTIN 8305</v>
      </c>
      <c r="C817" s="116" t="str">
        <f t="shared" si="67"/>
        <v>pink</v>
      </c>
      <c r="D817" s="116" t="str">
        <f t="shared" si="68"/>
        <v>Шапка</v>
      </c>
      <c r="E817" s="117" t="str">
        <f t="shared" si="64"/>
        <v>Шапки</v>
      </c>
      <c r="F817" s="130" t="s">
        <v>719</v>
      </c>
      <c r="G817" s="131" t="s">
        <v>720</v>
      </c>
      <c r="H817" s="132" t="s">
        <v>40</v>
      </c>
      <c r="I817" s="133">
        <v>408</v>
      </c>
      <c r="J817" s="134">
        <v>1</v>
      </c>
      <c r="K817" s="135">
        <v>408</v>
      </c>
      <c r="M817" s="137">
        <v>1</v>
      </c>
    </row>
    <row r="818" spans="1:13">
      <c r="A818" s="116" t="str">
        <f t="shared" si="65"/>
        <v>JUSTIN 8308-red</v>
      </c>
      <c r="B818" s="116" t="str">
        <f t="shared" si="66"/>
        <v>JUSTIN 8308</v>
      </c>
      <c r="C818" s="116" t="str">
        <f t="shared" si="67"/>
        <v>red</v>
      </c>
      <c r="D818" s="116" t="str">
        <f t="shared" si="68"/>
        <v>Шапка</v>
      </c>
      <c r="E818" s="117" t="str">
        <f t="shared" si="64"/>
        <v>Шапки</v>
      </c>
      <c r="F818" s="130" t="s">
        <v>721</v>
      </c>
      <c r="G818" s="131" t="s">
        <v>722</v>
      </c>
      <c r="H818" s="132" t="s">
        <v>40</v>
      </c>
      <c r="I818" s="133">
        <v>453</v>
      </c>
      <c r="J818" s="134">
        <v>1</v>
      </c>
      <c r="K818" s="135">
        <v>453</v>
      </c>
      <c r="M818" s="137">
        <v>1</v>
      </c>
    </row>
    <row r="819" spans="1:13">
      <c r="A819" s="116" t="str">
        <f t="shared" si="65"/>
        <v>JUSTIN 8508-pearl</v>
      </c>
      <c r="B819" s="116" t="str">
        <f t="shared" si="66"/>
        <v>JUSTIN 8508</v>
      </c>
      <c r="C819" s="116" t="str">
        <f t="shared" si="67"/>
        <v>pearl</v>
      </c>
      <c r="D819" s="116" t="str">
        <f t="shared" si="68"/>
        <v>Шапка</v>
      </c>
      <c r="E819" s="117" t="str">
        <f t="shared" si="64"/>
        <v>Шапки</v>
      </c>
      <c r="F819" s="130" t="s">
        <v>197</v>
      </c>
      <c r="G819" s="131" t="s">
        <v>121</v>
      </c>
      <c r="H819" s="132" t="s">
        <v>40</v>
      </c>
      <c r="I819" s="133">
        <v>737.12</v>
      </c>
      <c r="J819" s="134">
        <v>3</v>
      </c>
      <c r="K819" s="135" t="s">
        <v>2286</v>
      </c>
      <c r="M819" s="137">
        <v>3</v>
      </c>
    </row>
    <row r="820" spans="1:13">
      <c r="A820" s="116" t="str">
        <f t="shared" si="65"/>
        <v>JUSTIN 8533-grey</v>
      </c>
      <c r="B820" s="116" t="str">
        <f t="shared" si="66"/>
        <v>JUSTIN 8533</v>
      </c>
      <c r="C820" s="116" t="str">
        <f t="shared" si="67"/>
        <v>grey</v>
      </c>
      <c r="D820" s="116" t="str">
        <f t="shared" si="68"/>
        <v>Шапка</v>
      </c>
      <c r="E820" s="117" t="str">
        <f t="shared" si="64"/>
        <v>Шапки</v>
      </c>
      <c r="F820" s="130" t="s">
        <v>2287</v>
      </c>
      <c r="G820" s="131" t="s">
        <v>2288</v>
      </c>
      <c r="H820" s="132" t="s">
        <v>40</v>
      </c>
      <c r="I820" s="133">
        <v>487.8</v>
      </c>
      <c r="J820" s="134">
        <v>2</v>
      </c>
      <c r="K820" s="135">
        <v>975.6</v>
      </c>
      <c r="M820" s="137">
        <v>2</v>
      </c>
    </row>
    <row r="821" spans="1:13">
      <c r="A821" s="116" t="str">
        <f t="shared" si="65"/>
        <v>JUSTIN 8533-charcoal</v>
      </c>
      <c r="B821" s="116" t="str">
        <f t="shared" si="66"/>
        <v>JUSTIN 8533</v>
      </c>
      <c r="C821" s="116" t="str">
        <f t="shared" si="67"/>
        <v>charcoal</v>
      </c>
      <c r="D821" s="116" t="str">
        <f t="shared" si="68"/>
        <v>Шапка</v>
      </c>
      <c r="E821" s="117" t="str">
        <f t="shared" si="64"/>
        <v>Шапки</v>
      </c>
      <c r="F821" s="130" t="s">
        <v>68</v>
      </c>
      <c r="G821" s="131" t="s">
        <v>69</v>
      </c>
      <c r="H821" s="132" t="s">
        <v>40</v>
      </c>
      <c r="I821" s="133">
        <v>601.66</v>
      </c>
      <c r="J821" s="134">
        <v>1</v>
      </c>
      <c r="K821" s="135">
        <v>601.66</v>
      </c>
      <c r="M821" s="137">
        <v>1</v>
      </c>
    </row>
    <row r="822" spans="1:13">
      <c r="A822" s="116" t="str">
        <f t="shared" si="65"/>
        <v>JUSTIN 8606-beige</v>
      </c>
      <c r="B822" s="116" t="str">
        <f t="shared" si="66"/>
        <v>JUSTIN 8606</v>
      </c>
      <c r="C822" s="116" t="str">
        <f t="shared" si="67"/>
        <v>beige</v>
      </c>
      <c r="D822" s="116" t="str">
        <f t="shared" si="68"/>
        <v>Шапка</v>
      </c>
      <c r="E822" s="117" t="str">
        <f t="shared" si="64"/>
        <v>Шапки</v>
      </c>
      <c r="F822" s="130" t="s">
        <v>198</v>
      </c>
      <c r="G822" s="131" t="s">
        <v>122</v>
      </c>
      <c r="H822" s="132" t="s">
        <v>40</v>
      </c>
      <c r="I822" s="133">
        <v>804.85</v>
      </c>
      <c r="J822" s="134">
        <v>1</v>
      </c>
      <c r="K822" s="135">
        <v>804.85</v>
      </c>
      <c r="M822" s="137">
        <v>1</v>
      </c>
    </row>
    <row r="823" spans="1:13">
      <c r="A823" s="116" t="str">
        <f t="shared" si="65"/>
        <v>JUSTIN 8606-blue</v>
      </c>
      <c r="B823" s="116" t="str">
        <f t="shared" si="66"/>
        <v>JUSTIN 8606</v>
      </c>
      <c r="C823" s="116" t="str">
        <f t="shared" si="67"/>
        <v>blue</v>
      </c>
      <c r="D823" s="116" t="str">
        <f t="shared" si="68"/>
        <v>Шапка</v>
      </c>
      <c r="E823" s="117" t="str">
        <f t="shared" si="64"/>
        <v>Шапки</v>
      </c>
      <c r="F823" s="130" t="s">
        <v>199</v>
      </c>
      <c r="G823" s="131" t="s">
        <v>123</v>
      </c>
      <c r="H823" s="132" t="s">
        <v>40</v>
      </c>
      <c r="I823" s="133">
        <v>804.85</v>
      </c>
      <c r="J823" s="134">
        <v>5</v>
      </c>
      <c r="K823" s="135" t="s">
        <v>2289</v>
      </c>
      <c r="M823" s="137">
        <v>5</v>
      </c>
    </row>
    <row r="824" spans="1:13">
      <c r="A824" s="116" t="str">
        <f t="shared" si="65"/>
        <v>JUSTIN 8610-pink</v>
      </c>
      <c r="B824" s="116" t="str">
        <f t="shared" si="66"/>
        <v>JUSTIN 8610</v>
      </c>
      <c r="C824" s="116" t="str">
        <f t="shared" si="67"/>
        <v>pink</v>
      </c>
      <c r="D824" s="116" t="str">
        <f t="shared" si="68"/>
        <v>Шапка</v>
      </c>
      <c r="E824" s="117" t="str">
        <f t="shared" si="64"/>
        <v>Шапки</v>
      </c>
      <c r="F824" s="130" t="s">
        <v>723</v>
      </c>
      <c r="G824" s="131" t="s">
        <v>724</v>
      </c>
      <c r="H824" s="132" t="s">
        <v>40</v>
      </c>
      <c r="I824" s="133">
        <v>499</v>
      </c>
      <c r="J824" s="134">
        <v>1</v>
      </c>
      <c r="K824" s="135">
        <v>499</v>
      </c>
      <c r="M824" s="137">
        <v>1</v>
      </c>
    </row>
    <row r="825" spans="1:13">
      <c r="A825" s="116" t="str">
        <f t="shared" si="65"/>
        <v>JUSTIN 8614-navy</v>
      </c>
      <c r="B825" s="116" t="str">
        <f t="shared" si="66"/>
        <v>JUSTIN 8614</v>
      </c>
      <c r="C825" s="116" t="str">
        <f t="shared" si="67"/>
        <v>navy</v>
      </c>
      <c r="D825" s="116" t="str">
        <f t="shared" si="68"/>
        <v>Шапка</v>
      </c>
      <c r="E825" s="117" t="str">
        <f t="shared" si="64"/>
        <v>Шапки</v>
      </c>
      <c r="F825" s="130" t="s">
        <v>725</v>
      </c>
      <c r="G825" s="131" t="s">
        <v>726</v>
      </c>
      <c r="H825" s="132" t="s">
        <v>40</v>
      </c>
      <c r="I825" s="133">
        <v>499</v>
      </c>
      <c r="J825" s="134">
        <v>1</v>
      </c>
      <c r="K825" s="135">
        <v>499</v>
      </c>
      <c r="M825" s="137">
        <v>1</v>
      </c>
    </row>
    <row r="826" spans="1:13">
      <c r="A826" s="116" t="str">
        <f t="shared" si="65"/>
        <v>LEWIS-red</v>
      </c>
      <c r="B826" s="116" t="str">
        <f t="shared" si="66"/>
        <v>LEWIS</v>
      </c>
      <c r="C826" s="116" t="str">
        <f t="shared" si="67"/>
        <v>red</v>
      </c>
      <c r="D826" s="116" t="str">
        <f t="shared" si="68"/>
        <v>Шапка</v>
      </c>
      <c r="E826" s="117" t="str">
        <f t="shared" si="64"/>
        <v>Шапки</v>
      </c>
      <c r="F826" s="130" t="s">
        <v>2290</v>
      </c>
      <c r="G826" s="131" t="s">
        <v>2291</v>
      </c>
      <c r="H826" s="132" t="s">
        <v>44</v>
      </c>
      <c r="I826" s="133" t="s">
        <v>2258</v>
      </c>
      <c r="J826" s="134">
        <v>2</v>
      </c>
      <c r="K826" s="135" t="s">
        <v>2259</v>
      </c>
      <c r="M826" s="137">
        <v>2</v>
      </c>
    </row>
    <row r="827" spans="1:13">
      <c r="A827" s="116" t="str">
        <f t="shared" si="65"/>
        <v>LEWIS-red</v>
      </c>
      <c r="B827" s="116" t="str">
        <f t="shared" si="66"/>
        <v>LEWIS</v>
      </c>
      <c r="C827" s="116" t="str">
        <f t="shared" si="67"/>
        <v>red</v>
      </c>
      <c r="D827" s="116" t="str">
        <f t="shared" si="68"/>
        <v>Шапка</v>
      </c>
      <c r="E827" s="117" t="str">
        <f t="shared" si="64"/>
        <v>Шапки</v>
      </c>
      <c r="F827" s="130" t="s">
        <v>2292</v>
      </c>
      <c r="G827" s="131" t="s">
        <v>2291</v>
      </c>
      <c r="H827" s="132" t="s">
        <v>42</v>
      </c>
      <c r="I827" s="133" t="s">
        <v>2258</v>
      </c>
      <c r="J827" s="134">
        <v>20</v>
      </c>
      <c r="K827" s="135" t="s">
        <v>2261</v>
      </c>
      <c r="M827" s="137">
        <v>20</v>
      </c>
    </row>
    <row r="828" spans="1:13">
      <c r="A828" s="116" t="str">
        <f t="shared" si="65"/>
        <v>LEWIS-red</v>
      </c>
      <c r="B828" s="116" t="str">
        <f t="shared" si="66"/>
        <v>LEWIS</v>
      </c>
      <c r="C828" s="116" t="str">
        <f t="shared" si="67"/>
        <v>red</v>
      </c>
      <c r="D828" s="116" t="str">
        <f t="shared" si="68"/>
        <v>Шапка</v>
      </c>
      <c r="E828" s="117" t="str">
        <f t="shared" si="64"/>
        <v>Шапки</v>
      </c>
      <c r="F828" s="130" t="s">
        <v>2293</v>
      </c>
      <c r="G828" s="131" t="s">
        <v>2291</v>
      </c>
      <c r="H828" s="132" t="s">
        <v>41</v>
      </c>
      <c r="I828" s="133" t="s">
        <v>2258</v>
      </c>
      <c r="J828" s="134">
        <v>31</v>
      </c>
      <c r="K828" s="135" t="s">
        <v>2263</v>
      </c>
      <c r="M828" s="137">
        <v>31</v>
      </c>
    </row>
    <row r="829" spans="1:13">
      <c r="A829" s="116" t="str">
        <f t="shared" si="65"/>
        <v>LEWIS-red</v>
      </c>
      <c r="B829" s="116" t="str">
        <f t="shared" si="66"/>
        <v>LEWIS</v>
      </c>
      <c r="C829" s="116" t="str">
        <f t="shared" si="67"/>
        <v>red</v>
      </c>
      <c r="D829" s="116" t="str">
        <f t="shared" si="68"/>
        <v>Шапка</v>
      </c>
      <c r="E829" s="117" t="str">
        <f t="shared" si="64"/>
        <v>Шапки</v>
      </c>
      <c r="F829" s="130" t="s">
        <v>2294</v>
      </c>
      <c r="G829" s="131" t="s">
        <v>2291</v>
      </c>
      <c r="H829" s="132" t="s">
        <v>43</v>
      </c>
      <c r="I829" s="133" t="s">
        <v>2258</v>
      </c>
      <c r="J829" s="134">
        <v>16</v>
      </c>
      <c r="K829" s="135" t="s">
        <v>2265</v>
      </c>
      <c r="M829" s="137">
        <v>16</v>
      </c>
    </row>
    <row r="830" spans="1:13">
      <c r="A830" s="116" t="str">
        <f t="shared" si="65"/>
        <v>LOUISE 011-pearl</v>
      </c>
      <c r="B830" s="116" t="str">
        <f t="shared" si="66"/>
        <v>LOUISE 011</v>
      </c>
      <c r="C830" s="116" t="str">
        <f t="shared" si="67"/>
        <v>pearl</v>
      </c>
      <c r="D830" s="116" t="str">
        <f t="shared" si="68"/>
        <v>Шапка</v>
      </c>
      <c r="E830" s="117" t="str">
        <f t="shared" si="64"/>
        <v>Шапки</v>
      </c>
      <c r="F830" s="130" t="s">
        <v>328</v>
      </c>
      <c r="G830" s="131" t="s">
        <v>329</v>
      </c>
      <c r="H830" s="132" t="s">
        <v>40</v>
      </c>
      <c r="I830" s="133" t="s">
        <v>2295</v>
      </c>
      <c r="J830" s="134">
        <v>1</v>
      </c>
      <c r="K830" s="135" t="s">
        <v>2295</v>
      </c>
      <c r="M830" s="137">
        <v>1</v>
      </c>
    </row>
    <row r="831" spans="1:13">
      <c r="A831" s="116" t="str">
        <f t="shared" si="65"/>
        <v>LOUISE 017-taupe</v>
      </c>
      <c r="B831" s="116" t="str">
        <f t="shared" si="66"/>
        <v>LOUISE 017</v>
      </c>
      <c r="C831" s="116" t="str">
        <f t="shared" si="67"/>
        <v>taupe</v>
      </c>
      <c r="D831" s="116" t="str">
        <f t="shared" si="68"/>
        <v>Шапка</v>
      </c>
      <c r="E831" s="117" t="str">
        <f t="shared" si="64"/>
        <v>Шапки</v>
      </c>
      <c r="F831" s="130" t="s">
        <v>201</v>
      </c>
      <c r="G831" s="131" t="s">
        <v>125</v>
      </c>
      <c r="H831" s="132" t="s">
        <v>40</v>
      </c>
      <c r="I831" s="133" t="s">
        <v>2296</v>
      </c>
      <c r="J831" s="134">
        <v>9</v>
      </c>
      <c r="K831" s="135" t="s">
        <v>2297</v>
      </c>
      <c r="M831" s="137">
        <v>9</v>
      </c>
    </row>
    <row r="832" spans="1:13">
      <c r="A832" s="116" t="str">
        <f t="shared" si="65"/>
        <v>LOUISE 017-white</v>
      </c>
      <c r="B832" s="116" t="str">
        <f t="shared" si="66"/>
        <v>LOUISE 017</v>
      </c>
      <c r="C832" s="116" t="str">
        <f t="shared" si="67"/>
        <v>white</v>
      </c>
      <c r="D832" s="116" t="str">
        <f t="shared" si="68"/>
        <v>Шапка</v>
      </c>
      <c r="E832" s="117" t="str">
        <f t="shared" si="64"/>
        <v>Шапки</v>
      </c>
      <c r="F832" s="130" t="s">
        <v>70</v>
      </c>
      <c r="G832" s="131" t="s">
        <v>71</v>
      </c>
      <c r="H832" s="132" t="s">
        <v>40</v>
      </c>
      <c r="I832" s="133" t="s">
        <v>2296</v>
      </c>
      <c r="J832" s="134">
        <v>3</v>
      </c>
      <c r="K832" s="135" t="s">
        <v>2298</v>
      </c>
      <c r="M832" s="137">
        <v>3</v>
      </c>
    </row>
    <row r="833" spans="1:13">
      <c r="A833" s="116" t="str">
        <f t="shared" si="65"/>
        <v>LOUISE 017-black</v>
      </c>
      <c r="B833" s="116" t="str">
        <f t="shared" si="66"/>
        <v>LOUISE 017</v>
      </c>
      <c r="C833" s="116" t="str">
        <f t="shared" si="67"/>
        <v>black</v>
      </c>
      <c r="D833" s="116" t="str">
        <f t="shared" si="68"/>
        <v>Шапка</v>
      </c>
      <c r="E833" s="117" t="str">
        <f t="shared" si="64"/>
        <v>Шапки</v>
      </c>
      <c r="F833" s="130" t="s">
        <v>200</v>
      </c>
      <c r="G833" s="131" t="s">
        <v>124</v>
      </c>
      <c r="H833" s="132" t="s">
        <v>40</v>
      </c>
      <c r="I833" s="133" t="s">
        <v>2296</v>
      </c>
      <c r="J833" s="134">
        <v>8</v>
      </c>
      <c r="K833" s="135" t="s">
        <v>2299</v>
      </c>
      <c r="M833" s="137">
        <v>8</v>
      </c>
    </row>
    <row r="834" spans="1:13">
      <c r="A834" s="116" t="str">
        <f t="shared" si="65"/>
        <v>LOUISE 019-white</v>
      </c>
      <c r="B834" s="116" t="str">
        <f t="shared" si="66"/>
        <v>LOUISE 019</v>
      </c>
      <c r="C834" s="116" t="str">
        <f t="shared" si="67"/>
        <v>white</v>
      </c>
      <c r="D834" s="116" t="str">
        <f t="shared" si="68"/>
        <v>Шапка</v>
      </c>
      <c r="E834" s="117" t="str">
        <f t="shared" ref="E834:E897" si="69">VLOOKUP(D834,N:O,2,0)</f>
        <v>Шапки</v>
      </c>
      <c r="F834" s="130" t="s">
        <v>203</v>
      </c>
      <c r="G834" s="131" t="s">
        <v>127</v>
      </c>
      <c r="H834" s="132" t="s">
        <v>40</v>
      </c>
      <c r="I834" s="133" t="s">
        <v>2300</v>
      </c>
      <c r="J834" s="134">
        <v>1</v>
      </c>
      <c r="K834" s="135" t="s">
        <v>2300</v>
      </c>
      <c r="M834" s="137">
        <v>1</v>
      </c>
    </row>
    <row r="835" spans="1:13">
      <c r="A835" s="116" t="str">
        <f t="shared" ref="A835:A898" si="70">B835&amp;"-"&amp;C835</f>
        <v>LOUISE 019-black</v>
      </c>
      <c r="B835" s="116" t="str">
        <f t="shared" ref="B835:B898" si="71">_xlfn.LET(_xlpm.START,FIND("арт. ",G835)+5,_xlpm.END,FIND("(",G835,_xlpm.START),_xlpm.Result,TRIM(MID(G835,_xlpm.START,_xlpm.END-_xlpm.START)),IFERROR(VALUE(_xlpm.Result),_xlpm.Result))</f>
        <v>LOUISE 019</v>
      </c>
      <c r="C835" s="116" t="str">
        <f t="shared" ref="C835:C898" si="72">IF(OR(G835&lt;&gt;""),
_xlfn.LET(_xlpm.registr,NOT(0),
_xlpm.include,NOT(NOT(0)),
_xlpm.in,IF(_xlpm.registr,LOWER("{"),"{"),
_xlpm.out,IF(_xlpm.registr,LOWER("}"),"}"),
_xlpm.Target,IF(_xlpm.registr,LOWER(G835),$B835),
_xlpm.Start,IF(_xlpm.in="",1,FIND(_xlpm.in,_xlpm.Target)+IF(_xlpm.include,0,LEN(_xlpm.in))),
_xlpm.End,IF(_xlpm.out="",LEN(_xlpm.Target)+1+_xlpm.Start,FIND(_xlpm.out,_xlpm.Target,_xlpm.Start+1)),
_xlpm.Result,TRIM(MID(G835,_xlpm.Start,_xlpm.End-_xlpm.Start+IF(_xlpm.include,LEN(_xlpm.out),0))),
IFERROR(_xlpm.Result,"Не найдено")
),"")</f>
        <v>black</v>
      </c>
      <c r="D835" s="116" t="str">
        <f t="shared" ref="D835:D898" si="73">_xlfn.LET(_xlpm.START,1,_xlpm.END,FIND(MID($R$1,1,1),G835),TRIM(MID(G835,_xlpm.START,_xlpm.END-_xlpm.START)))</f>
        <v>Шапка</v>
      </c>
      <c r="E835" s="117" t="str">
        <f t="shared" si="69"/>
        <v>Шапки</v>
      </c>
      <c r="F835" s="130" t="s">
        <v>202</v>
      </c>
      <c r="G835" s="131" t="s">
        <v>126</v>
      </c>
      <c r="H835" s="132" t="s">
        <v>40</v>
      </c>
      <c r="I835" s="133" t="s">
        <v>2300</v>
      </c>
      <c r="J835" s="134">
        <v>2</v>
      </c>
      <c r="K835" s="135" t="s">
        <v>2301</v>
      </c>
      <c r="M835" s="137">
        <v>2</v>
      </c>
    </row>
    <row r="836" spans="1:13">
      <c r="A836" s="116" t="str">
        <f t="shared" si="70"/>
        <v>LOUISE 020-black</v>
      </c>
      <c r="B836" s="116" t="str">
        <f t="shared" si="71"/>
        <v>LOUISE 020</v>
      </c>
      <c r="C836" s="116" t="str">
        <f t="shared" si="72"/>
        <v>black</v>
      </c>
      <c r="D836" s="116" t="str">
        <f t="shared" si="73"/>
        <v>Шапка</v>
      </c>
      <c r="E836" s="117" t="str">
        <f t="shared" si="69"/>
        <v>Шапки</v>
      </c>
      <c r="F836" s="130" t="s">
        <v>204</v>
      </c>
      <c r="G836" s="131" t="s">
        <v>128</v>
      </c>
      <c r="H836" s="132" t="s">
        <v>40</v>
      </c>
      <c r="I836" s="133" t="s">
        <v>1849</v>
      </c>
      <c r="J836" s="134">
        <v>1</v>
      </c>
      <c r="K836" s="135" t="s">
        <v>1849</v>
      </c>
      <c r="M836" s="137">
        <v>1</v>
      </c>
    </row>
    <row r="837" spans="1:13">
      <c r="A837" s="116" t="str">
        <f t="shared" si="70"/>
        <v>LOUISE 031-grey</v>
      </c>
      <c r="B837" s="116" t="str">
        <f t="shared" si="71"/>
        <v>LOUISE 031</v>
      </c>
      <c r="C837" s="116" t="str">
        <f t="shared" si="72"/>
        <v>grey</v>
      </c>
      <c r="D837" s="116" t="str">
        <f t="shared" si="73"/>
        <v>Шапка</v>
      </c>
      <c r="E837" s="117" t="str">
        <f t="shared" si="69"/>
        <v>Шапки</v>
      </c>
      <c r="F837" s="130" t="s">
        <v>205</v>
      </c>
      <c r="G837" s="131" t="s">
        <v>129</v>
      </c>
      <c r="H837" s="132" t="s">
        <v>40</v>
      </c>
      <c r="I837" s="133" t="s">
        <v>1498</v>
      </c>
      <c r="J837" s="134">
        <v>3</v>
      </c>
      <c r="K837" s="135" t="s">
        <v>1499</v>
      </c>
      <c r="M837" s="137">
        <v>3</v>
      </c>
    </row>
    <row r="838" spans="1:13">
      <c r="A838" s="116" t="str">
        <f t="shared" si="70"/>
        <v>LOUISE 038-putty</v>
      </c>
      <c r="B838" s="116" t="str">
        <f t="shared" si="71"/>
        <v>LOUISE 038</v>
      </c>
      <c r="C838" s="116" t="str">
        <f t="shared" si="72"/>
        <v>putty</v>
      </c>
      <c r="D838" s="116" t="str">
        <f t="shared" si="73"/>
        <v>Шапка</v>
      </c>
      <c r="E838" s="117" t="str">
        <f t="shared" si="69"/>
        <v>Шапки</v>
      </c>
      <c r="F838" s="130" t="s">
        <v>209</v>
      </c>
      <c r="G838" s="131" t="s">
        <v>133</v>
      </c>
      <c r="H838" s="132" t="s">
        <v>40</v>
      </c>
      <c r="I838" s="133">
        <v>737.12</v>
      </c>
      <c r="J838" s="134">
        <v>23</v>
      </c>
      <c r="K838" s="135" t="s">
        <v>2302</v>
      </c>
      <c r="M838" s="137">
        <v>23</v>
      </c>
    </row>
    <row r="839" spans="1:13">
      <c r="A839" s="116" t="str">
        <f t="shared" si="70"/>
        <v>LOUISE 038-offwhite</v>
      </c>
      <c r="B839" s="116" t="str">
        <f t="shared" si="71"/>
        <v>LOUISE 038</v>
      </c>
      <c r="C839" s="116" t="str">
        <f t="shared" si="72"/>
        <v>offwhite</v>
      </c>
      <c r="D839" s="116" t="str">
        <f t="shared" si="73"/>
        <v>Шапка</v>
      </c>
      <c r="E839" s="117" t="str">
        <f t="shared" si="69"/>
        <v>Шапки</v>
      </c>
      <c r="F839" s="130" t="s">
        <v>208</v>
      </c>
      <c r="G839" s="131" t="s">
        <v>132</v>
      </c>
      <c r="H839" s="132" t="s">
        <v>40</v>
      </c>
      <c r="I839" s="133">
        <v>737.12</v>
      </c>
      <c r="J839" s="134">
        <v>24</v>
      </c>
      <c r="K839" s="135" t="s">
        <v>2303</v>
      </c>
      <c r="M839" s="137">
        <v>24</v>
      </c>
    </row>
    <row r="840" spans="1:13">
      <c r="A840" s="116" t="str">
        <f t="shared" si="70"/>
        <v>LOUISE 038-grey</v>
      </c>
      <c r="B840" s="116" t="str">
        <f t="shared" si="71"/>
        <v>LOUISE 038</v>
      </c>
      <c r="C840" s="116" t="str">
        <f t="shared" si="72"/>
        <v>grey</v>
      </c>
      <c r="D840" s="116" t="str">
        <f t="shared" si="73"/>
        <v>Шапка</v>
      </c>
      <c r="E840" s="117" t="str">
        <f t="shared" si="69"/>
        <v>Шапки</v>
      </c>
      <c r="F840" s="130" t="s">
        <v>207</v>
      </c>
      <c r="G840" s="131" t="s">
        <v>131</v>
      </c>
      <c r="H840" s="132" t="s">
        <v>40</v>
      </c>
      <c r="I840" s="133">
        <v>737.12</v>
      </c>
      <c r="J840" s="134">
        <v>16</v>
      </c>
      <c r="K840" s="135" t="s">
        <v>2304</v>
      </c>
      <c r="M840" s="137">
        <v>16</v>
      </c>
    </row>
    <row r="841" spans="1:13">
      <c r="A841" s="116" t="str">
        <f t="shared" si="70"/>
        <v>LOUISE 038-black</v>
      </c>
      <c r="B841" s="116" t="str">
        <f t="shared" si="71"/>
        <v>LOUISE 038</v>
      </c>
      <c r="C841" s="116" t="str">
        <f t="shared" si="72"/>
        <v>black</v>
      </c>
      <c r="D841" s="116" t="str">
        <f t="shared" si="73"/>
        <v>Шапка</v>
      </c>
      <c r="E841" s="117" t="str">
        <f t="shared" si="69"/>
        <v>Шапки</v>
      </c>
      <c r="F841" s="130" t="s">
        <v>206</v>
      </c>
      <c r="G841" s="131" t="s">
        <v>130</v>
      </c>
      <c r="H841" s="132" t="s">
        <v>40</v>
      </c>
      <c r="I841" s="133">
        <v>737.12</v>
      </c>
      <c r="J841" s="134">
        <v>16</v>
      </c>
      <c r="K841" s="135" t="s">
        <v>2304</v>
      </c>
      <c r="M841" s="137">
        <v>16</v>
      </c>
    </row>
    <row r="842" spans="1:13">
      <c r="A842" s="116" t="str">
        <f t="shared" si="70"/>
        <v>LOUISE 039-offwhite</v>
      </c>
      <c r="B842" s="116" t="str">
        <f t="shared" si="71"/>
        <v>LOUISE 039</v>
      </c>
      <c r="C842" s="116" t="str">
        <f t="shared" si="72"/>
        <v>offwhite</v>
      </c>
      <c r="D842" s="116" t="str">
        <f t="shared" si="73"/>
        <v>Шапка</v>
      </c>
      <c r="E842" s="117" t="str">
        <f t="shared" si="69"/>
        <v>Шапки</v>
      </c>
      <c r="F842" s="130" t="s">
        <v>211</v>
      </c>
      <c r="G842" s="131" t="s">
        <v>135</v>
      </c>
      <c r="H842" s="132" t="s">
        <v>40</v>
      </c>
      <c r="I842" s="133">
        <v>804.85</v>
      </c>
      <c r="J842" s="134">
        <v>1</v>
      </c>
      <c r="K842" s="135">
        <v>804.85</v>
      </c>
      <c r="M842" s="137">
        <v>1</v>
      </c>
    </row>
    <row r="843" spans="1:13">
      <c r="A843" s="116" t="str">
        <f t="shared" si="70"/>
        <v>LOUISE 039-black</v>
      </c>
      <c r="B843" s="116" t="str">
        <f t="shared" si="71"/>
        <v>LOUISE 039</v>
      </c>
      <c r="C843" s="116" t="str">
        <f t="shared" si="72"/>
        <v>black</v>
      </c>
      <c r="D843" s="116" t="str">
        <f t="shared" si="73"/>
        <v>Шапка</v>
      </c>
      <c r="E843" s="117" t="str">
        <f t="shared" si="69"/>
        <v>Шапки</v>
      </c>
      <c r="F843" s="130" t="s">
        <v>210</v>
      </c>
      <c r="G843" s="131" t="s">
        <v>134</v>
      </c>
      <c r="H843" s="132" t="s">
        <v>40</v>
      </c>
      <c r="I843" s="133">
        <v>804.85</v>
      </c>
      <c r="J843" s="134">
        <v>1</v>
      </c>
      <c r="K843" s="135">
        <v>804.85</v>
      </c>
      <c r="M843" s="137">
        <v>1</v>
      </c>
    </row>
    <row r="844" spans="1:13">
      <c r="A844" s="116" t="str">
        <f t="shared" si="70"/>
        <v>LOUISE 041-putty</v>
      </c>
      <c r="B844" s="116" t="str">
        <f t="shared" si="71"/>
        <v>LOUISE 041</v>
      </c>
      <c r="C844" s="116" t="str">
        <f t="shared" si="72"/>
        <v>putty</v>
      </c>
      <c r="D844" s="116" t="str">
        <f t="shared" si="73"/>
        <v>Шапка</v>
      </c>
      <c r="E844" s="117" t="str">
        <f t="shared" si="69"/>
        <v>Шапки</v>
      </c>
      <c r="F844" s="130" t="s">
        <v>214</v>
      </c>
      <c r="G844" s="131" t="s">
        <v>138</v>
      </c>
      <c r="H844" s="132" t="s">
        <v>40</v>
      </c>
      <c r="I844" s="133">
        <v>804.85</v>
      </c>
      <c r="J844" s="134">
        <v>2</v>
      </c>
      <c r="K844" s="135" t="s">
        <v>2285</v>
      </c>
      <c r="M844" s="137">
        <v>2</v>
      </c>
    </row>
    <row r="845" spans="1:13">
      <c r="A845" s="116" t="str">
        <f t="shared" si="70"/>
        <v>LOUISE 041-offwhite</v>
      </c>
      <c r="B845" s="116" t="str">
        <f t="shared" si="71"/>
        <v>LOUISE 041</v>
      </c>
      <c r="C845" s="116" t="str">
        <f t="shared" si="72"/>
        <v>offwhite</v>
      </c>
      <c r="D845" s="116" t="str">
        <f t="shared" si="73"/>
        <v>Шапка</v>
      </c>
      <c r="E845" s="117" t="str">
        <f t="shared" si="69"/>
        <v>Шапки</v>
      </c>
      <c r="F845" s="130" t="s">
        <v>213</v>
      </c>
      <c r="G845" s="131" t="s">
        <v>137</v>
      </c>
      <c r="H845" s="132" t="s">
        <v>40</v>
      </c>
      <c r="I845" s="133">
        <v>804.85</v>
      </c>
      <c r="J845" s="134">
        <v>4</v>
      </c>
      <c r="K845" s="135" t="s">
        <v>2305</v>
      </c>
      <c r="M845" s="137">
        <v>4</v>
      </c>
    </row>
    <row r="846" spans="1:13">
      <c r="A846" s="116" t="str">
        <f t="shared" si="70"/>
        <v>LOUISE 041-black</v>
      </c>
      <c r="B846" s="116" t="str">
        <f t="shared" si="71"/>
        <v>LOUISE 041</v>
      </c>
      <c r="C846" s="116" t="str">
        <f t="shared" si="72"/>
        <v>black</v>
      </c>
      <c r="D846" s="116" t="str">
        <f t="shared" si="73"/>
        <v>Шапка</v>
      </c>
      <c r="E846" s="117" t="str">
        <f t="shared" si="69"/>
        <v>Шапки</v>
      </c>
      <c r="F846" s="130" t="s">
        <v>212</v>
      </c>
      <c r="G846" s="131" t="s">
        <v>136</v>
      </c>
      <c r="H846" s="132" t="s">
        <v>40</v>
      </c>
      <c r="I846" s="133">
        <v>804.85</v>
      </c>
      <c r="J846" s="134">
        <v>2</v>
      </c>
      <c r="K846" s="135" t="s">
        <v>2285</v>
      </c>
      <c r="M846" s="137">
        <v>2</v>
      </c>
    </row>
    <row r="847" spans="1:13">
      <c r="A847" s="116" t="str">
        <f t="shared" si="70"/>
        <v>MAGGY 8111-beige</v>
      </c>
      <c r="B847" s="116" t="str">
        <f t="shared" si="71"/>
        <v>MAGGY 8111</v>
      </c>
      <c r="C847" s="116" t="str">
        <f t="shared" si="72"/>
        <v>beige</v>
      </c>
      <c r="D847" s="116" t="str">
        <f t="shared" si="73"/>
        <v>Шапка</v>
      </c>
      <c r="E847" s="117" t="str">
        <f t="shared" si="69"/>
        <v>Шапки</v>
      </c>
      <c r="F847" s="130" t="s">
        <v>215</v>
      </c>
      <c r="G847" s="131" t="s">
        <v>139</v>
      </c>
      <c r="H847" s="132" t="s">
        <v>40</v>
      </c>
      <c r="I847" s="133">
        <v>804.85</v>
      </c>
      <c r="J847" s="134">
        <v>11</v>
      </c>
      <c r="K847" s="135" t="s">
        <v>2306</v>
      </c>
      <c r="M847" s="137">
        <v>11</v>
      </c>
    </row>
    <row r="848" spans="1:13">
      <c r="A848" s="116" t="str">
        <f t="shared" si="70"/>
        <v>MAGGY 8111-offwhite</v>
      </c>
      <c r="B848" s="116" t="str">
        <f t="shared" si="71"/>
        <v>MAGGY 8111</v>
      </c>
      <c r="C848" s="116" t="str">
        <f t="shared" si="72"/>
        <v>offwhite</v>
      </c>
      <c r="D848" s="116" t="str">
        <f t="shared" si="73"/>
        <v>Шапка</v>
      </c>
      <c r="E848" s="117" t="str">
        <f t="shared" si="69"/>
        <v>Шапки</v>
      </c>
      <c r="F848" s="130" t="s">
        <v>218</v>
      </c>
      <c r="G848" s="131" t="s">
        <v>142</v>
      </c>
      <c r="H848" s="132" t="s">
        <v>40</v>
      </c>
      <c r="I848" s="133">
        <v>804.85</v>
      </c>
      <c r="J848" s="134">
        <v>25</v>
      </c>
      <c r="K848" s="135" t="s">
        <v>2307</v>
      </c>
      <c r="M848" s="137">
        <v>25</v>
      </c>
    </row>
    <row r="849" spans="1:13">
      <c r="A849" s="116" t="str">
        <f t="shared" si="70"/>
        <v>MAGGY 8111-grey</v>
      </c>
      <c r="B849" s="116" t="str">
        <f t="shared" si="71"/>
        <v>MAGGY 8111</v>
      </c>
      <c r="C849" s="116" t="str">
        <f t="shared" si="72"/>
        <v>grey</v>
      </c>
      <c r="D849" s="116" t="str">
        <f t="shared" si="73"/>
        <v>Шапка</v>
      </c>
      <c r="E849" s="117" t="str">
        <f t="shared" si="69"/>
        <v>Шапки</v>
      </c>
      <c r="F849" s="130" t="s">
        <v>217</v>
      </c>
      <c r="G849" s="131" t="s">
        <v>141</v>
      </c>
      <c r="H849" s="132" t="s">
        <v>40</v>
      </c>
      <c r="I849" s="133">
        <v>804.85</v>
      </c>
      <c r="J849" s="134">
        <v>20</v>
      </c>
      <c r="K849" s="135" t="s">
        <v>2308</v>
      </c>
      <c r="M849" s="137">
        <v>20</v>
      </c>
    </row>
    <row r="850" spans="1:13">
      <c r="A850" s="116" t="str">
        <f t="shared" si="70"/>
        <v>MAGGY 8111-black</v>
      </c>
      <c r="B850" s="116" t="str">
        <f t="shared" si="71"/>
        <v>MAGGY 8111</v>
      </c>
      <c r="C850" s="116" t="str">
        <f t="shared" si="72"/>
        <v>black</v>
      </c>
      <c r="D850" s="116" t="str">
        <f t="shared" si="73"/>
        <v>Шапка</v>
      </c>
      <c r="E850" s="117" t="str">
        <f t="shared" si="69"/>
        <v>Шапки</v>
      </c>
      <c r="F850" s="130" t="s">
        <v>216</v>
      </c>
      <c r="G850" s="131" t="s">
        <v>140</v>
      </c>
      <c r="H850" s="132" t="s">
        <v>40</v>
      </c>
      <c r="I850" s="133">
        <v>804.85</v>
      </c>
      <c r="J850" s="134">
        <v>12</v>
      </c>
      <c r="K850" s="135" t="s">
        <v>2309</v>
      </c>
      <c r="M850" s="137">
        <v>12</v>
      </c>
    </row>
    <row r="851" spans="1:13">
      <c r="A851" s="116" t="str">
        <f t="shared" si="70"/>
        <v>MAGGY 8137-white</v>
      </c>
      <c r="B851" s="116" t="str">
        <f t="shared" si="71"/>
        <v>MAGGY 8137</v>
      </c>
      <c r="C851" s="116" t="str">
        <f t="shared" si="72"/>
        <v>white</v>
      </c>
      <c r="D851" s="116" t="str">
        <f t="shared" si="73"/>
        <v>Шапка</v>
      </c>
      <c r="E851" s="117" t="str">
        <f t="shared" si="69"/>
        <v>Шапки</v>
      </c>
      <c r="F851" s="130" t="s">
        <v>219</v>
      </c>
      <c r="G851" s="131" t="s">
        <v>143</v>
      </c>
      <c r="H851" s="132" t="s">
        <v>40</v>
      </c>
      <c r="I851" s="133">
        <v>804.85</v>
      </c>
      <c r="J851" s="134">
        <v>5</v>
      </c>
      <c r="K851" s="135" t="s">
        <v>2289</v>
      </c>
      <c r="M851" s="137">
        <v>5</v>
      </c>
    </row>
    <row r="852" spans="1:13">
      <c r="A852" s="116" t="str">
        <f t="shared" si="70"/>
        <v>MAGGY 8137-black</v>
      </c>
      <c r="B852" s="116" t="str">
        <f t="shared" si="71"/>
        <v>MAGGY 8137</v>
      </c>
      <c r="C852" s="116" t="str">
        <f t="shared" si="72"/>
        <v>black</v>
      </c>
      <c r="D852" s="116" t="str">
        <f t="shared" si="73"/>
        <v>Шапка</v>
      </c>
      <c r="E852" s="117" t="str">
        <f t="shared" si="69"/>
        <v>Шапки</v>
      </c>
      <c r="F852" s="130" t="s">
        <v>948</v>
      </c>
      <c r="G852" s="131" t="s">
        <v>949</v>
      </c>
      <c r="H852" s="132" t="s">
        <v>40</v>
      </c>
      <c r="I852" s="133">
        <v>804.85</v>
      </c>
      <c r="J852" s="134">
        <v>1</v>
      </c>
      <c r="K852" s="135">
        <v>804.85</v>
      </c>
      <c r="M852" s="137">
        <v>1</v>
      </c>
    </row>
    <row r="853" spans="1:13">
      <c r="A853" s="116" t="str">
        <f t="shared" si="70"/>
        <v>MAGGY 8165-white</v>
      </c>
      <c r="B853" s="116" t="str">
        <f t="shared" si="71"/>
        <v>MAGGY 8165</v>
      </c>
      <c r="C853" s="116" t="str">
        <f t="shared" si="72"/>
        <v>white</v>
      </c>
      <c r="D853" s="116" t="str">
        <f t="shared" si="73"/>
        <v>Шапка</v>
      </c>
      <c r="E853" s="117" t="str">
        <f t="shared" si="69"/>
        <v>Шапки</v>
      </c>
      <c r="F853" s="130" t="s">
        <v>330</v>
      </c>
      <c r="G853" s="131" t="s">
        <v>331</v>
      </c>
      <c r="H853" s="132" t="s">
        <v>40</v>
      </c>
      <c r="I853" s="133" t="s">
        <v>2310</v>
      </c>
      <c r="J853" s="134">
        <v>1</v>
      </c>
      <c r="K853" s="135" t="s">
        <v>2311</v>
      </c>
      <c r="M853" s="137">
        <v>1</v>
      </c>
    </row>
    <row r="854" spans="1:13">
      <c r="A854" s="116" t="str">
        <f t="shared" si="70"/>
        <v>MAGGY 8510-offwhite</v>
      </c>
      <c r="B854" s="116" t="str">
        <f t="shared" si="71"/>
        <v>MAGGY 8510</v>
      </c>
      <c r="C854" s="116" t="str">
        <f t="shared" si="72"/>
        <v>offwhite</v>
      </c>
      <c r="D854" s="116" t="str">
        <f t="shared" si="73"/>
        <v>Шапка</v>
      </c>
      <c r="E854" s="117" t="str">
        <f t="shared" si="69"/>
        <v>Шапки</v>
      </c>
      <c r="F854" s="130" t="s">
        <v>222</v>
      </c>
      <c r="G854" s="131" t="s">
        <v>146</v>
      </c>
      <c r="H854" s="132" t="s">
        <v>40</v>
      </c>
      <c r="I854" s="133">
        <v>939.18</v>
      </c>
      <c r="J854" s="134">
        <v>1</v>
      </c>
      <c r="K854" s="135">
        <v>939.18</v>
      </c>
      <c r="M854" s="137">
        <v>1</v>
      </c>
    </row>
    <row r="855" spans="1:13">
      <c r="A855" s="116" t="str">
        <f t="shared" si="70"/>
        <v>MAGGY 8510-grey</v>
      </c>
      <c r="B855" s="116" t="str">
        <f t="shared" si="71"/>
        <v>MAGGY 8510</v>
      </c>
      <c r="C855" s="116" t="str">
        <f t="shared" si="72"/>
        <v>grey</v>
      </c>
      <c r="D855" s="116" t="str">
        <f t="shared" si="73"/>
        <v>Шапка</v>
      </c>
      <c r="E855" s="117" t="str">
        <f t="shared" si="69"/>
        <v>Шапки</v>
      </c>
      <c r="F855" s="130" t="s">
        <v>221</v>
      </c>
      <c r="G855" s="131" t="s">
        <v>145</v>
      </c>
      <c r="H855" s="132" t="s">
        <v>40</v>
      </c>
      <c r="I855" s="133">
        <v>939.18</v>
      </c>
      <c r="J855" s="134">
        <v>2</v>
      </c>
      <c r="K855" s="135" t="s">
        <v>2312</v>
      </c>
      <c r="M855" s="137">
        <v>2</v>
      </c>
    </row>
    <row r="856" spans="1:13">
      <c r="A856" s="116" t="str">
        <f t="shared" si="70"/>
        <v>MAGGY 8510-black</v>
      </c>
      <c r="B856" s="116" t="str">
        <f t="shared" si="71"/>
        <v>MAGGY 8510</v>
      </c>
      <c r="C856" s="116" t="str">
        <f t="shared" si="72"/>
        <v>black</v>
      </c>
      <c r="D856" s="116" t="str">
        <f t="shared" si="73"/>
        <v>Шапка</v>
      </c>
      <c r="E856" s="117" t="str">
        <f t="shared" si="69"/>
        <v>Шапки</v>
      </c>
      <c r="F856" s="130" t="s">
        <v>220</v>
      </c>
      <c r="G856" s="131" t="s">
        <v>144</v>
      </c>
      <c r="H856" s="132" t="s">
        <v>40</v>
      </c>
      <c r="I856" s="133">
        <v>939.18</v>
      </c>
      <c r="J856" s="134">
        <v>2</v>
      </c>
      <c r="K856" s="135" t="s">
        <v>2312</v>
      </c>
      <c r="M856" s="137">
        <v>2</v>
      </c>
    </row>
    <row r="857" spans="1:13">
      <c r="A857" s="116" t="str">
        <f t="shared" si="70"/>
        <v>MAGGY 8520-white</v>
      </c>
      <c r="B857" s="116" t="str">
        <f t="shared" si="71"/>
        <v>MAGGY 8520</v>
      </c>
      <c r="C857" s="116" t="str">
        <f t="shared" si="72"/>
        <v>white</v>
      </c>
      <c r="D857" s="116" t="str">
        <f t="shared" si="73"/>
        <v>Шапка</v>
      </c>
      <c r="E857" s="117" t="str">
        <f t="shared" si="69"/>
        <v>Шапки</v>
      </c>
      <c r="F857" s="130" t="s">
        <v>72</v>
      </c>
      <c r="G857" s="131" t="s">
        <v>73</v>
      </c>
      <c r="H857" s="132" t="s">
        <v>40</v>
      </c>
      <c r="I857" s="133">
        <v>981.09</v>
      </c>
      <c r="J857" s="134">
        <v>2</v>
      </c>
      <c r="K857" s="135" t="s">
        <v>2313</v>
      </c>
      <c r="M857" s="137">
        <v>2</v>
      </c>
    </row>
    <row r="858" spans="1:13">
      <c r="A858" s="116" t="str">
        <f t="shared" si="70"/>
        <v>MAGGY 8520-burgundy</v>
      </c>
      <c r="B858" s="116" t="str">
        <f t="shared" si="71"/>
        <v>MAGGY 8520</v>
      </c>
      <c r="C858" s="116" t="str">
        <f t="shared" si="72"/>
        <v>burgundy</v>
      </c>
      <c r="D858" s="116" t="str">
        <f t="shared" si="73"/>
        <v>Шапка</v>
      </c>
      <c r="E858" s="117" t="str">
        <f t="shared" si="69"/>
        <v>Шапки</v>
      </c>
      <c r="F858" s="130" t="s">
        <v>74</v>
      </c>
      <c r="G858" s="131" t="s">
        <v>75</v>
      </c>
      <c r="H858" s="132" t="s">
        <v>40</v>
      </c>
      <c r="I858" s="133">
        <v>939.18</v>
      </c>
      <c r="J858" s="134">
        <v>6</v>
      </c>
      <c r="K858" s="135" t="s">
        <v>2314</v>
      </c>
      <c r="M858" s="137">
        <v>6</v>
      </c>
    </row>
    <row r="859" spans="1:13">
      <c r="A859" s="116" t="str">
        <f t="shared" si="70"/>
        <v>MAGGY 8520-blue</v>
      </c>
      <c r="B859" s="116" t="str">
        <f t="shared" si="71"/>
        <v>MAGGY 8520</v>
      </c>
      <c r="C859" s="116" t="str">
        <f t="shared" si="72"/>
        <v>blue</v>
      </c>
      <c r="D859" s="116" t="str">
        <f t="shared" si="73"/>
        <v>Шапка</v>
      </c>
      <c r="E859" s="117" t="str">
        <f t="shared" si="69"/>
        <v>Шапки</v>
      </c>
      <c r="F859" s="130" t="s">
        <v>224</v>
      </c>
      <c r="G859" s="131" t="s">
        <v>148</v>
      </c>
      <c r="H859" s="132" t="s">
        <v>40</v>
      </c>
      <c r="I859" s="133">
        <v>939.18</v>
      </c>
      <c r="J859" s="134">
        <v>1</v>
      </c>
      <c r="K859" s="135">
        <v>939.18</v>
      </c>
      <c r="M859" s="137">
        <v>1</v>
      </c>
    </row>
    <row r="860" spans="1:13">
      <c r="A860" s="116" t="str">
        <f t="shared" si="70"/>
        <v>MAGGY 8520-black</v>
      </c>
      <c r="B860" s="116" t="str">
        <f t="shared" si="71"/>
        <v>MAGGY 8520</v>
      </c>
      <c r="C860" s="116" t="str">
        <f t="shared" si="72"/>
        <v>black</v>
      </c>
      <c r="D860" s="116" t="str">
        <f t="shared" si="73"/>
        <v>Шапка</v>
      </c>
      <c r="E860" s="117" t="str">
        <f t="shared" si="69"/>
        <v>Шапки</v>
      </c>
      <c r="F860" s="130" t="s">
        <v>223</v>
      </c>
      <c r="G860" s="131" t="s">
        <v>147</v>
      </c>
      <c r="H860" s="132" t="s">
        <v>40</v>
      </c>
      <c r="I860" s="133">
        <v>981.09</v>
      </c>
      <c r="J860" s="134">
        <v>3</v>
      </c>
      <c r="K860" s="135" t="s">
        <v>2315</v>
      </c>
      <c r="M860" s="137">
        <v>3</v>
      </c>
    </row>
    <row r="861" spans="1:13">
      <c r="A861" s="116" t="str">
        <f t="shared" si="70"/>
        <v>MAGGY 8614-taupe</v>
      </c>
      <c r="B861" s="116" t="str">
        <f t="shared" si="71"/>
        <v>MAGGY 8614</v>
      </c>
      <c r="C861" s="116" t="str">
        <f t="shared" si="72"/>
        <v>taupe</v>
      </c>
      <c r="D861" s="116" t="str">
        <f t="shared" si="73"/>
        <v>Шапка</v>
      </c>
      <c r="E861" s="117" t="str">
        <f t="shared" si="69"/>
        <v>Шапки</v>
      </c>
      <c r="F861" s="130" t="s">
        <v>727</v>
      </c>
      <c r="G861" s="131" t="s">
        <v>728</v>
      </c>
      <c r="H861" s="132" t="s">
        <v>40</v>
      </c>
      <c r="I861" s="133">
        <v>562.03</v>
      </c>
      <c r="J861" s="134">
        <v>2</v>
      </c>
      <c r="K861" s="135" t="s">
        <v>2316</v>
      </c>
      <c r="M861" s="137">
        <v>2</v>
      </c>
    </row>
    <row r="862" spans="1:13">
      <c r="A862" s="116" t="str">
        <f t="shared" si="70"/>
        <v>MAGGY 8614-pink</v>
      </c>
      <c r="B862" s="116" t="str">
        <f t="shared" si="71"/>
        <v>MAGGY 8614</v>
      </c>
      <c r="C862" s="116" t="str">
        <f t="shared" si="72"/>
        <v>pink</v>
      </c>
      <c r="D862" s="116" t="str">
        <f t="shared" si="73"/>
        <v>Шапка</v>
      </c>
      <c r="E862" s="117" t="str">
        <f t="shared" si="69"/>
        <v>Шапки</v>
      </c>
      <c r="F862" s="130" t="s">
        <v>729</v>
      </c>
      <c r="G862" s="131" t="s">
        <v>730</v>
      </c>
      <c r="H862" s="132" t="s">
        <v>40</v>
      </c>
      <c r="I862" s="133">
        <v>562.03</v>
      </c>
      <c r="J862" s="134">
        <v>7</v>
      </c>
      <c r="K862" s="135" t="s">
        <v>2317</v>
      </c>
      <c r="M862" s="137">
        <v>7</v>
      </c>
    </row>
    <row r="863" spans="1:13">
      <c r="A863" s="116" t="str">
        <f t="shared" si="70"/>
        <v>MARIUS W16-taupe</v>
      </c>
      <c r="B863" s="116" t="str">
        <f t="shared" si="71"/>
        <v>MARIUS W16</v>
      </c>
      <c r="C863" s="116" t="str">
        <f t="shared" si="72"/>
        <v>taupe</v>
      </c>
      <c r="D863" s="116" t="str">
        <f t="shared" si="73"/>
        <v>Шапка</v>
      </c>
      <c r="E863" s="117" t="str">
        <f t="shared" si="69"/>
        <v>Шапки</v>
      </c>
      <c r="F863" s="130" t="s">
        <v>2318</v>
      </c>
      <c r="G863" s="131" t="s">
        <v>2319</v>
      </c>
      <c r="H863" s="132" t="s">
        <v>40</v>
      </c>
      <c r="I863" s="133">
        <v>493.89</v>
      </c>
      <c r="J863" s="134">
        <v>20</v>
      </c>
      <c r="K863" s="135" t="s">
        <v>2320</v>
      </c>
      <c r="M863" s="137">
        <v>20</v>
      </c>
    </row>
    <row r="864" spans="1:13">
      <c r="A864" s="116" t="str">
        <f t="shared" si="70"/>
        <v>MARIUS W16-red</v>
      </c>
      <c r="B864" s="116" t="str">
        <f t="shared" si="71"/>
        <v>MARIUS W16</v>
      </c>
      <c r="C864" s="116" t="str">
        <f t="shared" si="72"/>
        <v>red</v>
      </c>
      <c r="D864" s="116" t="str">
        <f t="shared" si="73"/>
        <v>Шапка</v>
      </c>
      <c r="E864" s="117" t="str">
        <f t="shared" si="69"/>
        <v>Шапки</v>
      </c>
      <c r="F864" s="130" t="s">
        <v>2321</v>
      </c>
      <c r="G864" s="131" t="s">
        <v>2322</v>
      </c>
      <c r="H864" s="132" t="s">
        <v>40</v>
      </c>
      <c r="I864" s="133">
        <v>493.89</v>
      </c>
      <c r="J864" s="134">
        <v>18</v>
      </c>
      <c r="K864" s="135" t="s">
        <v>2323</v>
      </c>
      <c r="M864" s="137">
        <v>18</v>
      </c>
    </row>
    <row r="865" spans="1:13">
      <c r="A865" s="116" t="str">
        <f t="shared" si="70"/>
        <v>MASSAK-dark grey</v>
      </c>
      <c r="B865" s="116" t="str">
        <f t="shared" si="71"/>
        <v>MASSAK</v>
      </c>
      <c r="C865" s="116" t="str">
        <f t="shared" si="72"/>
        <v>dark grey</v>
      </c>
      <c r="D865" s="116" t="str">
        <f t="shared" si="73"/>
        <v>Шапка</v>
      </c>
      <c r="E865" s="117" t="str">
        <f t="shared" si="69"/>
        <v>Шапки</v>
      </c>
      <c r="F865" s="130" t="s">
        <v>2324</v>
      </c>
      <c r="G865" s="131" t="s">
        <v>2325</v>
      </c>
      <c r="H865" s="132" t="s">
        <v>40</v>
      </c>
      <c r="I865" s="133">
        <v>438.32</v>
      </c>
      <c r="J865" s="134">
        <v>57</v>
      </c>
      <c r="K865" s="135" t="s">
        <v>2326</v>
      </c>
      <c r="M865" s="137">
        <v>57</v>
      </c>
    </row>
    <row r="866" spans="1:13">
      <c r="A866" s="116" t="str">
        <f t="shared" si="70"/>
        <v>MASSAK-black</v>
      </c>
      <c r="B866" s="116" t="str">
        <f t="shared" si="71"/>
        <v>MASSAK</v>
      </c>
      <c r="C866" s="116" t="str">
        <f t="shared" si="72"/>
        <v>black</v>
      </c>
      <c r="D866" s="116" t="str">
        <f t="shared" si="73"/>
        <v>Шапка</v>
      </c>
      <c r="E866" s="117" t="str">
        <f t="shared" si="69"/>
        <v>Шапки</v>
      </c>
      <c r="F866" s="130" t="s">
        <v>2327</v>
      </c>
      <c r="G866" s="131" t="s">
        <v>2328</v>
      </c>
      <c r="H866" s="132" t="s">
        <v>40</v>
      </c>
      <c r="I866" s="133">
        <v>438.32</v>
      </c>
      <c r="J866" s="134">
        <v>95</v>
      </c>
      <c r="K866" s="135" t="s">
        <v>2329</v>
      </c>
      <c r="M866" s="137">
        <v>95</v>
      </c>
    </row>
    <row r="867" spans="1:13">
      <c r="A867" s="116" t="str">
        <f t="shared" si="70"/>
        <v>MERYL 002-black</v>
      </c>
      <c r="B867" s="116" t="str">
        <f t="shared" si="71"/>
        <v>MERYL 002</v>
      </c>
      <c r="C867" s="116" t="str">
        <f t="shared" si="72"/>
        <v>black</v>
      </c>
      <c r="D867" s="116" t="str">
        <f t="shared" si="73"/>
        <v>Шапка</v>
      </c>
      <c r="E867" s="117" t="str">
        <f t="shared" si="69"/>
        <v>Шапки</v>
      </c>
      <c r="F867" s="130" t="s">
        <v>954</v>
      </c>
      <c r="G867" s="131" t="s">
        <v>955</v>
      </c>
      <c r="H867" s="132" t="s">
        <v>40</v>
      </c>
      <c r="I867" s="133">
        <v>872.58</v>
      </c>
      <c r="J867" s="134">
        <v>19</v>
      </c>
      <c r="K867" s="135" t="s">
        <v>2330</v>
      </c>
      <c r="M867" s="137">
        <v>19</v>
      </c>
    </row>
    <row r="868" spans="1:13">
      <c r="A868" s="116" t="str">
        <f t="shared" si="70"/>
        <v>SEAL-navy</v>
      </c>
      <c r="B868" s="116" t="str">
        <f t="shared" si="71"/>
        <v>SEAL</v>
      </c>
      <c r="C868" s="116" t="str">
        <f t="shared" si="72"/>
        <v>navy</v>
      </c>
      <c r="D868" s="116" t="str">
        <f t="shared" si="73"/>
        <v>Шапка</v>
      </c>
      <c r="E868" s="117" t="str">
        <f t="shared" si="69"/>
        <v>Шапки</v>
      </c>
      <c r="F868" s="130" t="s">
        <v>2331</v>
      </c>
      <c r="G868" s="131" t="s">
        <v>2332</v>
      </c>
      <c r="H868" s="132" t="s">
        <v>40</v>
      </c>
      <c r="I868" s="133">
        <v>607.30999999999995</v>
      </c>
      <c r="J868" s="134">
        <v>5</v>
      </c>
      <c r="K868" s="135" t="s">
        <v>2233</v>
      </c>
      <c r="M868" s="137">
        <v>5</v>
      </c>
    </row>
    <row r="869" spans="1:13">
      <c r="A869" s="116" t="str">
        <f t="shared" si="70"/>
        <v>SEAL-black</v>
      </c>
      <c r="B869" s="116" t="str">
        <f t="shared" si="71"/>
        <v>SEAL</v>
      </c>
      <c r="C869" s="116" t="str">
        <f t="shared" si="72"/>
        <v>black</v>
      </c>
      <c r="D869" s="116" t="str">
        <f t="shared" si="73"/>
        <v>Шапка</v>
      </c>
      <c r="E869" s="117" t="str">
        <f t="shared" si="69"/>
        <v>Шапки</v>
      </c>
      <c r="F869" s="130" t="s">
        <v>2333</v>
      </c>
      <c r="G869" s="131" t="s">
        <v>2334</v>
      </c>
      <c r="H869" s="132" t="s">
        <v>40</v>
      </c>
      <c r="I869" s="133">
        <v>607.30999999999995</v>
      </c>
      <c r="J869" s="134">
        <v>7</v>
      </c>
      <c r="K869" s="135" t="s">
        <v>2335</v>
      </c>
      <c r="M869" s="137">
        <v>7</v>
      </c>
    </row>
    <row r="870" spans="1:13">
      <c r="A870" s="116" t="str">
        <f t="shared" si="70"/>
        <v>TELLER-beige</v>
      </c>
      <c r="B870" s="116" t="str">
        <f t="shared" si="71"/>
        <v>TELLER</v>
      </c>
      <c r="C870" s="116" t="str">
        <f t="shared" si="72"/>
        <v>beige</v>
      </c>
      <c r="D870" s="116" t="str">
        <f t="shared" si="73"/>
        <v>Шапка</v>
      </c>
      <c r="E870" s="117" t="str">
        <f t="shared" si="69"/>
        <v>Шапки</v>
      </c>
      <c r="F870" s="130" t="s">
        <v>2336</v>
      </c>
      <c r="G870" s="131" t="s">
        <v>2337</v>
      </c>
      <c r="H870" s="132" t="s">
        <v>44</v>
      </c>
      <c r="I870" s="133" t="s">
        <v>2258</v>
      </c>
      <c r="J870" s="134">
        <v>2</v>
      </c>
      <c r="K870" s="135" t="s">
        <v>2259</v>
      </c>
      <c r="M870" s="137">
        <v>2</v>
      </c>
    </row>
    <row r="871" spans="1:13">
      <c r="A871" s="116" t="str">
        <f t="shared" si="70"/>
        <v>TELLER-beige</v>
      </c>
      <c r="B871" s="116" t="str">
        <f t="shared" si="71"/>
        <v>TELLER</v>
      </c>
      <c r="C871" s="116" t="str">
        <f t="shared" si="72"/>
        <v>beige</v>
      </c>
      <c r="D871" s="116" t="str">
        <f t="shared" si="73"/>
        <v>Шапка</v>
      </c>
      <c r="E871" s="117" t="str">
        <f t="shared" si="69"/>
        <v>Шапки</v>
      </c>
      <c r="F871" s="130" t="s">
        <v>2338</v>
      </c>
      <c r="G871" s="131" t="s">
        <v>2337</v>
      </c>
      <c r="H871" s="132" t="s">
        <v>42</v>
      </c>
      <c r="I871" s="133" t="s">
        <v>2258</v>
      </c>
      <c r="J871" s="134">
        <v>20</v>
      </c>
      <c r="K871" s="135" t="s">
        <v>2261</v>
      </c>
      <c r="M871" s="137">
        <v>20</v>
      </c>
    </row>
    <row r="872" spans="1:13">
      <c r="A872" s="116" t="str">
        <f t="shared" si="70"/>
        <v>TELLER-beige</v>
      </c>
      <c r="B872" s="116" t="str">
        <f t="shared" si="71"/>
        <v>TELLER</v>
      </c>
      <c r="C872" s="116" t="str">
        <f t="shared" si="72"/>
        <v>beige</v>
      </c>
      <c r="D872" s="116" t="str">
        <f t="shared" si="73"/>
        <v>Шапка</v>
      </c>
      <c r="E872" s="117" t="str">
        <f t="shared" si="69"/>
        <v>Шапки</v>
      </c>
      <c r="F872" s="130" t="s">
        <v>2339</v>
      </c>
      <c r="G872" s="131" t="s">
        <v>2337</v>
      </c>
      <c r="H872" s="132" t="s">
        <v>41</v>
      </c>
      <c r="I872" s="133" t="s">
        <v>2258</v>
      </c>
      <c r="J872" s="134">
        <v>31</v>
      </c>
      <c r="K872" s="135" t="s">
        <v>2263</v>
      </c>
      <c r="M872" s="137">
        <v>31</v>
      </c>
    </row>
    <row r="873" spans="1:13">
      <c r="A873" s="116" t="str">
        <f t="shared" si="70"/>
        <v>TELLER-beige</v>
      </c>
      <c r="B873" s="116" t="str">
        <f t="shared" si="71"/>
        <v>TELLER</v>
      </c>
      <c r="C873" s="116" t="str">
        <f t="shared" si="72"/>
        <v>beige</v>
      </c>
      <c r="D873" s="116" t="str">
        <f t="shared" si="73"/>
        <v>Шапка</v>
      </c>
      <c r="E873" s="117" t="str">
        <f t="shared" si="69"/>
        <v>Шапки</v>
      </c>
      <c r="F873" s="130" t="s">
        <v>2340</v>
      </c>
      <c r="G873" s="131" t="s">
        <v>2337</v>
      </c>
      <c r="H873" s="132" t="s">
        <v>43</v>
      </c>
      <c r="I873" s="133" t="s">
        <v>2258</v>
      </c>
      <c r="J873" s="134">
        <v>16</v>
      </c>
      <c r="K873" s="135" t="s">
        <v>2265</v>
      </c>
      <c r="M873" s="137">
        <v>16</v>
      </c>
    </row>
    <row r="874" spans="1:13">
      <c r="A874" s="116" t="str">
        <f t="shared" si="70"/>
        <v>V0402-blue</v>
      </c>
      <c r="B874" s="116" t="str">
        <f t="shared" si="71"/>
        <v>V0402</v>
      </c>
      <c r="C874" s="116" t="str">
        <f t="shared" si="72"/>
        <v>blue</v>
      </c>
      <c r="D874" s="116" t="str">
        <f t="shared" si="73"/>
        <v>Шапка</v>
      </c>
      <c r="E874" s="117" t="str">
        <f t="shared" si="69"/>
        <v>Шапки</v>
      </c>
      <c r="F874" s="130" t="s">
        <v>332</v>
      </c>
      <c r="G874" s="131" t="s">
        <v>333</v>
      </c>
      <c r="H874" s="132" t="s">
        <v>40</v>
      </c>
      <c r="I874" s="133">
        <v>51.99</v>
      </c>
      <c r="J874" s="134">
        <v>4</v>
      </c>
      <c r="K874" s="135">
        <v>207.96</v>
      </c>
      <c r="M874" s="137">
        <v>4</v>
      </c>
    </row>
    <row r="875" spans="1:13">
      <c r="A875" s="116" t="str">
        <f t="shared" si="70"/>
        <v>WHALES-navy</v>
      </c>
      <c r="B875" s="116" t="str">
        <f t="shared" si="71"/>
        <v>WHALES</v>
      </c>
      <c r="C875" s="116" t="str">
        <f t="shared" si="72"/>
        <v>navy</v>
      </c>
      <c r="D875" s="116" t="str">
        <f t="shared" si="73"/>
        <v>Шапка</v>
      </c>
      <c r="E875" s="117" t="str">
        <f t="shared" si="69"/>
        <v>Шапки</v>
      </c>
      <c r="F875" s="130" t="s">
        <v>2341</v>
      </c>
      <c r="G875" s="131" t="s">
        <v>2342</v>
      </c>
      <c r="H875" s="132" t="s">
        <v>40</v>
      </c>
      <c r="I875" s="133">
        <v>607.30999999999995</v>
      </c>
      <c r="J875" s="134">
        <v>2</v>
      </c>
      <c r="K875" s="135" t="s">
        <v>2343</v>
      </c>
      <c r="M875" s="137">
        <v>2</v>
      </c>
    </row>
    <row r="876" spans="1:13">
      <c r="A876" s="116" t="str">
        <f t="shared" si="70"/>
        <v>WHALES-black</v>
      </c>
      <c r="B876" s="116" t="str">
        <f t="shared" si="71"/>
        <v>WHALES</v>
      </c>
      <c r="C876" s="116" t="str">
        <f t="shared" si="72"/>
        <v>black</v>
      </c>
      <c r="D876" s="116" t="str">
        <f t="shared" si="73"/>
        <v>Шапка</v>
      </c>
      <c r="E876" s="117" t="str">
        <f t="shared" si="69"/>
        <v>Шапки</v>
      </c>
      <c r="F876" s="130" t="s">
        <v>2344</v>
      </c>
      <c r="G876" s="131" t="s">
        <v>2345</v>
      </c>
      <c r="H876" s="132" t="s">
        <v>40</v>
      </c>
      <c r="I876" s="133">
        <v>607.30999999999995</v>
      </c>
      <c r="J876" s="134">
        <v>10</v>
      </c>
      <c r="K876" s="135" t="s">
        <v>1430</v>
      </c>
      <c r="M876" s="137">
        <v>10</v>
      </c>
    </row>
    <row r="877" spans="1:13">
      <c r="A877" s="116" t="str">
        <f t="shared" si="70"/>
        <v>BRIDGE 014-white</v>
      </c>
      <c r="B877" s="116" t="str">
        <f t="shared" si="71"/>
        <v>BRIDGE 014</v>
      </c>
      <c r="C877" s="116" t="str">
        <f t="shared" si="72"/>
        <v>white</v>
      </c>
      <c r="D877" s="116" t="str">
        <f t="shared" si="73"/>
        <v>Шарф</v>
      </c>
      <c r="E877" s="117" t="str">
        <f t="shared" si="69"/>
        <v>Шарфы</v>
      </c>
      <c r="F877" s="130" t="s">
        <v>776</v>
      </c>
      <c r="G877" s="131" t="s">
        <v>777</v>
      </c>
      <c r="H877" s="132" t="s">
        <v>40</v>
      </c>
      <c r="I877" s="133">
        <v>511</v>
      </c>
      <c r="J877" s="134">
        <v>1</v>
      </c>
      <c r="K877" s="135">
        <v>511</v>
      </c>
      <c r="M877" s="137">
        <v>1</v>
      </c>
    </row>
    <row r="878" spans="1:13">
      <c r="A878" s="116" t="str">
        <f t="shared" si="70"/>
        <v>BRIDGE 018-grey</v>
      </c>
      <c r="B878" s="116" t="str">
        <f t="shared" si="71"/>
        <v>BRIDGE 018</v>
      </c>
      <c r="C878" s="116" t="str">
        <f t="shared" si="72"/>
        <v>grey</v>
      </c>
      <c r="D878" s="116" t="str">
        <f t="shared" si="73"/>
        <v>Шарф</v>
      </c>
      <c r="E878" s="117" t="str">
        <f t="shared" si="69"/>
        <v>Шарфы</v>
      </c>
      <c r="F878" s="130" t="s">
        <v>779</v>
      </c>
      <c r="G878" s="131" t="s">
        <v>780</v>
      </c>
      <c r="H878" s="132" t="s">
        <v>40</v>
      </c>
      <c r="I878" s="133">
        <v>569</v>
      </c>
      <c r="J878" s="134">
        <v>1</v>
      </c>
      <c r="K878" s="135">
        <v>569</v>
      </c>
      <c r="M878" s="137">
        <v>1</v>
      </c>
    </row>
    <row r="879" spans="1:13">
      <c r="A879" s="116" t="str">
        <f t="shared" si="70"/>
        <v>BRIDGE 019-orange</v>
      </c>
      <c r="B879" s="116" t="str">
        <f t="shared" si="71"/>
        <v>BRIDGE 019</v>
      </c>
      <c r="C879" s="116" t="str">
        <f t="shared" si="72"/>
        <v>orange</v>
      </c>
      <c r="D879" s="116" t="str">
        <f t="shared" si="73"/>
        <v>Шарф</v>
      </c>
      <c r="E879" s="117" t="str">
        <f t="shared" si="69"/>
        <v>Шарфы</v>
      </c>
      <c r="F879" s="130" t="s">
        <v>2346</v>
      </c>
      <c r="G879" s="131" t="s">
        <v>778</v>
      </c>
      <c r="H879" s="132" t="s">
        <v>40</v>
      </c>
      <c r="I879" s="133">
        <v>569</v>
      </c>
      <c r="J879" s="134">
        <v>1</v>
      </c>
      <c r="K879" s="135">
        <v>569</v>
      </c>
      <c r="M879" s="137">
        <v>1</v>
      </c>
    </row>
    <row r="880" spans="1:13">
      <c r="A880" s="116" t="str">
        <f t="shared" si="70"/>
        <v>CAVALIERE-multicolor</v>
      </c>
      <c r="B880" s="116" t="str">
        <f t="shared" si="71"/>
        <v>CAVALIERE</v>
      </c>
      <c r="C880" s="116" t="str">
        <f t="shared" si="72"/>
        <v>multicolor</v>
      </c>
      <c r="D880" s="116" t="str">
        <f t="shared" si="73"/>
        <v>Шарф</v>
      </c>
      <c r="E880" s="117" t="str">
        <f t="shared" si="69"/>
        <v>Шарфы</v>
      </c>
      <c r="F880" s="130" t="s">
        <v>731</v>
      </c>
      <c r="G880" s="131" t="s">
        <v>732</v>
      </c>
      <c r="H880" s="132" t="s">
        <v>40</v>
      </c>
      <c r="I880" s="133">
        <v>569</v>
      </c>
      <c r="J880" s="134">
        <v>1</v>
      </c>
      <c r="K880" s="135">
        <v>569</v>
      </c>
      <c r="M880" s="137">
        <v>1</v>
      </c>
    </row>
    <row r="881" spans="1:13">
      <c r="A881" s="116" t="str">
        <f t="shared" si="70"/>
        <v>JUSTIN 8120-raspberry</v>
      </c>
      <c r="B881" s="116" t="str">
        <f t="shared" si="71"/>
        <v>JUSTIN 8120</v>
      </c>
      <c r="C881" s="116" t="str">
        <f t="shared" si="72"/>
        <v>raspberry</v>
      </c>
      <c r="D881" s="116" t="str">
        <f t="shared" si="73"/>
        <v>Шарф</v>
      </c>
      <c r="E881" s="117" t="str">
        <f t="shared" si="69"/>
        <v>Шарфы</v>
      </c>
      <c r="F881" s="130" t="s">
        <v>76</v>
      </c>
      <c r="G881" s="131" t="s">
        <v>77</v>
      </c>
      <c r="H881" s="132" t="s">
        <v>40</v>
      </c>
      <c r="I881" s="133">
        <v>737.12</v>
      </c>
      <c r="J881" s="134">
        <v>11</v>
      </c>
      <c r="K881" s="135" t="s">
        <v>2347</v>
      </c>
      <c r="M881" s="137">
        <v>11</v>
      </c>
    </row>
    <row r="882" spans="1:13">
      <c r="A882" s="116" t="str">
        <f t="shared" si="70"/>
        <v>JUSTIN 8120-pink</v>
      </c>
      <c r="B882" s="116" t="str">
        <f t="shared" si="71"/>
        <v>JUSTIN 8120</v>
      </c>
      <c r="C882" s="116" t="str">
        <f t="shared" si="72"/>
        <v>pink</v>
      </c>
      <c r="D882" s="116" t="str">
        <f t="shared" si="73"/>
        <v>Шарф</v>
      </c>
      <c r="E882" s="117" t="str">
        <f t="shared" si="69"/>
        <v>Шарфы</v>
      </c>
      <c r="F882" s="130" t="s">
        <v>431</v>
      </c>
      <c r="G882" s="131" t="s">
        <v>432</v>
      </c>
      <c r="H882" s="132" t="s">
        <v>40</v>
      </c>
      <c r="I882" s="133">
        <v>514.4</v>
      </c>
      <c r="J882" s="134">
        <v>6</v>
      </c>
      <c r="K882" s="135" t="s">
        <v>2348</v>
      </c>
      <c r="M882" s="137">
        <v>6</v>
      </c>
    </row>
    <row r="883" spans="1:13">
      <c r="A883" s="116" t="str">
        <f t="shared" si="70"/>
        <v>JUSTIN 8120-taupe</v>
      </c>
      <c r="B883" s="116" t="str">
        <f t="shared" si="71"/>
        <v>JUSTIN 8120</v>
      </c>
      <c r="C883" s="116" t="str">
        <f t="shared" si="72"/>
        <v>taupe</v>
      </c>
      <c r="D883" s="116" t="str">
        <f t="shared" si="73"/>
        <v>Шарф</v>
      </c>
      <c r="E883" s="117" t="str">
        <f t="shared" si="69"/>
        <v>Шарфы</v>
      </c>
      <c r="F883" s="130" t="s">
        <v>227</v>
      </c>
      <c r="G883" s="131" t="s">
        <v>151</v>
      </c>
      <c r="H883" s="132" t="s">
        <v>40</v>
      </c>
      <c r="I883" s="133">
        <v>737.12</v>
      </c>
      <c r="J883" s="134">
        <v>2</v>
      </c>
      <c r="K883" s="135" t="s">
        <v>2349</v>
      </c>
      <c r="M883" s="137">
        <v>2</v>
      </c>
    </row>
    <row r="884" spans="1:13">
      <c r="A884" s="116" t="str">
        <f t="shared" si="70"/>
        <v>JUSTIN 8120-pearl</v>
      </c>
      <c r="B884" s="116" t="str">
        <f t="shared" si="71"/>
        <v>JUSTIN 8120</v>
      </c>
      <c r="C884" s="116" t="str">
        <f t="shared" si="72"/>
        <v>pearl</v>
      </c>
      <c r="D884" s="116" t="str">
        <f t="shared" si="73"/>
        <v>Шарф</v>
      </c>
      <c r="E884" s="117" t="str">
        <f t="shared" si="69"/>
        <v>Шарфы</v>
      </c>
      <c r="F884" s="130" t="s">
        <v>78</v>
      </c>
      <c r="G884" s="131" t="s">
        <v>79</v>
      </c>
      <c r="H884" s="132" t="s">
        <v>40</v>
      </c>
      <c r="I884" s="133">
        <v>737.12</v>
      </c>
      <c r="J884" s="134">
        <v>10</v>
      </c>
      <c r="K884" s="135" t="s">
        <v>2350</v>
      </c>
      <c r="M884" s="137">
        <v>10</v>
      </c>
    </row>
    <row r="885" spans="1:13">
      <c r="A885" s="116" t="str">
        <f t="shared" si="70"/>
        <v>JUSTIN 8120-grey</v>
      </c>
      <c r="B885" s="116" t="str">
        <f t="shared" si="71"/>
        <v>JUSTIN 8120</v>
      </c>
      <c r="C885" s="116" t="str">
        <f t="shared" si="72"/>
        <v>grey</v>
      </c>
      <c r="D885" s="116" t="str">
        <f t="shared" si="73"/>
        <v>Шарф</v>
      </c>
      <c r="E885" s="117" t="str">
        <f t="shared" si="69"/>
        <v>Шарфы</v>
      </c>
      <c r="F885" s="130" t="s">
        <v>80</v>
      </c>
      <c r="G885" s="131" t="s">
        <v>81</v>
      </c>
      <c r="H885" s="132" t="s">
        <v>40</v>
      </c>
      <c r="I885" s="133">
        <v>737.12</v>
      </c>
      <c r="J885" s="134">
        <v>1</v>
      </c>
      <c r="K885" s="135">
        <v>737.12</v>
      </c>
      <c r="M885" s="137">
        <v>1</v>
      </c>
    </row>
    <row r="886" spans="1:13">
      <c r="A886" s="116" t="str">
        <f t="shared" si="70"/>
        <v>JUSTIN 8120-petrol</v>
      </c>
      <c r="B886" s="116" t="str">
        <f t="shared" si="71"/>
        <v>JUSTIN 8120</v>
      </c>
      <c r="C886" s="116" t="str">
        <f t="shared" si="72"/>
        <v>petrol</v>
      </c>
      <c r="D886" s="116" t="str">
        <f t="shared" si="73"/>
        <v>Шарф</v>
      </c>
      <c r="E886" s="117" t="str">
        <f t="shared" si="69"/>
        <v>Шарфы</v>
      </c>
      <c r="F886" s="130" t="s">
        <v>226</v>
      </c>
      <c r="G886" s="131" t="s">
        <v>150</v>
      </c>
      <c r="H886" s="132" t="s">
        <v>40</v>
      </c>
      <c r="I886" s="133">
        <v>737.12</v>
      </c>
      <c r="J886" s="134">
        <v>4</v>
      </c>
      <c r="K886" s="135" t="s">
        <v>2351</v>
      </c>
      <c r="M886" s="137">
        <v>4</v>
      </c>
    </row>
    <row r="887" spans="1:13">
      <c r="A887" s="116" t="str">
        <f t="shared" si="70"/>
        <v>JUSTIN 8120-navy</v>
      </c>
      <c r="B887" s="116" t="str">
        <f t="shared" si="71"/>
        <v>JUSTIN 8120</v>
      </c>
      <c r="C887" s="116" t="str">
        <f t="shared" si="72"/>
        <v>navy</v>
      </c>
      <c r="D887" s="116" t="str">
        <f t="shared" si="73"/>
        <v>Шарф</v>
      </c>
      <c r="E887" s="117" t="str">
        <f t="shared" si="69"/>
        <v>Шарфы</v>
      </c>
      <c r="F887" s="130" t="s">
        <v>82</v>
      </c>
      <c r="G887" s="131" t="s">
        <v>83</v>
      </c>
      <c r="H887" s="132" t="s">
        <v>40</v>
      </c>
      <c r="I887" s="133">
        <v>737.12</v>
      </c>
      <c r="J887" s="134">
        <v>9</v>
      </c>
      <c r="K887" s="135" t="s">
        <v>2352</v>
      </c>
      <c r="M887" s="137">
        <v>9</v>
      </c>
    </row>
    <row r="888" spans="1:13">
      <c r="A888" s="116" t="str">
        <f t="shared" si="70"/>
        <v>JUSTIN 8120-black</v>
      </c>
      <c r="B888" s="116" t="str">
        <f t="shared" si="71"/>
        <v>JUSTIN 8120</v>
      </c>
      <c r="C888" s="116" t="str">
        <f t="shared" si="72"/>
        <v>black</v>
      </c>
      <c r="D888" s="116" t="str">
        <f t="shared" si="73"/>
        <v>Шарф</v>
      </c>
      <c r="E888" s="117" t="str">
        <f t="shared" si="69"/>
        <v>Шарфы</v>
      </c>
      <c r="F888" s="130" t="s">
        <v>225</v>
      </c>
      <c r="G888" s="131" t="s">
        <v>149</v>
      </c>
      <c r="H888" s="132" t="s">
        <v>40</v>
      </c>
      <c r="I888" s="133">
        <v>737.12</v>
      </c>
      <c r="J888" s="134">
        <v>10</v>
      </c>
      <c r="K888" s="135" t="s">
        <v>2350</v>
      </c>
      <c r="M888" s="137">
        <v>10</v>
      </c>
    </row>
    <row r="889" spans="1:13">
      <c r="A889" s="116" t="str">
        <f t="shared" si="70"/>
        <v>LYS-multicolor</v>
      </c>
      <c r="B889" s="116" t="str">
        <f t="shared" si="71"/>
        <v>LYS</v>
      </c>
      <c r="C889" s="116" t="str">
        <f t="shared" si="72"/>
        <v>multicolor</v>
      </c>
      <c r="D889" s="116" t="str">
        <f t="shared" si="73"/>
        <v>Шарф</v>
      </c>
      <c r="E889" s="117" t="str">
        <f t="shared" si="69"/>
        <v>Шарфы</v>
      </c>
      <c r="F889" s="130" t="s">
        <v>733</v>
      </c>
      <c r="G889" s="131" t="s">
        <v>734</v>
      </c>
      <c r="H889" s="132" t="s">
        <v>40</v>
      </c>
      <c r="I889" s="133">
        <v>569</v>
      </c>
      <c r="J889" s="134">
        <v>1</v>
      </c>
      <c r="K889" s="135">
        <v>569</v>
      </c>
      <c r="M889" s="137">
        <v>1</v>
      </c>
    </row>
    <row r="890" spans="1:13">
      <c r="A890" s="116" t="str">
        <f t="shared" si="70"/>
        <v>MAGGY 8521-white</v>
      </c>
      <c r="B890" s="116" t="str">
        <f t="shared" si="71"/>
        <v>MAGGY 8521</v>
      </c>
      <c r="C890" s="116" t="str">
        <f t="shared" si="72"/>
        <v>white</v>
      </c>
      <c r="D890" s="116" t="str">
        <f t="shared" si="73"/>
        <v>Шарф</v>
      </c>
      <c r="E890" s="117" t="str">
        <f t="shared" si="69"/>
        <v>Шарфы</v>
      </c>
      <c r="F890" s="130" t="s">
        <v>84</v>
      </c>
      <c r="G890" s="131" t="s">
        <v>85</v>
      </c>
      <c r="H890" s="132" t="s">
        <v>40</v>
      </c>
      <c r="I890" s="133" t="s">
        <v>1488</v>
      </c>
      <c r="J890" s="134">
        <v>2</v>
      </c>
      <c r="K890" s="135" t="s">
        <v>1494</v>
      </c>
      <c r="M890" s="137">
        <v>2</v>
      </c>
    </row>
    <row r="891" spans="1:13">
      <c r="A891" s="116" t="str">
        <f t="shared" si="70"/>
        <v>MAGGY 8527-putty</v>
      </c>
      <c r="B891" s="116" t="str">
        <f t="shared" si="71"/>
        <v>MAGGY 8527</v>
      </c>
      <c r="C891" s="116" t="str">
        <f t="shared" si="72"/>
        <v>putty</v>
      </c>
      <c r="D891" s="116" t="str">
        <f t="shared" si="73"/>
        <v>Шарф</v>
      </c>
      <c r="E891" s="117" t="str">
        <f t="shared" si="69"/>
        <v>Шарфы</v>
      </c>
      <c r="F891" s="130" t="s">
        <v>334</v>
      </c>
      <c r="G891" s="131" t="s">
        <v>335</v>
      </c>
      <c r="H891" s="132" t="s">
        <v>40</v>
      </c>
      <c r="I891" s="133">
        <v>761.85</v>
      </c>
      <c r="J891" s="134">
        <v>1</v>
      </c>
      <c r="K891" s="135">
        <v>761.85</v>
      </c>
      <c r="M891" s="137">
        <v>1</v>
      </c>
    </row>
    <row r="892" spans="1:13">
      <c r="A892" s="116" t="str">
        <f t="shared" si="70"/>
        <v>MAGGY 8527-taupe</v>
      </c>
      <c r="B892" s="116" t="str">
        <f t="shared" si="71"/>
        <v>MAGGY 8527</v>
      </c>
      <c r="C892" s="116" t="str">
        <f t="shared" si="72"/>
        <v>taupe</v>
      </c>
      <c r="D892" s="116" t="str">
        <f t="shared" si="73"/>
        <v>Шарф</v>
      </c>
      <c r="E892" s="117" t="str">
        <f t="shared" si="69"/>
        <v>Шарфы</v>
      </c>
      <c r="F892" s="130" t="s">
        <v>336</v>
      </c>
      <c r="G892" s="131" t="s">
        <v>337</v>
      </c>
      <c r="H892" s="132" t="s">
        <v>40</v>
      </c>
      <c r="I892" s="133">
        <v>761.85</v>
      </c>
      <c r="J892" s="134">
        <v>2</v>
      </c>
      <c r="K892" s="135" t="s">
        <v>2353</v>
      </c>
      <c r="M892" s="137">
        <v>2</v>
      </c>
    </row>
    <row r="893" spans="1:13">
      <c r="A893" s="116" t="str">
        <f t="shared" si="70"/>
        <v>ORISIS-multicolor</v>
      </c>
      <c r="B893" s="116" t="str">
        <f t="shared" si="71"/>
        <v>ORISIS</v>
      </c>
      <c r="C893" s="116" t="str">
        <f t="shared" si="72"/>
        <v>multicolor</v>
      </c>
      <c r="D893" s="116" t="str">
        <f t="shared" si="73"/>
        <v>Шарф</v>
      </c>
      <c r="E893" s="117" t="str">
        <f t="shared" si="69"/>
        <v>Шарфы</v>
      </c>
      <c r="F893" s="130" t="s">
        <v>735</v>
      </c>
      <c r="G893" s="131" t="s">
        <v>736</v>
      </c>
      <c r="H893" s="132" t="s">
        <v>40</v>
      </c>
      <c r="I893" s="133">
        <v>569</v>
      </c>
      <c r="J893" s="134">
        <v>2</v>
      </c>
      <c r="K893" s="135" t="s">
        <v>2354</v>
      </c>
      <c r="M893" s="137">
        <v>2</v>
      </c>
    </row>
    <row r="894" spans="1:13">
      <c r="A894" s="116" t="str">
        <f t="shared" si="70"/>
        <v>SHELL A-rainbow</v>
      </c>
      <c r="B894" s="116" t="str">
        <f t="shared" si="71"/>
        <v>SHELL A</v>
      </c>
      <c r="C894" s="116" t="str">
        <f t="shared" si="72"/>
        <v>rainbow</v>
      </c>
      <c r="D894" s="116" t="str">
        <f t="shared" si="73"/>
        <v>Шарф</v>
      </c>
      <c r="E894" s="117" t="str">
        <f t="shared" si="69"/>
        <v>Шарфы</v>
      </c>
      <c r="F894" s="130" t="s">
        <v>737</v>
      </c>
      <c r="G894" s="131" t="s">
        <v>738</v>
      </c>
      <c r="H894" s="132" t="s">
        <v>40</v>
      </c>
      <c r="I894" s="133">
        <v>408</v>
      </c>
      <c r="J894" s="134">
        <v>1</v>
      </c>
      <c r="K894" s="135">
        <v>408</v>
      </c>
      <c r="M894" s="137">
        <v>1</v>
      </c>
    </row>
    <row r="895" spans="1:13">
      <c r="A895" s="116" t="str">
        <f t="shared" si="70"/>
        <v>TECH A S18 Bird-bird</v>
      </c>
      <c r="B895" s="116" t="str">
        <f t="shared" si="71"/>
        <v>TECH A S18 Bird</v>
      </c>
      <c r="C895" s="116" t="str">
        <f t="shared" si="72"/>
        <v>bird</v>
      </c>
      <c r="D895" s="116" t="str">
        <f t="shared" si="73"/>
        <v>Шарф</v>
      </c>
      <c r="E895" s="117" t="str">
        <f t="shared" si="69"/>
        <v>Шарфы</v>
      </c>
      <c r="F895" s="130" t="s">
        <v>338</v>
      </c>
      <c r="G895" s="131" t="s">
        <v>339</v>
      </c>
      <c r="H895" s="132" t="s">
        <v>40</v>
      </c>
      <c r="I895" s="133">
        <v>424.6</v>
      </c>
      <c r="J895" s="134">
        <v>1</v>
      </c>
      <c r="K895" s="135">
        <v>424.6</v>
      </c>
      <c r="M895" s="137">
        <v>1</v>
      </c>
    </row>
    <row r="896" spans="1:13">
      <c r="A896" s="116" t="str">
        <f t="shared" si="70"/>
        <v>TECH A S18 Boom rose-pink boom</v>
      </c>
      <c r="B896" s="116" t="str">
        <f t="shared" si="71"/>
        <v>TECH A S18 Boom rose</v>
      </c>
      <c r="C896" s="116" t="str">
        <f t="shared" si="72"/>
        <v>pink boom</v>
      </c>
      <c r="D896" s="116" t="str">
        <f t="shared" si="73"/>
        <v>Шарф</v>
      </c>
      <c r="E896" s="117" t="str">
        <f t="shared" si="69"/>
        <v>Шарфы</v>
      </c>
      <c r="F896" s="130" t="s">
        <v>340</v>
      </c>
      <c r="G896" s="131" t="s">
        <v>341</v>
      </c>
      <c r="H896" s="132" t="s">
        <v>40</v>
      </c>
      <c r="I896" s="133">
        <v>424.6</v>
      </c>
      <c r="J896" s="134">
        <v>1</v>
      </c>
      <c r="K896" s="135">
        <v>424.6</v>
      </c>
      <c r="M896" s="137">
        <v>1</v>
      </c>
    </row>
    <row r="897" spans="1:13">
      <c r="A897" s="116" t="str">
        <f t="shared" si="70"/>
        <v>TECH A S18 Dog rose-pink dog</v>
      </c>
      <c r="B897" s="116" t="str">
        <f t="shared" si="71"/>
        <v>TECH A S18 Dog rose</v>
      </c>
      <c r="C897" s="116" t="str">
        <f t="shared" si="72"/>
        <v>pink dog</v>
      </c>
      <c r="D897" s="116" t="str">
        <f t="shared" si="73"/>
        <v>Шарф</v>
      </c>
      <c r="E897" s="117" t="str">
        <f t="shared" si="69"/>
        <v>Шарфы</v>
      </c>
      <c r="F897" s="130" t="s">
        <v>342</v>
      </c>
      <c r="G897" s="131" t="s">
        <v>343</v>
      </c>
      <c r="H897" s="132" t="s">
        <v>40</v>
      </c>
      <c r="I897" s="133">
        <v>424.6</v>
      </c>
      <c r="J897" s="134">
        <v>1</v>
      </c>
      <c r="K897" s="135">
        <v>424.6</v>
      </c>
      <c r="M897" s="137">
        <v>1</v>
      </c>
    </row>
    <row r="898" spans="1:13">
      <c r="A898" s="116" t="str">
        <f t="shared" si="70"/>
        <v>TECH A S18 Drop rose-pink drop</v>
      </c>
      <c r="B898" s="116" t="str">
        <f t="shared" si="71"/>
        <v>TECH A S18 Drop rose</v>
      </c>
      <c r="C898" s="116" t="str">
        <f t="shared" si="72"/>
        <v>pink drop</v>
      </c>
      <c r="D898" s="116" t="str">
        <f t="shared" si="73"/>
        <v>Шарф</v>
      </c>
      <c r="E898" s="117" t="str">
        <f t="shared" ref="E898:E961" si="74">VLOOKUP(D898,N:O,2,0)</f>
        <v>Шарфы</v>
      </c>
      <c r="F898" s="130" t="s">
        <v>344</v>
      </c>
      <c r="G898" s="131" t="s">
        <v>345</v>
      </c>
      <c r="H898" s="132" t="s">
        <v>40</v>
      </c>
      <c r="I898" s="133">
        <v>424.6</v>
      </c>
      <c r="J898" s="134">
        <v>1</v>
      </c>
      <c r="K898" s="135">
        <v>424.6</v>
      </c>
      <c r="M898" s="137">
        <v>1</v>
      </c>
    </row>
    <row r="899" spans="1:13">
      <c r="A899" s="116" t="str">
        <f t="shared" ref="A899:A962" si="75">B899&amp;"-"&amp;C899</f>
        <v>TECH A S18 Girls-girls</v>
      </c>
      <c r="B899" s="116" t="str">
        <f t="shared" ref="B899:B962" si="76">_xlfn.LET(_xlpm.START,FIND("арт. ",G899)+5,_xlpm.END,FIND("(",G899,_xlpm.START),_xlpm.Result,TRIM(MID(G899,_xlpm.START,_xlpm.END-_xlpm.START)),IFERROR(VALUE(_xlpm.Result),_xlpm.Result))</f>
        <v>TECH A S18 Girls</v>
      </c>
      <c r="C899" s="116" t="str">
        <f t="shared" ref="C899:C962" si="77">IF(OR(G899&lt;&gt;""),
_xlfn.LET(_xlpm.registr,NOT(0),
_xlpm.include,NOT(NOT(0)),
_xlpm.in,IF(_xlpm.registr,LOWER("{"),"{"),
_xlpm.out,IF(_xlpm.registr,LOWER("}"),"}"),
_xlpm.Target,IF(_xlpm.registr,LOWER(G899),$B899),
_xlpm.Start,IF(_xlpm.in="",1,FIND(_xlpm.in,_xlpm.Target)+IF(_xlpm.include,0,LEN(_xlpm.in))),
_xlpm.End,IF(_xlpm.out="",LEN(_xlpm.Target)+1+_xlpm.Start,FIND(_xlpm.out,_xlpm.Target,_xlpm.Start+1)),
_xlpm.Result,TRIM(MID(G899,_xlpm.Start,_xlpm.End-_xlpm.Start+IF(_xlpm.include,LEN(_xlpm.out),0))),
IFERROR(_xlpm.Result,"Не найдено")
),"")</f>
        <v>girls</v>
      </c>
      <c r="D899" s="116" t="str">
        <f t="shared" ref="D899:D962" si="78">_xlfn.LET(_xlpm.START,1,_xlpm.END,FIND(MID($R$1,1,1),G899),TRIM(MID(G899,_xlpm.START,_xlpm.END-_xlpm.START)))</f>
        <v>Шарф</v>
      </c>
      <c r="E899" s="117" t="str">
        <f t="shared" si="74"/>
        <v>Шарфы</v>
      </c>
      <c r="F899" s="130" t="s">
        <v>346</v>
      </c>
      <c r="G899" s="131" t="s">
        <v>347</v>
      </c>
      <c r="H899" s="132" t="s">
        <v>40</v>
      </c>
      <c r="I899" s="133">
        <v>424.6</v>
      </c>
      <c r="J899" s="134">
        <v>1</v>
      </c>
      <c r="K899" s="135">
        <v>424.6</v>
      </c>
      <c r="M899" s="137">
        <v>1</v>
      </c>
    </row>
    <row r="900" spans="1:13">
      <c r="A900" s="116" t="str">
        <f t="shared" si="75"/>
        <v>TECH A S18 Grenouille gris-grey frog</v>
      </c>
      <c r="B900" s="116" t="str">
        <f t="shared" si="76"/>
        <v>TECH A S18 Grenouille gris</v>
      </c>
      <c r="C900" s="116" t="str">
        <f t="shared" si="77"/>
        <v>grey frog</v>
      </c>
      <c r="D900" s="116" t="str">
        <f t="shared" si="78"/>
        <v>Шарф</v>
      </c>
      <c r="E900" s="117" t="str">
        <f t="shared" si="74"/>
        <v>Шарфы</v>
      </c>
      <c r="F900" s="130" t="s">
        <v>348</v>
      </c>
      <c r="G900" s="131" t="s">
        <v>349</v>
      </c>
      <c r="H900" s="132" t="s">
        <v>40</v>
      </c>
      <c r="I900" s="133">
        <v>424.6</v>
      </c>
      <c r="J900" s="134">
        <v>1</v>
      </c>
      <c r="K900" s="135">
        <v>424.6</v>
      </c>
      <c r="M900" s="137">
        <v>1</v>
      </c>
    </row>
    <row r="901" spans="1:13">
      <c r="A901" s="116" t="str">
        <f t="shared" si="75"/>
        <v>TECH A S18 Hibou rose-pink owl</v>
      </c>
      <c r="B901" s="116" t="str">
        <f t="shared" si="76"/>
        <v>TECH A S18 Hibou rose</v>
      </c>
      <c r="C901" s="116" t="str">
        <f t="shared" si="77"/>
        <v>pink owl</v>
      </c>
      <c r="D901" s="116" t="str">
        <f t="shared" si="78"/>
        <v>Шарф</v>
      </c>
      <c r="E901" s="117" t="str">
        <f t="shared" si="74"/>
        <v>Шарфы</v>
      </c>
      <c r="F901" s="130" t="s">
        <v>350</v>
      </c>
      <c r="G901" s="131" t="s">
        <v>351</v>
      </c>
      <c r="H901" s="132" t="s">
        <v>40</v>
      </c>
      <c r="I901" s="133">
        <v>424.6</v>
      </c>
      <c r="J901" s="134">
        <v>1</v>
      </c>
      <c r="K901" s="135">
        <v>424.6</v>
      </c>
      <c r="M901" s="137">
        <v>1</v>
      </c>
    </row>
    <row r="902" spans="1:13">
      <c r="A902" s="116" t="str">
        <f t="shared" si="75"/>
        <v>TECH A S18 Jump gris-grey jump</v>
      </c>
      <c r="B902" s="116" t="str">
        <f t="shared" si="76"/>
        <v>TECH A S18 Jump gris</v>
      </c>
      <c r="C902" s="116" t="str">
        <f t="shared" si="77"/>
        <v>grey jump</v>
      </c>
      <c r="D902" s="116" t="str">
        <f t="shared" si="78"/>
        <v>Шарф</v>
      </c>
      <c r="E902" s="117" t="str">
        <f t="shared" si="74"/>
        <v>Шарфы</v>
      </c>
      <c r="F902" s="130" t="s">
        <v>352</v>
      </c>
      <c r="G902" s="131" t="s">
        <v>353</v>
      </c>
      <c r="H902" s="132" t="s">
        <v>40</v>
      </c>
      <c r="I902" s="133">
        <v>424.6</v>
      </c>
      <c r="J902" s="134">
        <v>1</v>
      </c>
      <c r="K902" s="135">
        <v>424.6</v>
      </c>
      <c r="M902" s="137">
        <v>1</v>
      </c>
    </row>
    <row r="903" spans="1:13">
      <c r="A903" s="116" t="str">
        <f t="shared" si="75"/>
        <v>TECH A S18 Line bleu-blue line</v>
      </c>
      <c r="B903" s="116" t="str">
        <f t="shared" si="76"/>
        <v>TECH A S18 Line bleu</v>
      </c>
      <c r="C903" s="116" t="str">
        <f t="shared" si="77"/>
        <v>blue line</v>
      </c>
      <c r="D903" s="116" t="str">
        <f t="shared" si="78"/>
        <v>Шарф</v>
      </c>
      <c r="E903" s="117" t="str">
        <f t="shared" si="74"/>
        <v>Шарфы</v>
      </c>
      <c r="F903" s="130" t="s">
        <v>354</v>
      </c>
      <c r="G903" s="131" t="s">
        <v>355</v>
      </c>
      <c r="H903" s="132" t="s">
        <v>40</v>
      </c>
      <c r="I903" s="133">
        <v>424.6</v>
      </c>
      <c r="J903" s="134">
        <v>1</v>
      </c>
      <c r="K903" s="135">
        <v>424.6</v>
      </c>
      <c r="M903" s="137">
        <v>1</v>
      </c>
    </row>
    <row r="904" spans="1:13">
      <c r="A904" s="116" t="str">
        <f t="shared" si="75"/>
        <v>TECH A S18 Onde bleu-blue onde</v>
      </c>
      <c r="B904" s="116" t="str">
        <f t="shared" si="76"/>
        <v>TECH A S18 Onde bleu</v>
      </c>
      <c r="C904" s="116" t="str">
        <f t="shared" si="77"/>
        <v>blue onde</v>
      </c>
      <c r="D904" s="116" t="str">
        <f t="shared" si="78"/>
        <v>Шарф</v>
      </c>
      <c r="E904" s="117" t="str">
        <f t="shared" si="74"/>
        <v>Шарфы</v>
      </c>
      <c r="F904" s="130" t="s">
        <v>356</v>
      </c>
      <c r="G904" s="131" t="s">
        <v>357</v>
      </c>
      <c r="H904" s="132" t="s">
        <v>40</v>
      </c>
      <c r="I904" s="133">
        <v>424.6</v>
      </c>
      <c r="J904" s="134">
        <v>1</v>
      </c>
      <c r="K904" s="135">
        <v>424.6</v>
      </c>
      <c r="M904" s="137">
        <v>1</v>
      </c>
    </row>
    <row r="905" spans="1:13">
      <c r="A905" s="116" t="str">
        <f t="shared" si="75"/>
        <v>TECH A S18 Palm-palm</v>
      </c>
      <c r="B905" s="116" t="str">
        <f t="shared" si="76"/>
        <v>TECH A S18 Palm</v>
      </c>
      <c r="C905" s="116" t="str">
        <f t="shared" si="77"/>
        <v>palm</v>
      </c>
      <c r="D905" s="116" t="str">
        <f t="shared" si="78"/>
        <v>Шарф</v>
      </c>
      <c r="E905" s="117" t="str">
        <f t="shared" si="74"/>
        <v>Шарфы</v>
      </c>
      <c r="F905" s="130" t="s">
        <v>358</v>
      </c>
      <c r="G905" s="131" t="s">
        <v>359</v>
      </c>
      <c r="H905" s="132" t="s">
        <v>40</v>
      </c>
      <c r="I905" s="133">
        <v>424.6</v>
      </c>
      <c r="J905" s="134">
        <v>1</v>
      </c>
      <c r="K905" s="135">
        <v>424.6</v>
      </c>
      <c r="M905" s="137">
        <v>1</v>
      </c>
    </row>
    <row r="906" spans="1:13">
      <c r="A906" s="116" t="str">
        <f t="shared" si="75"/>
        <v>TECH A S18 Playa orange-orange playa</v>
      </c>
      <c r="B906" s="116" t="str">
        <f t="shared" si="76"/>
        <v>TECH A S18 Playa orange</v>
      </c>
      <c r="C906" s="116" t="str">
        <f t="shared" si="77"/>
        <v>orange playa</v>
      </c>
      <c r="D906" s="116" t="str">
        <f t="shared" si="78"/>
        <v>Шарф</v>
      </c>
      <c r="E906" s="117" t="str">
        <f t="shared" si="74"/>
        <v>Шарфы</v>
      </c>
      <c r="F906" s="130" t="s">
        <v>360</v>
      </c>
      <c r="G906" s="131" t="s">
        <v>361</v>
      </c>
      <c r="H906" s="132" t="s">
        <v>40</v>
      </c>
      <c r="I906" s="133">
        <v>424.6</v>
      </c>
      <c r="J906" s="134">
        <v>1</v>
      </c>
      <c r="K906" s="135">
        <v>424.6</v>
      </c>
      <c r="M906" s="137">
        <v>1</v>
      </c>
    </row>
    <row r="907" spans="1:13">
      <c r="A907" s="116" t="str">
        <f t="shared" si="75"/>
        <v>TECH A S18 Ply noir-black ply</v>
      </c>
      <c r="B907" s="116" t="str">
        <f t="shared" si="76"/>
        <v>TECH A S18 Ply noir</v>
      </c>
      <c r="C907" s="116" t="str">
        <f t="shared" si="77"/>
        <v>black ply</v>
      </c>
      <c r="D907" s="116" t="str">
        <f t="shared" si="78"/>
        <v>Шарф</v>
      </c>
      <c r="E907" s="117" t="str">
        <f t="shared" si="74"/>
        <v>Шарфы</v>
      </c>
      <c r="F907" s="130" t="s">
        <v>362</v>
      </c>
      <c r="G907" s="131" t="s">
        <v>363</v>
      </c>
      <c r="H907" s="132" t="s">
        <v>40</v>
      </c>
      <c r="I907" s="133">
        <v>424.6</v>
      </c>
      <c r="J907" s="134">
        <v>1</v>
      </c>
      <c r="K907" s="135">
        <v>424.6</v>
      </c>
      <c r="M907" s="137">
        <v>1</v>
      </c>
    </row>
    <row r="908" spans="1:13">
      <c r="A908" s="116" t="str">
        <f t="shared" si="75"/>
        <v>TECH A S18 Spot noir-black spot</v>
      </c>
      <c r="B908" s="116" t="str">
        <f t="shared" si="76"/>
        <v>TECH A S18 Spot noir</v>
      </c>
      <c r="C908" s="116" t="str">
        <f t="shared" si="77"/>
        <v>black spot</v>
      </c>
      <c r="D908" s="116" t="str">
        <f t="shared" si="78"/>
        <v>Шарф</v>
      </c>
      <c r="E908" s="117" t="str">
        <f t="shared" si="74"/>
        <v>Шарфы</v>
      </c>
      <c r="F908" s="130" t="s">
        <v>364</v>
      </c>
      <c r="G908" s="131" t="s">
        <v>365</v>
      </c>
      <c r="H908" s="132" t="s">
        <v>40</v>
      </c>
      <c r="I908" s="133">
        <v>424.6</v>
      </c>
      <c r="J908" s="134">
        <v>1</v>
      </c>
      <c r="K908" s="135">
        <v>424.6</v>
      </c>
      <c r="M908" s="137">
        <v>1</v>
      </c>
    </row>
    <row r="909" spans="1:13">
      <c r="A909" s="116" t="str">
        <f t="shared" si="75"/>
        <v>TECH A S18 Tribes vert-green tribes</v>
      </c>
      <c r="B909" s="116" t="str">
        <f t="shared" si="76"/>
        <v>TECH A S18 Tribes vert</v>
      </c>
      <c r="C909" s="116" t="str">
        <f t="shared" si="77"/>
        <v>green tribes</v>
      </c>
      <c r="D909" s="116" t="str">
        <f t="shared" si="78"/>
        <v>Шарф</v>
      </c>
      <c r="E909" s="117" t="str">
        <f t="shared" si="74"/>
        <v>Шарфы</v>
      </c>
      <c r="F909" s="130" t="s">
        <v>366</v>
      </c>
      <c r="G909" s="131" t="s">
        <v>367</v>
      </c>
      <c r="H909" s="132" t="s">
        <v>40</v>
      </c>
      <c r="I909" s="133">
        <v>424.6</v>
      </c>
      <c r="J909" s="134">
        <v>1</v>
      </c>
      <c r="K909" s="135">
        <v>424.6</v>
      </c>
      <c r="M909" s="137">
        <v>1</v>
      </c>
    </row>
    <row r="910" spans="1:13">
      <c r="A910" s="116" t="str">
        <f t="shared" si="75"/>
        <v>TECH K-sheep pink</v>
      </c>
      <c r="B910" s="116" t="str">
        <f t="shared" si="76"/>
        <v>TECH K</v>
      </c>
      <c r="C910" s="116" t="str">
        <f t="shared" si="77"/>
        <v>sheep pink</v>
      </c>
      <c r="D910" s="116" t="str">
        <f t="shared" si="78"/>
        <v>Шарф</v>
      </c>
      <c r="E910" s="117" t="str">
        <f t="shared" si="74"/>
        <v>Шарфы</v>
      </c>
      <c r="F910" s="130" t="s">
        <v>368</v>
      </c>
      <c r="G910" s="131" t="s">
        <v>369</v>
      </c>
      <c r="H910" s="132" t="s">
        <v>40</v>
      </c>
      <c r="I910" s="133">
        <v>238.52</v>
      </c>
      <c r="J910" s="134">
        <v>1</v>
      </c>
      <c r="K910" s="135">
        <v>238.52</v>
      </c>
      <c r="M910" s="137">
        <v>1</v>
      </c>
    </row>
    <row r="911" spans="1:13">
      <c r="A911" s="116" t="str">
        <f t="shared" si="75"/>
        <v>TYRA 001-grey</v>
      </c>
      <c r="B911" s="116" t="str">
        <f t="shared" si="76"/>
        <v>TYRA 001</v>
      </c>
      <c r="C911" s="116" t="str">
        <f t="shared" si="77"/>
        <v>grey</v>
      </c>
      <c r="D911" s="116" t="str">
        <f t="shared" si="78"/>
        <v>Шарф</v>
      </c>
      <c r="E911" s="117" t="str">
        <f t="shared" si="74"/>
        <v>Шарфы</v>
      </c>
      <c r="F911" s="130" t="s">
        <v>229</v>
      </c>
      <c r="G911" s="131" t="s">
        <v>153</v>
      </c>
      <c r="H911" s="132" t="s">
        <v>40</v>
      </c>
      <c r="I911" s="133">
        <v>737.12</v>
      </c>
      <c r="J911" s="134">
        <v>5</v>
      </c>
      <c r="K911" s="135" t="s">
        <v>2355</v>
      </c>
      <c r="M911" s="137">
        <v>5</v>
      </c>
    </row>
    <row r="912" spans="1:13">
      <c r="A912" s="116" t="str">
        <f t="shared" si="75"/>
        <v>TYRA 001-black</v>
      </c>
      <c r="B912" s="116" t="str">
        <f t="shared" si="76"/>
        <v>TYRA 001</v>
      </c>
      <c r="C912" s="116" t="str">
        <f t="shared" si="77"/>
        <v>black</v>
      </c>
      <c r="D912" s="116" t="str">
        <f t="shared" si="78"/>
        <v>Шарф</v>
      </c>
      <c r="E912" s="117" t="str">
        <f t="shared" si="74"/>
        <v>Шарфы</v>
      </c>
      <c r="F912" s="130" t="s">
        <v>228</v>
      </c>
      <c r="G912" s="131" t="s">
        <v>152</v>
      </c>
      <c r="H912" s="132" t="s">
        <v>40</v>
      </c>
      <c r="I912" s="133">
        <v>737.12</v>
      </c>
      <c r="J912" s="134">
        <v>6</v>
      </c>
      <c r="K912" s="135" t="s">
        <v>2356</v>
      </c>
      <c r="M912" s="137">
        <v>6</v>
      </c>
    </row>
    <row r="913" spans="1:13">
      <c r="A913" s="116" t="str">
        <f t="shared" si="75"/>
        <v>TYRA 002-grey</v>
      </c>
      <c r="B913" s="116" t="str">
        <f t="shared" si="76"/>
        <v>TYRA 002</v>
      </c>
      <c r="C913" s="116" t="str">
        <f t="shared" si="77"/>
        <v>grey</v>
      </c>
      <c r="D913" s="116" t="str">
        <f t="shared" si="78"/>
        <v>Шарф</v>
      </c>
      <c r="E913" s="117" t="str">
        <f t="shared" si="74"/>
        <v>Шарфы</v>
      </c>
      <c r="F913" s="130" t="s">
        <v>753</v>
      </c>
      <c r="G913" s="131" t="s">
        <v>754</v>
      </c>
      <c r="H913" s="132" t="s">
        <v>40</v>
      </c>
      <c r="I913" s="133">
        <v>591</v>
      </c>
      <c r="J913" s="134">
        <v>1</v>
      </c>
      <c r="K913" s="135">
        <v>591</v>
      </c>
      <c r="M913" s="137">
        <v>1</v>
      </c>
    </row>
    <row r="914" spans="1:13">
      <c r="A914" s="116" t="str">
        <f t="shared" si="75"/>
        <v>ARIZONA-dark grey</v>
      </c>
      <c r="B914" s="116" t="str">
        <f t="shared" si="76"/>
        <v>ARIZONA</v>
      </c>
      <c r="C914" s="116" t="str">
        <f t="shared" si="77"/>
        <v>dark grey</v>
      </c>
      <c r="D914" s="116" t="str">
        <f t="shared" si="78"/>
        <v>Шляпа</v>
      </c>
      <c r="E914" s="117" t="str">
        <f t="shared" si="74"/>
        <v>Шляпы</v>
      </c>
      <c r="F914" s="130" t="s">
        <v>2357</v>
      </c>
      <c r="G914" s="131" t="s">
        <v>2358</v>
      </c>
      <c r="H914" s="132" t="s">
        <v>44</v>
      </c>
      <c r="I914" s="133" t="s">
        <v>1868</v>
      </c>
      <c r="J914" s="134">
        <v>3</v>
      </c>
      <c r="K914" s="135" t="s">
        <v>1884</v>
      </c>
      <c r="M914" s="137">
        <v>3</v>
      </c>
    </row>
    <row r="915" spans="1:13">
      <c r="A915" s="116" t="str">
        <f t="shared" si="75"/>
        <v>ARIZONA-dark grey</v>
      </c>
      <c r="B915" s="116" t="str">
        <f t="shared" si="76"/>
        <v>ARIZONA</v>
      </c>
      <c r="C915" s="116" t="str">
        <f t="shared" si="77"/>
        <v>dark grey</v>
      </c>
      <c r="D915" s="116" t="str">
        <f t="shared" si="78"/>
        <v>Шляпа</v>
      </c>
      <c r="E915" s="117" t="str">
        <f t="shared" si="74"/>
        <v>Шляпы</v>
      </c>
      <c r="F915" s="130" t="s">
        <v>2359</v>
      </c>
      <c r="G915" s="131" t="s">
        <v>2358</v>
      </c>
      <c r="H915" s="132" t="s">
        <v>42</v>
      </c>
      <c r="I915" s="133" t="s">
        <v>1868</v>
      </c>
      <c r="J915" s="134">
        <v>5</v>
      </c>
      <c r="K915" s="135" t="s">
        <v>1890</v>
      </c>
      <c r="M915" s="137">
        <v>5</v>
      </c>
    </row>
    <row r="916" spans="1:13">
      <c r="A916" s="116" t="str">
        <f t="shared" si="75"/>
        <v>ARIZONA-dark grey</v>
      </c>
      <c r="B916" s="116" t="str">
        <f t="shared" si="76"/>
        <v>ARIZONA</v>
      </c>
      <c r="C916" s="116" t="str">
        <f t="shared" si="77"/>
        <v>dark grey</v>
      </c>
      <c r="D916" s="116" t="str">
        <f t="shared" si="78"/>
        <v>Шляпа</v>
      </c>
      <c r="E916" s="117" t="str">
        <f t="shared" si="74"/>
        <v>Шляпы</v>
      </c>
      <c r="F916" s="130" t="s">
        <v>2360</v>
      </c>
      <c r="G916" s="131" t="s">
        <v>2358</v>
      </c>
      <c r="H916" s="132" t="s">
        <v>41</v>
      </c>
      <c r="I916" s="133" t="s">
        <v>1868</v>
      </c>
      <c r="J916" s="134">
        <v>7</v>
      </c>
      <c r="K916" s="135" t="s">
        <v>2361</v>
      </c>
      <c r="M916" s="137">
        <v>7</v>
      </c>
    </row>
    <row r="917" spans="1:13">
      <c r="A917" s="116" t="str">
        <f t="shared" si="75"/>
        <v>ARIZONA-dark grey</v>
      </c>
      <c r="B917" s="116" t="str">
        <f t="shared" si="76"/>
        <v>ARIZONA</v>
      </c>
      <c r="C917" s="116" t="str">
        <f t="shared" si="77"/>
        <v>dark grey</v>
      </c>
      <c r="D917" s="116" t="str">
        <f t="shared" si="78"/>
        <v>Шляпа</v>
      </c>
      <c r="E917" s="117" t="str">
        <f t="shared" si="74"/>
        <v>Шляпы</v>
      </c>
      <c r="F917" s="130" t="s">
        <v>2362</v>
      </c>
      <c r="G917" s="131" t="s">
        <v>2358</v>
      </c>
      <c r="H917" s="132" t="s">
        <v>43</v>
      </c>
      <c r="I917" s="133" t="s">
        <v>1868</v>
      </c>
      <c r="J917" s="134">
        <v>6</v>
      </c>
      <c r="K917" s="135" t="s">
        <v>1895</v>
      </c>
      <c r="M917" s="137">
        <v>6</v>
      </c>
    </row>
    <row r="918" spans="1:13">
      <c r="A918" s="116" t="str">
        <f t="shared" si="75"/>
        <v>AUSTRALIAN-brown</v>
      </c>
      <c r="B918" s="116" t="str">
        <f t="shared" si="76"/>
        <v>AUSTRALIAN</v>
      </c>
      <c r="C918" s="116" t="str">
        <f t="shared" si="77"/>
        <v>brown</v>
      </c>
      <c r="D918" s="116" t="str">
        <f t="shared" si="78"/>
        <v>Шляпа</v>
      </c>
      <c r="E918" s="117" t="str">
        <f t="shared" si="74"/>
        <v>Шляпы</v>
      </c>
      <c r="F918" s="130" t="s">
        <v>2363</v>
      </c>
      <c r="G918" s="131" t="s">
        <v>2364</v>
      </c>
      <c r="H918" s="132" t="s">
        <v>42</v>
      </c>
      <c r="I918" s="133" t="s">
        <v>2365</v>
      </c>
      <c r="J918" s="134">
        <v>6</v>
      </c>
      <c r="K918" s="135" t="s">
        <v>2366</v>
      </c>
      <c r="M918" s="137">
        <v>6</v>
      </c>
    </row>
    <row r="919" spans="1:13">
      <c r="A919" s="116" t="str">
        <f t="shared" si="75"/>
        <v>AUSTRALIAN-brown</v>
      </c>
      <c r="B919" s="116" t="str">
        <f t="shared" si="76"/>
        <v>AUSTRALIAN</v>
      </c>
      <c r="C919" s="116" t="str">
        <f t="shared" si="77"/>
        <v>brown</v>
      </c>
      <c r="D919" s="116" t="str">
        <f t="shared" si="78"/>
        <v>Шляпа</v>
      </c>
      <c r="E919" s="117" t="str">
        <f t="shared" si="74"/>
        <v>Шляпы</v>
      </c>
      <c r="F919" s="130" t="s">
        <v>2367</v>
      </c>
      <c r="G919" s="131" t="s">
        <v>2364</v>
      </c>
      <c r="H919" s="132" t="s">
        <v>41</v>
      </c>
      <c r="I919" s="133" t="s">
        <v>2365</v>
      </c>
      <c r="J919" s="134">
        <v>8</v>
      </c>
      <c r="K919" s="135" t="s">
        <v>2368</v>
      </c>
      <c r="M919" s="137">
        <v>8</v>
      </c>
    </row>
    <row r="920" spans="1:13">
      <c r="A920" s="116" t="str">
        <f t="shared" si="75"/>
        <v>AUSTRALIAN-brown</v>
      </c>
      <c r="B920" s="116" t="str">
        <f t="shared" si="76"/>
        <v>AUSTRALIAN</v>
      </c>
      <c r="C920" s="116" t="str">
        <f t="shared" si="77"/>
        <v>brown</v>
      </c>
      <c r="D920" s="116" t="str">
        <f t="shared" si="78"/>
        <v>Шляпа</v>
      </c>
      <c r="E920" s="117" t="str">
        <f t="shared" si="74"/>
        <v>Шляпы</v>
      </c>
      <c r="F920" s="130" t="s">
        <v>2369</v>
      </c>
      <c r="G920" s="131" t="s">
        <v>2364</v>
      </c>
      <c r="H920" s="132" t="s">
        <v>43</v>
      </c>
      <c r="I920" s="133" t="s">
        <v>2365</v>
      </c>
      <c r="J920" s="134">
        <v>6</v>
      </c>
      <c r="K920" s="135" t="s">
        <v>2366</v>
      </c>
      <c r="M920" s="137">
        <v>6</v>
      </c>
    </row>
    <row r="921" spans="1:13">
      <c r="A921" s="116" t="str">
        <f t="shared" si="75"/>
        <v>AUSTRALIAN-black</v>
      </c>
      <c r="B921" s="116" t="str">
        <f t="shared" si="76"/>
        <v>AUSTRALIAN</v>
      </c>
      <c r="C921" s="116" t="str">
        <f t="shared" si="77"/>
        <v>black</v>
      </c>
      <c r="D921" s="116" t="str">
        <f t="shared" si="78"/>
        <v>Шляпа</v>
      </c>
      <c r="E921" s="117" t="str">
        <f t="shared" si="74"/>
        <v>Шляпы</v>
      </c>
      <c r="F921" s="130" t="s">
        <v>2370</v>
      </c>
      <c r="G921" s="131" t="s">
        <v>2371</v>
      </c>
      <c r="H921" s="132" t="s">
        <v>42</v>
      </c>
      <c r="I921" s="133" t="s">
        <v>2365</v>
      </c>
      <c r="J921" s="134">
        <v>6</v>
      </c>
      <c r="K921" s="135" t="s">
        <v>2366</v>
      </c>
      <c r="M921" s="137">
        <v>6</v>
      </c>
    </row>
    <row r="922" spans="1:13">
      <c r="A922" s="116" t="str">
        <f t="shared" si="75"/>
        <v>AUSTRALIAN-black</v>
      </c>
      <c r="B922" s="116" t="str">
        <f t="shared" si="76"/>
        <v>AUSTRALIAN</v>
      </c>
      <c r="C922" s="116" t="str">
        <f t="shared" si="77"/>
        <v>black</v>
      </c>
      <c r="D922" s="116" t="str">
        <f t="shared" si="78"/>
        <v>Шляпа</v>
      </c>
      <c r="E922" s="117" t="str">
        <f t="shared" si="74"/>
        <v>Шляпы</v>
      </c>
      <c r="F922" s="130" t="s">
        <v>2372</v>
      </c>
      <c r="G922" s="131" t="s">
        <v>2371</v>
      </c>
      <c r="H922" s="132" t="s">
        <v>41</v>
      </c>
      <c r="I922" s="133" t="s">
        <v>2365</v>
      </c>
      <c r="J922" s="134">
        <v>8</v>
      </c>
      <c r="K922" s="135" t="s">
        <v>2368</v>
      </c>
      <c r="M922" s="137">
        <v>8</v>
      </c>
    </row>
    <row r="923" spans="1:13">
      <c r="A923" s="116" t="str">
        <f t="shared" si="75"/>
        <v>AUSTRALIAN-black</v>
      </c>
      <c r="B923" s="116" t="str">
        <f t="shared" si="76"/>
        <v>AUSTRALIAN</v>
      </c>
      <c r="C923" s="116" t="str">
        <f t="shared" si="77"/>
        <v>black</v>
      </c>
      <c r="D923" s="116" t="str">
        <f t="shared" si="78"/>
        <v>Шляпа</v>
      </c>
      <c r="E923" s="117" t="str">
        <f t="shared" si="74"/>
        <v>Шляпы</v>
      </c>
      <c r="F923" s="130" t="s">
        <v>2373</v>
      </c>
      <c r="G923" s="131" t="s">
        <v>2371</v>
      </c>
      <c r="H923" s="132" t="s">
        <v>43</v>
      </c>
      <c r="I923" s="133" t="s">
        <v>2365</v>
      </c>
      <c r="J923" s="134">
        <v>6</v>
      </c>
      <c r="K923" s="135" t="s">
        <v>2366</v>
      </c>
      <c r="M923" s="137">
        <v>6</v>
      </c>
    </row>
    <row r="924" spans="1:13">
      <c r="A924" s="116" t="str">
        <f t="shared" si="75"/>
        <v>BIRDY-beige c</v>
      </c>
      <c r="B924" s="116" t="str">
        <f t="shared" si="76"/>
        <v>BIRDY</v>
      </c>
      <c r="C924" s="116" t="str">
        <f t="shared" si="77"/>
        <v>beige c</v>
      </c>
      <c r="D924" s="116" t="str">
        <f t="shared" si="78"/>
        <v>Шляпа</v>
      </c>
      <c r="E924" s="117" t="str">
        <f t="shared" si="74"/>
        <v>Шляпы</v>
      </c>
      <c r="F924" s="130" t="s">
        <v>2374</v>
      </c>
      <c r="G924" s="131" t="s">
        <v>2375</v>
      </c>
      <c r="H924" s="132" t="s">
        <v>44</v>
      </c>
      <c r="I924" s="133" t="s">
        <v>2376</v>
      </c>
      <c r="J924" s="134">
        <v>5</v>
      </c>
      <c r="K924" s="135" t="s">
        <v>2377</v>
      </c>
      <c r="M924" s="137">
        <v>5</v>
      </c>
    </row>
    <row r="925" spans="1:13">
      <c r="A925" s="116" t="str">
        <f t="shared" si="75"/>
        <v>BIRDY-beige c</v>
      </c>
      <c r="B925" s="116" t="str">
        <f t="shared" si="76"/>
        <v>BIRDY</v>
      </c>
      <c r="C925" s="116" t="str">
        <f t="shared" si="77"/>
        <v>beige c</v>
      </c>
      <c r="D925" s="116" t="str">
        <f t="shared" si="78"/>
        <v>Шляпа</v>
      </c>
      <c r="E925" s="117" t="str">
        <f t="shared" si="74"/>
        <v>Шляпы</v>
      </c>
      <c r="F925" s="130" t="s">
        <v>2378</v>
      </c>
      <c r="G925" s="131" t="s">
        <v>2375</v>
      </c>
      <c r="H925" s="132" t="s">
        <v>42</v>
      </c>
      <c r="I925" s="133" t="s">
        <v>2376</v>
      </c>
      <c r="J925" s="134">
        <v>11</v>
      </c>
      <c r="K925" s="135" t="s">
        <v>2379</v>
      </c>
      <c r="M925" s="137">
        <v>11</v>
      </c>
    </row>
    <row r="926" spans="1:13">
      <c r="A926" s="116" t="str">
        <f t="shared" si="75"/>
        <v>BIRDY-beige c</v>
      </c>
      <c r="B926" s="116" t="str">
        <f t="shared" si="76"/>
        <v>BIRDY</v>
      </c>
      <c r="C926" s="116" t="str">
        <f t="shared" si="77"/>
        <v>beige c</v>
      </c>
      <c r="D926" s="116" t="str">
        <f t="shared" si="78"/>
        <v>Шляпа</v>
      </c>
      <c r="E926" s="117" t="str">
        <f t="shared" si="74"/>
        <v>Шляпы</v>
      </c>
      <c r="F926" s="130" t="s">
        <v>2380</v>
      </c>
      <c r="G926" s="131" t="s">
        <v>2375</v>
      </c>
      <c r="H926" s="132" t="s">
        <v>41</v>
      </c>
      <c r="I926" s="133" t="s">
        <v>2376</v>
      </c>
      <c r="J926" s="134">
        <v>12</v>
      </c>
      <c r="K926" s="135" t="s">
        <v>2381</v>
      </c>
      <c r="M926" s="137">
        <v>12</v>
      </c>
    </row>
    <row r="927" spans="1:13">
      <c r="A927" s="116" t="str">
        <f t="shared" si="75"/>
        <v>BIRDY-beige c</v>
      </c>
      <c r="B927" s="116" t="str">
        <f t="shared" si="76"/>
        <v>BIRDY</v>
      </c>
      <c r="C927" s="116" t="str">
        <f t="shared" si="77"/>
        <v>beige c</v>
      </c>
      <c r="D927" s="116" t="str">
        <f t="shared" si="78"/>
        <v>Шляпа</v>
      </c>
      <c r="E927" s="117" t="str">
        <f t="shared" si="74"/>
        <v>Шляпы</v>
      </c>
      <c r="F927" s="130" t="s">
        <v>2382</v>
      </c>
      <c r="G927" s="131" t="s">
        <v>2375</v>
      </c>
      <c r="H927" s="132" t="s">
        <v>43</v>
      </c>
      <c r="I927" s="133" t="s">
        <v>2376</v>
      </c>
      <c r="J927" s="134">
        <v>2</v>
      </c>
      <c r="K927" s="135" t="s">
        <v>2383</v>
      </c>
      <c r="M927" s="137">
        <v>2</v>
      </c>
    </row>
    <row r="928" spans="1:13">
      <c r="A928" s="116" t="str">
        <f t="shared" si="75"/>
        <v>BIRDY-white</v>
      </c>
      <c r="B928" s="116" t="str">
        <f t="shared" si="76"/>
        <v>BIRDY</v>
      </c>
      <c r="C928" s="116" t="str">
        <f t="shared" si="77"/>
        <v>white</v>
      </c>
      <c r="D928" s="116" t="str">
        <f t="shared" si="78"/>
        <v>Шляпа</v>
      </c>
      <c r="E928" s="117" t="str">
        <f t="shared" si="74"/>
        <v>Шляпы</v>
      </c>
      <c r="F928" s="130" t="s">
        <v>2384</v>
      </c>
      <c r="G928" s="131" t="s">
        <v>2385</v>
      </c>
      <c r="H928" s="132" t="s">
        <v>44</v>
      </c>
      <c r="I928" s="133" t="s">
        <v>2376</v>
      </c>
      <c r="J928" s="134">
        <v>3</v>
      </c>
      <c r="K928" s="135" t="s">
        <v>2386</v>
      </c>
      <c r="M928" s="137">
        <v>3</v>
      </c>
    </row>
    <row r="929" spans="1:13">
      <c r="A929" s="116" t="str">
        <f t="shared" si="75"/>
        <v>BIRDY-white</v>
      </c>
      <c r="B929" s="116" t="str">
        <f t="shared" si="76"/>
        <v>BIRDY</v>
      </c>
      <c r="C929" s="116" t="str">
        <f t="shared" si="77"/>
        <v>white</v>
      </c>
      <c r="D929" s="116" t="str">
        <f t="shared" si="78"/>
        <v>Шляпа</v>
      </c>
      <c r="E929" s="117" t="str">
        <f t="shared" si="74"/>
        <v>Шляпы</v>
      </c>
      <c r="F929" s="130" t="s">
        <v>2387</v>
      </c>
      <c r="G929" s="131" t="s">
        <v>2385</v>
      </c>
      <c r="H929" s="132" t="s">
        <v>42</v>
      </c>
      <c r="I929" s="133" t="s">
        <v>2376</v>
      </c>
      <c r="J929" s="134">
        <v>12</v>
      </c>
      <c r="K929" s="135" t="s">
        <v>2381</v>
      </c>
      <c r="M929" s="137">
        <v>12</v>
      </c>
    </row>
    <row r="930" spans="1:13">
      <c r="A930" s="116" t="str">
        <f t="shared" si="75"/>
        <v>BIRDY-white</v>
      </c>
      <c r="B930" s="116" t="str">
        <f t="shared" si="76"/>
        <v>BIRDY</v>
      </c>
      <c r="C930" s="116" t="str">
        <f t="shared" si="77"/>
        <v>white</v>
      </c>
      <c r="D930" s="116" t="str">
        <f t="shared" si="78"/>
        <v>Шляпа</v>
      </c>
      <c r="E930" s="117" t="str">
        <f t="shared" si="74"/>
        <v>Шляпы</v>
      </c>
      <c r="F930" s="130" t="s">
        <v>2388</v>
      </c>
      <c r="G930" s="131" t="s">
        <v>2385</v>
      </c>
      <c r="H930" s="132" t="s">
        <v>41</v>
      </c>
      <c r="I930" s="133" t="s">
        <v>2376</v>
      </c>
      <c r="J930" s="134">
        <v>11</v>
      </c>
      <c r="K930" s="135" t="s">
        <v>2379</v>
      </c>
      <c r="M930" s="137">
        <v>11</v>
      </c>
    </row>
    <row r="931" spans="1:13">
      <c r="A931" s="116" t="str">
        <f t="shared" si="75"/>
        <v>BOATER-black</v>
      </c>
      <c r="B931" s="116" t="str">
        <f t="shared" si="76"/>
        <v>BOATER</v>
      </c>
      <c r="C931" s="116" t="str">
        <f t="shared" si="77"/>
        <v>black</v>
      </c>
      <c r="D931" s="116" t="str">
        <f t="shared" si="78"/>
        <v>Шляпа</v>
      </c>
      <c r="E931" s="117" t="str">
        <f t="shared" si="74"/>
        <v>Шляпы</v>
      </c>
      <c r="F931" s="130" t="s">
        <v>2389</v>
      </c>
      <c r="G931" s="131" t="s">
        <v>2390</v>
      </c>
      <c r="H931" s="132" t="s">
        <v>44</v>
      </c>
      <c r="I931" s="133">
        <v>538.99</v>
      </c>
      <c r="J931" s="134">
        <v>25</v>
      </c>
      <c r="K931" s="135" t="s">
        <v>2391</v>
      </c>
      <c r="M931" s="137">
        <v>25</v>
      </c>
    </row>
    <row r="932" spans="1:13">
      <c r="A932" s="116" t="str">
        <f t="shared" si="75"/>
        <v>BOATER-black</v>
      </c>
      <c r="B932" s="116" t="str">
        <f t="shared" si="76"/>
        <v>BOATER</v>
      </c>
      <c r="C932" s="116" t="str">
        <f t="shared" si="77"/>
        <v>black</v>
      </c>
      <c r="D932" s="116" t="str">
        <f t="shared" si="78"/>
        <v>Шляпа</v>
      </c>
      <c r="E932" s="117" t="str">
        <f t="shared" si="74"/>
        <v>Шляпы</v>
      </c>
      <c r="F932" s="130" t="s">
        <v>2392</v>
      </c>
      <c r="G932" s="131" t="s">
        <v>2390</v>
      </c>
      <c r="H932" s="132" t="s">
        <v>42</v>
      </c>
      <c r="I932" s="133">
        <v>538.99</v>
      </c>
      <c r="J932" s="134">
        <v>26</v>
      </c>
      <c r="K932" s="135" t="s">
        <v>2393</v>
      </c>
      <c r="M932" s="137">
        <v>26</v>
      </c>
    </row>
    <row r="933" spans="1:13">
      <c r="A933" s="116" t="str">
        <f t="shared" si="75"/>
        <v>BOATER-black</v>
      </c>
      <c r="B933" s="116" t="str">
        <f t="shared" si="76"/>
        <v>BOATER</v>
      </c>
      <c r="C933" s="116" t="str">
        <f t="shared" si="77"/>
        <v>black</v>
      </c>
      <c r="D933" s="116" t="str">
        <f t="shared" si="78"/>
        <v>Шляпа</v>
      </c>
      <c r="E933" s="117" t="str">
        <f t="shared" si="74"/>
        <v>Шляпы</v>
      </c>
      <c r="F933" s="130" t="s">
        <v>2394</v>
      </c>
      <c r="G933" s="131" t="s">
        <v>2390</v>
      </c>
      <c r="H933" s="132" t="s">
        <v>41</v>
      </c>
      <c r="I933" s="133">
        <v>538.99</v>
      </c>
      <c r="J933" s="134">
        <v>13</v>
      </c>
      <c r="K933" s="135" t="s">
        <v>2395</v>
      </c>
      <c r="M933" s="137">
        <v>13</v>
      </c>
    </row>
    <row r="934" spans="1:13">
      <c r="A934" s="116" t="str">
        <f t="shared" si="75"/>
        <v>BOATER-black</v>
      </c>
      <c r="B934" s="116" t="str">
        <f t="shared" si="76"/>
        <v>BOATER</v>
      </c>
      <c r="C934" s="116" t="str">
        <f t="shared" si="77"/>
        <v>black</v>
      </c>
      <c r="D934" s="116" t="str">
        <f t="shared" si="78"/>
        <v>Шляпа</v>
      </c>
      <c r="E934" s="117" t="str">
        <f t="shared" si="74"/>
        <v>Шляпы</v>
      </c>
      <c r="F934" s="130" t="s">
        <v>2396</v>
      </c>
      <c r="G934" s="131" t="s">
        <v>2390</v>
      </c>
      <c r="H934" s="132" t="s">
        <v>43</v>
      </c>
      <c r="I934" s="133">
        <v>538.99</v>
      </c>
      <c r="J934" s="134">
        <v>3</v>
      </c>
      <c r="K934" s="135" t="s">
        <v>2397</v>
      </c>
      <c r="M934" s="137">
        <v>3</v>
      </c>
    </row>
    <row r="935" spans="1:13">
      <c r="A935" s="116" t="str">
        <f t="shared" si="75"/>
        <v>CALIFORNIA-pink</v>
      </c>
      <c r="B935" s="116" t="str">
        <f t="shared" si="76"/>
        <v>CALIFORNIA</v>
      </c>
      <c r="C935" s="116" t="str">
        <f t="shared" si="77"/>
        <v>pink</v>
      </c>
      <c r="D935" s="116" t="str">
        <f t="shared" si="78"/>
        <v>Шляпа</v>
      </c>
      <c r="E935" s="117" t="str">
        <f t="shared" si="74"/>
        <v>Шляпы</v>
      </c>
      <c r="F935" s="130" t="s">
        <v>2398</v>
      </c>
      <c r="G935" s="131" t="s">
        <v>2399</v>
      </c>
      <c r="H935" s="132" t="s">
        <v>44</v>
      </c>
      <c r="I935" s="133">
        <v>920.46</v>
      </c>
      <c r="J935" s="134">
        <v>3</v>
      </c>
      <c r="K935" s="135" t="s">
        <v>2400</v>
      </c>
      <c r="M935" s="137">
        <v>3</v>
      </c>
    </row>
    <row r="936" spans="1:13">
      <c r="A936" s="116" t="str">
        <f t="shared" si="75"/>
        <v>CALIFORNIA-pink</v>
      </c>
      <c r="B936" s="116" t="str">
        <f t="shared" si="76"/>
        <v>CALIFORNIA</v>
      </c>
      <c r="C936" s="116" t="str">
        <f t="shared" si="77"/>
        <v>pink</v>
      </c>
      <c r="D936" s="116" t="str">
        <f t="shared" si="78"/>
        <v>Шляпа</v>
      </c>
      <c r="E936" s="117" t="str">
        <f t="shared" si="74"/>
        <v>Шляпы</v>
      </c>
      <c r="F936" s="130" t="s">
        <v>2401</v>
      </c>
      <c r="G936" s="131" t="s">
        <v>2399</v>
      </c>
      <c r="H936" s="132" t="s">
        <v>42</v>
      </c>
      <c r="I936" s="133">
        <v>920.45</v>
      </c>
      <c r="J936" s="134">
        <v>5</v>
      </c>
      <c r="K936" s="135" t="s">
        <v>2402</v>
      </c>
      <c r="M936" s="137">
        <v>5</v>
      </c>
    </row>
    <row r="937" spans="1:13">
      <c r="A937" s="116" t="str">
        <f t="shared" si="75"/>
        <v>CALIFORNIA-pink</v>
      </c>
      <c r="B937" s="116" t="str">
        <f t="shared" si="76"/>
        <v>CALIFORNIA</v>
      </c>
      <c r="C937" s="116" t="str">
        <f t="shared" si="77"/>
        <v>pink</v>
      </c>
      <c r="D937" s="116" t="str">
        <f t="shared" si="78"/>
        <v>Шляпа</v>
      </c>
      <c r="E937" s="117" t="str">
        <f t="shared" si="74"/>
        <v>Шляпы</v>
      </c>
      <c r="F937" s="130" t="s">
        <v>2403</v>
      </c>
      <c r="G937" s="131" t="s">
        <v>2399</v>
      </c>
      <c r="H937" s="132" t="s">
        <v>41</v>
      </c>
      <c r="I937" s="133">
        <v>920.45</v>
      </c>
      <c r="J937" s="134">
        <v>7</v>
      </c>
      <c r="K937" s="135" t="s">
        <v>2404</v>
      </c>
      <c r="M937" s="137">
        <v>7</v>
      </c>
    </row>
    <row r="938" spans="1:13">
      <c r="A938" s="116" t="str">
        <f t="shared" si="75"/>
        <v>CALIFORNIA-pink</v>
      </c>
      <c r="B938" s="116" t="str">
        <f t="shared" si="76"/>
        <v>CALIFORNIA</v>
      </c>
      <c r="C938" s="116" t="str">
        <f t="shared" si="77"/>
        <v>pink</v>
      </c>
      <c r="D938" s="116" t="str">
        <f t="shared" si="78"/>
        <v>Шляпа</v>
      </c>
      <c r="E938" s="117" t="str">
        <f t="shared" si="74"/>
        <v>Шляпы</v>
      </c>
      <c r="F938" s="130" t="s">
        <v>2405</v>
      </c>
      <c r="G938" s="131" t="s">
        <v>2399</v>
      </c>
      <c r="H938" s="132" t="s">
        <v>43</v>
      </c>
      <c r="I938" s="133">
        <v>920.46</v>
      </c>
      <c r="J938" s="134">
        <v>3</v>
      </c>
      <c r="K938" s="135" t="s">
        <v>2400</v>
      </c>
      <c r="M938" s="137">
        <v>3</v>
      </c>
    </row>
    <row r="939" spans="1:13">
      <c r="A939" s="116" t="str">
        <f t="shared" si="75"/>
        <v>COLMAN-denim</v>
      </c>
      <c r="B939" s="116" t="str">
        <f t="shared" si="76"/>
        <v>COLMAN</v>
      </c>
      <c r="C939" s="116" t="str">
        <f t="shared" si="77"/>
        <v>denim</v>
      </c>
      <c r="D939" s="116" t="str">
        <f t="shared" si="78"/>
        <v>Шляпа</v>
      </c>
      <c r="E939" s="117" t="str">
        <f t="shared" si="74"/>
        <v>Шляпы</v>
      </c>
      <c r="F939" s="130" t="s">
        <v>2406</v>
      </c>
      <c r="G939" s="131" t="s">
        <v>2407</v>
      </c>
      <c r="H939" s="132" t="s">
        <v>42</v>
      </c>
      <c r="I939" s="133">
        <v>511.47</v>
      </c>
      <c r="J939" s="134">
        <v>2</v>
      </c>
      <c r="K939" s="135" t="s">
        <v>2408</v>
      </c>
      <c r="M939" s="137">
        <v>2</v>
      </c>
    </row>
    <row r="940" spans="1:13">
      <c r="A940" s="116" t="str">
        <f t="shared" si="75"/>
        <v>COLMAN-black</v>
      </c>
      <c r="B940" s="116" t="str">
        <f t="shared" si="76"/>
        <v>COLMAN</v>
      </c>
      <c r="C940" s="116" t="str">
        <f t="shared" si="77"/>
        <v>black</v>
      </c>
      <c r="D940" s="116" t="str">
        <f t="shared" si="78"/>
        <v>Шляпа</v>
      </c>
      <c r="E940" s="117" t="str">
        <f t="shared" si="74"/>
        <v>Шляпы</v>
      </c>
      <c r="F940" s="130" t="s">
        <v>2409</v>
      </c>
      <c r="G940" s="131" t="s">
        <v>2410</v>
      </c>
      <c r="H940" s="132" t="s">
        <v>44</v>
      </c>
      <c r="I940" s="133">
        <v>511.47</v>
      </c>
      <c r="J940" s="134">
        <v>4</v>
      </c>
      <c r="K940" s="135" t="s">
        <v>2411</v>
      </c>
      <c r="M940" s="137">
        <v>4</v>
      </c>
    </row>
    <row r="941" spans="1:13">
      <c r="A941" s="116" t="str">
        <f t="shared" si="75"/>
        <v>COLMAN-black</v>
      </c>
      <c r="B941" s="116" t="str">
        <f t="shared" si="76"/>
        <v>COLMAN</v>
      </c>
      <c r="C941" s="116" t="str">
        <f t="shared" si="77"/>
        <v>black</v>
      </c>
      <c r="D941" s="116" t="str">
        <f t="shared" si="78"/>
        <v>Шляпа</v>
      </c>
      <c r="E941" s="117" t="str">
        <f t="shared" si="74"/>
        <v>Шляпы</v>
      </c>
      <c r="F941" s="130" t="s">
        <v>2412</v>
      </c>
      <c r="G941" s="131" t="s">
        <v>2410</v>
      </c>
      <c r="H941" s="132" t="s">
        <v>42</v>
      </c>
      <c r="I941" s="133">
        <v>511.47</v>
      </c>
      <c r="J941" s="134">
        <v>8</v>
      </c>
      <c r="K941" s="135" t="s">
        <v>2413</v>
      </c>
      <c r="M941" s="137">
        <v>8</v>
      </c>
    </row>
    <row r="942" spans="1:13">
      <c r="A942" s="116" t="str">
        <f t="shared" si="75"/>
        <v>COLMAN-black</v>
      </c>
      <c r="B942" s="116" t="str">
        <f t="shared" si="76"/>
        <v>COLMAN</v>
      </c>
      <c r="C942" s="116" t="str">
        <f t="shared" si="77"/>
        <v>black</v>
      </c>
      <c r="D942" s="116" t="str">
        <f t="shared" si="78"/>
        <v>Шляпа</v>
      </c>
      <c r="E942" s="117" t="str">
        <f t="shared" si="74"/>
        <v>Шляпы</v>
      </c>
      <c r="F942" s="130" t="s">
        <v>2414</v>
      </c>
      <c r="G942" s="131" t="s">
        <v>2410</v>
      </c>
      <c r="H942" s="132" t="s">
        <v>41</v>
      </c>
      <c r="I942" s="133">
        <v>511.47</v>
      </c>
      <c r="J942" s="134">
        <v>8</v>
      </c>
      <c r="K942" s="135" t="s">
        <v>2413</v>
      </c>
      <c r="M942" s="137">
        <v>8</v>
      </c>
    </row>
    <row r="943" spans="1:13">
      <c r="A943" s="116" t="str">
        <f t="shared" si="75"/>
        <v>DEFENDER W16 001-grey</v>
      </c>
      <c r="B943" s="116" t="str">
        <f t="shared" si="76"/>
        <v>DEFENDER W16 001</v>
      </c>
      <c r="C943" s="116" t="str">
        <f t="shared" si="77"/>
        <v>grey</v>
      </c>
      <c r="D943" s="116" t="str">
        <f t="shared" si="78"/>
        <v>Шляпа</v>
      </c>
      <c r="E943" s="117" t="str">
        <f t="shared" si="74"/>
        <v>Шляпы</v>
      </c>
      <c r="F943" s="130" t="s">
        <v>2415</v>
      </c>
      <c r="G943" s="131" t="s">
        <v>2416</v>
      </c>
      <c r="H943" s="132" t="s">
        <v>42</v>
      </c>
      <c r="I943" s="133">
        <v>789.46</v>
      </c>
      <c r="J943" s="134">
        <v>8</v>
      </c>
      <c r="K943" s="135" t="s">
        <v>2012</v>
      </c>
      <c r="M943" s="137">
        <v>8</v>
      </c>
    </row>
    <row r="944" spans="1:13">
      <c r="A944" s="116" t="str">
        <f t="shared" si="75"/>
        <v>DEFENDER W16 001-grey</v>
      </c>
      <c r="B944" s="116" t="str">
        <f t="shared" si="76"/>
        <v>DEFENDER W16 001</v>
      </c>
      <c r="C944" s="116" t="str">
        <f t="shared" si="77"/>
        <v>grey</v>
      </c>
      <c r="D944" s="116" t="str">
        <f t="shared" si="78"/>
        <v>Шляпа</v>
      </c>
      <c r="E944" s="117" t="str">
        <f t="shared" si="74"/>
        <v>Шляпы</v>
      </c>
      <c r="F944" s="130" t="s">
        <v>2417</v>
      </c>
      <c r="G944" s="131" t="s">
        <v>2416</v>
      </c>
      <c r="H944" s="132" t="s">
        <v>41</v>
      </c>
      <c r="I944" s="133">
        <v>789.46</v>
      </c>
      <c r="J944" s="134">
        <v>8</v>
      </c>
      <c r="K944" s="135" t="s">
        <v>2012</v>
      </c>
      <c r="M944" s="137">
        <v>8</v>
      </c>
    </row>
    <row r="945" spans="1:13">
      <c r="A945" s="116" t="str">
        <f t="shared" si="75"/>
        <v>DEFENDER W16 001-blue</v>
      </c>
      <c r="B945" s="116" t="str">
        <f t="shared" si="76"/>
        <v>DEFENDER W16 001</v>
      </c>
      <c r="C945" s="116" t="str">
        <f t="shared" si="77"/>
        <v>blue</v>
      </c>
      <c r="D945" s="116" t="str">
        <f t="shared" si="78"/>
        <v>Шляпа</v>
      </c>
      <c r="E945" s="117" t="str">
        <f t="shared" si="74"/>
        <v>Шляпы</v>
      </c>
      <c r="F945" s="130" t="s">
        <v>2418</v>
      </c>
      <c r="G945" s="131" t="s">
        <v>2419</v>
      </c>
      <c r="H945" s="132" t="s">
        <v>42</v>
      </c>
      <c r="I945" s="133">
        <v>789.46</v>
      </c>
      <c r="J945" s="134">
        <v>8</v>
      </c>
      <c r="K945" s="135" t="s">
        <v>2012</v>
      </c>
      <c r="M945" s="137">
        <v>8</v>
      </c>
    </row>
    <row r="946" spans="1:13">
      <c r="A946" s="116" t="str">
        <f t="shared" si="75"/>
        <v>DEFENDER W16 001-blue</v>
      </c>
      <c r="B946" s="116" t="str">
        <f t="shared" si="76"/>
        <v>DEFENDER W16 001</v>
      </c>
      <c r="C946" s="116" t="str">
        <f t="shared" si="77"/>
        <v>blue</v>
      </c>
      <c r="D946" s="116" t="str">
        <f t="shared" si="78"/>
        <v>Шляпа</v>
      </c>
      <c r="E946" s="117" t="str">
        <f t="shared" si="74"/>
        <v>Шляпы</v>
      </c>
      <c r="F946" s="130" t="s">
        <v>2420</v>
      </c>
      <c r="G946" s="131" t="s">
        <v>2419</v>
      </c>
      <c r="H946" s="132" t="s">
        <v>41</v>
      </c>
      <c r="I946" s="133">
        <v>789.46</v>
      </c>
      <c r="J946" s="134">
        <v>12</v>
      </c>
      <c r="K946" s="135" t="s">
        <v>2421</v>
      </c>
      <c r="M946" s="137">
        <v>12</v>
      </c>
    </row>
    <row r="947" spans="1:13">
      <c r="A947" s="116" t="str">
        <f t="shared" si="75"/>
        <v>DEFENDER W16 001-blue</v>
      </c>
      <c r="B947" s="116" t="str">
        <f t="shared" si="76"/>
        <v>DEFENDER W16 001</v>
      </c>
      <c r="C947" s="116" t="str">
        <f t="shared" si="77"/>
        <v>blue</v>
      </c>
      <c r="D947" s="116" t="str">
        <f t="shared" si="78"/>
        <v>Шляпа</v>
      </c>
      <c r="E947" s="117" t="str">
        <f t="shared" si="74"/>
        <v>Шляпы</v>
      </c>
      <c r="F947" s="130" t="s">
        <v>2422</v>
      </c>
      <c r="G947" s="131" t="s">
        <v>2419</v>
      </c>
      <c r="H947" s="132" t="s">
        <v>43</v>
      </c>
      <c r="I947" s="133">
        <v>789.46</v>
      </c>
      <c r="J947" s="134">
        <v>8</v>
      </c>
      <c r="K947" s="135" t="s">
        <v>2012</v>
      </c>
      <c r="M947" s="137">
        <v>8</v>
      </c>
    </row>
    <row r="948" spans="1:13">
      <c r="A948" s="116" t="str">
        <f t="shared" si="75"/>
        <v>DON ALDO-charcoal</v>
      </c>
      <c r="B948" s="116" t="str">
        <f t="shared" si="76"/>
        <v>DON ALDO</v>
      </c>
      <c r="C948" s="116" t="str">
        <f t="shared" si="77"/>
        <v>charcoal</v>
      </c>
      <c r="D948" s="116" t="str">
        <f t="shared" si="78"/>
        <v>Шляпа</v>
      </c>
      <c r="E948" s="117" t="str">
        <f t="shared" si="74"/>
        <v>Шляпы</v>
      </c>
      <c r="F948" s="130" t="s">
        <v>455</v>
      </c>
      <c r="G948" s="131" t="s">
        <v>456</v>
      </c>
      <c r="H948" s="132" t="s">
        <v>42</v>
      </c>
      <c r="I948" s="133">
        <v>674.17</v>
      </c>
      <c r="J948" s="134">
        <v>7</v>
      </c>
      <c r="K948" s="135" t="s">
        <v>2423</v>
      </c>
      <c r="M948" s="137">
        <v>7</v>
      </c>
    </row>
    <row r="949" spans="1:13">
      <c r="A949" s="116" t="str">
        <f t="shared" si="75"/>
        <v>DON ALDO-charcoal</v>
      </c>
      <c r="B949" s="116" t="str">
        <f t="shared" si="76"/>
        <v>DON ALDO</v>
      </c>
      <c r="C949" s="116" t="str">
        <f t="shared" si="77"/>
        <v>charcoal</v>
      </c>
      <c r="D949" s="116" t="str">
        <f t="shared" si="78"/>
        <v>Шляпа</v>
      </c>
      <c r="E949" s="117" t="str">
        <f t="shared" si="74"/>
        <v>Шляпы</v>
      </c>
      <c r="F949" s="130" t="s">
        <v>457</v>
      </c>
      <c r="G949" s="131" t="s">
        <v>456</v>
      </c>
      <c r="H949" s="132" t="s">
        <v>41</v>
      </c>
      <c r="I949" s="133">
        <v>674.17</v>
      </c>
      <c r="J949" s="134">
        <v>2</v>
      </c>
      <c r="K949" s="135" t="s">
        <v>2424</v>
      </c>
      <c r="M949" s="137">
        <v>2</v>
      </c>
    </row>
    <row r="950" spans="1:13">
      <c r="A950" s="116" t="str">
        <f t="shared" si="75"/>
        <v>DON BOSCO-black</v>
      </c>
      <c r="B950" s="116" t="str">
        <f t="shared" si="76"/>
        <v>DON BOSCO</v>
      </c>
      <c r="C950" s="116" t="str">
        <f t="shared" si="77"/>
        <v>black</v>
      </c>
      <c r="D950" s="116" t="str">
        <f t="shared" si="78"/>
        <v>Шляпа</v>
      </c>
      <c r="E950" s="117" t="str">
        <f t="shared" si="74"/>
        <v>Шляпы</v>
      </c>
      <c r="F950" s="130" t="s">
        <v>2425</v>
      </c>
      <c r="G950" s="131" t="s">
        <v>2426</v>
      </c>
      <c r="H950" s="132" t="s">
        <v>42</v>
      </c>
      <c r="I950" s="133">
        <v>789.46</v>
      </c>
      <c r="J950" s="134">
        <v>10</v>
      </c>
      <c r="K950" s="135" t="s">
        <v>2142</v>
      </c>
      <c r="M950" s="137">
        <v>10</v>
      </c>
    </row>
    <row r="951" spans="1:13">
      <c r="A951" s="116" t="str">
        <f t="shared" si="75"/>
        <v>DON BOSCO-black</v>
      </c>
      <c r="B951" s="116" t="str">
        <f t="shared" si="76"/>
        <v>DON BOSCO</v>
      </c>
      <c r="C951" s="116" t="str">
        <f t="shared" si="77"/>
        <v>black</v>
      </c>
      <c r="D951" s="116" t="str">
        <f t="shared" si="78"/>
        <v>Шляпа</v>
      </c>
      <c r="E951" s="117" t="str">
        <f t="shared" si="74"/>
        <v>Шляпы</v>
      </c>
      <c r="F951" s="130" t="s">
        <v>2427</v>
      </c>
      <c r="G951" s="131" t="s">
        <v>2426</v>
      </c>
      <c r="H951" s="132" t="s">
        <v>41</v>
      </c>
      <c r="I951" s="133" t="s">
        <v>2428</v>
      </c>
      <c r="J951" s="134">
        <v>13</v>
      </c>
      <c r="K951" s="135" t="s">
        <v>2429</v>
      </c>
      <c r="M951" s="137">
        <v>13</v>
      </c>
    </row>
    <row r="952" spans="1:13">
      <c r="A952" s="116" t="str">
        <f t="shared" si="75"/>
        <v>DON CASH 003-black</v>
      </c>
      <c r="B952" s="116" t="str">
        <f t="shared" si="76"/>
        <v>DON CASH 003</v>
      </c>
      <c r="C952" s="116" t="str">
        <f t="shared" si="77"/>
        <v>black</v>
      </c>
      <c r="D952" s="116" t="str">
        <f t="shared" si="78"/>
        <v>Шляпа</v>
      </c>
      <c r="E952" s="117" t="str">
        <f t="shared" si="74"/>
        <v>Шляпы</v>
      </c>
      <c r="F952" s="130" t="s">
        <v>2430</v>
      </c>
      <c r="G952" s="131" t="s">
        <v>2431</v>
      </c>
      <c r="H952" s="132" t="s">
        <v>44</v>
      </c>
      <c r="I952" s="133" t="s">
        <v>1488</v>
      </c>
      <c r="J952" s="134">
        <v>12</v>
      </c>
      <c r="K952" s="135" t="s">
        <v>2432</v>
      </c>
      <c r="M952" s="137">
        <v>12</v>
      </c>
    </row>
    <row r="953" spans="1:13">
      <c r="A953" s="116" t="str">
        <f t="shared" si="75"/>
        <v>DON CASH 003-black</v>
      </c>
      <c r="B953" s="116" t="str">
        <f t="shared" si="76"/>
        <v>DON CASH 003</v>
      </c>
      <c r="C953" s="116" t="str">
        <f t="shared" si="77"/>
        <v>black</v>
      </c>
      <c r="D953" s="116" t="str">
        <f t="shared" si="78"/>
        <v>Шляпа</v>
      </c>
      <c r="E953" s="117" t="str">
        <f t="shared" si="74"/>
        <v>Шляпы</v>
      </c>
      <c r="F953" s="130" t="s">
        <v>2433</v>
      </c>
      <c r="G953" s="131" t="s">
        <v>2431</v>
      </c>
      <c r="H953" s="132" t="s">
        <v>42</v>
      </c>
      <c r="I953" s="133" t="s">
        <v>1488</v>
      </c>
      <c r="J953" s="134">
        <v>28</v>
      </c>
      <c r="K953" s="135" t="s">
        <v>2434</v>
      </c>
      <c r="M953" s="137">
        <v>28</v>
      </c>
    </row>
    <row r="954" spans="1:13">
      <c r="A954" s="116" t="str">
        <f t="shared" si="75"/>
        <v>DON CASH 003-black</v>
      </c>
      <c r="B954" s="116" t="str">
        <f t="shared" si="76"/>
        <v>DON CASH 003</v>
      </c>
      <c r="C954" s="116" t="str">
        <f t="shared" si="77"/>
        <v>black</v>
      </c>
      <c r="D954" s="116" t="str">
        <f t="shared" si="78"/>
        <v>Шляпа</v>
      </c>
      <c r="E954" s="117" t="str">
        <f t="shared" si="74"/>
        <v>Шляпы</v>
      </c>
      <c r="F954" s="130" t="s">
        <v>2435</v>
      </c>
      <c r="G954" s="131" t="s">
        <v>2431</v>
      </c>
      <c r="H954" s="132" t="s">
        <v>41</v>
      </c>
      <c r="I954" s="133" t="s">
        <v>1488</v>
      </c>
      <c r="J954" s="134">
        <v>28</v>
      </c>
      <c r="K954" s="135" t="s">
        <v>2434</v>
      </c>
      <c r="M954" s="137">
        <v>28</v>
      </c>
    </row>
    <row r="955" spans="1:13">
      <c r="A955" s="116" t="str">
        <f t="shared" si="75"/>
        <v>DON CASH 003-black</v>
      </c>
      <c r="B955" s="116" t="str">
        <f t="shared" si="76"/>
        <v>DON CASH 003</v>
      </c>
      <c r="C955" s="116" t="str">
        <f t="shared" si="77"/>
        <v>black</v>
      </c>
      <c r="D955" s="116" t="str">
        <f t="shared" si="78"/>
        <v>Шляпа</v>
      </c>
      <c r="E955" s="117" t="str">
        <f t="shared" si="74"/>
        <v>Шляпы</v>
      </c>
      <c r="F955" s="130" t="s">
        <v>2436</v>
      </c>
      <c r="G955" s="131" t="s">
        <v>2431</v>
      </c>
      <c r="H955" s="132" t="s">
        <v>43</v>
      </c>
      <c r="I955" s="133" t="s">
        <v>1488</v>
      </c>
      <c r="J955" s="134">
        <v>13</v>
      </c>
      <c r="K955" s="135" t="s">
        <v>1492</v>
      </c>
      <c r="M955" s="137">
        <v>13</v>
      </c>
    </row>
    <row r="956" spans="1:13">
      <c r="A956" s="116" t="str">
        <f t="shared" si="75"/>
        <v>DON CHURCH-black</v>
      </c>
      <c r="B956" s="116" t="str">
        <f t="shared" si="76"/>
        <v>DON CHURCH</v>
      </c>
      <c r="C956" s="116" t="str">
        <f t="shared" si="77"/>
        <v>black</v>
      </c>
      <c r="D956" s="116" t="str">
        <f t="shared" si="78"/>
        <v>Шляпа</v>
      </c>
      <c r="E956" s="117" t="str">
        <f t="shared" si="74"/>
        <v>Шляпы</v>
      </c>
      <c r="F956" s="130" t="s">
        <v>2437</v>
      </c>
      <c r="G956" s="131" t="s">
        <v>2438</v>
      </c>
      <c r="H956" s="132" t="s">
        <v>44</v>
      </c>
      <c r="I956" s="133" t="s">
        <v>2439</v>
      </c>
      <c r="J956" s="134">
        <v>3</v>
      </c>
      <c r="K956" s="135" t="s">
        <v>2440</v>
      </c>
      <c r="M956" s="137">
        <v>3</v>
      </c>
    </row>
    <row r="957" spans="1:13">
      <c r="A957" s="116" t="str">
        <f t="shared" si="75"/>
        <v>DON CHURCH-black</v>
      </c>
      <c r="B957" s="116" t="str">
        <f t="shared" si="76"/>
        <v>DON CHURCH</v>
      </c>
      <c r="C957" s="116" t="str">
        <f t="shared" si="77"/>
        <v>black</v>
      </c>
      <c r="D957" s="116" t="str">
        <f t="shared" si="78"/>
        <v>Шляпа</v>
      </c>
      <c r="E957" s="117" t="str">
        <f t="shared" si="74"/>
        <v>Шляпы</v>
      </c>
      <c r="F957" s="130" t="s">
        <v>2441</v>
      </c>
      <c r="G957" s="131" t="s">
        <v>2438</v>
      </c>
      <c r="H957" s="132" t="s">
        <v>42</v>
      </c>
      <c r="I957" s="133" t="s">
        <v>2439</v>
      </c>
      <c r="J957" s="134">
        <v>6</v>
      </c>
      <c r="K957" s="135" t="s">
        <v>2442</v>
      </c>
      <c r="M957" s="137">
        <v>6</v>
      </c>
    </row>
    <row r="958" spans="1:13">
      <c r="A958" s="116" t="str">
        <f t="shared" si="75"/>
        <v>DON CHURCH-black</v>
      </c>
      <c r="B958" s="116" t="str">
        <f t="shared" si="76"/>
        <v>DON CHURCH</v>
      </c>
      <c r="C958" s="116" t="str">
        <f t="shared" si="77"/>
        <v>black</v>
      </c>
      <c r="D958" s="116" t="str">
        <f t="shared" si="78"/>
        <v>Шляпа</v>
      </c>
      <c r="E958" s="117" t="str">
        <f t="shared" si="74"/>
        <v>Шляпы</v>
      </c>
      <c r="F958" s="130" t="s">
        <v>2443</v>
      </c>
      <c r="G958" s="131" t="s">
        <v>2438</v>
      </c>
      <c r="H958" s="132" t="s">
        <v>41</v>
      </c>
      <c r="I958" s="133" t="s">
        <v>2439</v>
      </c>
      <c r="J958" s="134">
        <v>6</v>
      </c>
      <c r="K958" s="135" t="s">
        <v>2442</v>
      </c>
      <c r="M958" s="137">
        <v>6</v>
      </c>
    </row>
    <row r="959" spans="1:13">
      <c r="A959" s="116" t="str">
        <f t="shared" si="75"/>
        <v>DON CHURCH-black</v>
      </c>
      <c r="B959" s="116" t="str">
        <f t="shared" si="76"/>
        <v>DON CHURCH</v>
      </c>
      <c r="C959" s="116" t="str">
        <f t="shared" si="77"/>
        <v>black</v>
      </c>
      <c r="D959" s="116" t="str">
        <f t="shared" si="78"/>
        <v>Шляпа</v>
      </c>
      <c r="E959" s="117" t="str">
        <f t="shared" si="74"/>
        <v>Шляпы</v>
      </c>
      <c r="F959" s="130" t="s">
        <v>2444</v>
      </c>
      <c r="G959" s="131" t="s">
        <v>2438</v>
      </c>
      <c r="H959" s="132" t="s">
        <v>43</v>
      </c>
      <c r="I959" s="133" t="s">
        <v>2439</v>
      </c>
      <c r="J959" s="134">
        <v>3</v>
      </c>
      <c r="K959" s="135" t="s">
        <v>2440</v>
      </c>
      <c r="M959" s="137">
        <v>3</v>
      </c>
    </row>
    <row r="960" spans="1:13">
      <c r="A960" s="116" t="str">
        <f t="shared" si="75"/>
        <v>DON CRUSH-red</v>
      </c>
      <c r="B960" s="116" t="str">
        <f t="shared" si="76"/>
        <v>DON CRUSH</v>
      </c>
      <c r="C960" s="116" t="str">
        <f t="shared" si="77"/>
        <v>red</v>
      </c>
      <c r="D960" s="116" t="str">
        <f t="shared" si="78"/>
        <v>Шляпа</v>
      </c>
      <c r="E960" s="117" t="str">
        <f t="shared" si="74"/>
        <v>Шляпы</v>
      </c>
      <c r="F960" s="130" t="s">
        <v>960</v>
      </c>
      <c r="G960" s="131" t="s">
        <v>485</v>
      </c>
      <c r="H960" s="132" t="s">
        <v>44</v>
      </c>
      <c r="I960" s="133">
        <v>989</v>
      </c>
      <c r="J960" s="134">
        <v>1</v>
      </c>
      <c r="K960" s="135">
        <v>989</v>
      </c>
      <c r="M960" s="137">
        <v>1</v>
      </c>
    </row>
    <row r="961" spans="1:13">
      <c r="A961" s="116" t="str">
        <f t="shared" si="75"/>
        <v>DON CRUSH-red</v>
      </c>
      <c r="B961" s="116" t="str">
        <f t="shared" si="76"/>
        <v>DON CRUSH</v>
      </c>
      <c r="C961" s="116" t="str">
        <f t="shared" si="77"/>
        <v>red</v>
      </c>
      <c r="D961" s="116" t="str">
        <f t="shared" si="78"/>
        <v>Шляпа</v>
      </c>
      <c r="E961" s="117" t="str">
        <f t="shared" si="74"/>
        <v>Шляпы</v>
      </c>
      <c r="F961" s="130" t="s">
        <v>486</v>
      </c>
      <c r="G961" s="131" t="s">
        <v>485</v>
      </c>
      <c r="H961" s="132" t="s">
        <v>41</v>
      </c>
      <c r="I961" s="133">
        <v>989</v>
      </c>
      <c r="J961" s="134">
        <v>2</v>
      </c>
      <c r="K961" s="135" t="s">
        <v>2445</v>
      </c>
      <c r="M961" s="137">
        <v>2</v>
      </c>
    </row>
    <row r="962" spans="1:13">
      <c r="A962" s="116" t="str">
        <f t="shared" si="75"/>
        <v>DON FARMER-beige</v>
      </c>
      <c r="B962" s="116" t="str">
        <f t="shared" si="76"/>
        <v>DON FARMER</v>
      </c>
      <c r="C962" s="116" t="str">
        <f t="shared" si="77"/>
        <v>beige</v>
      </c>
      <c r="D962" s="116" t="str">
        <f t="shared" si="78"/>
        <v>Шляпа</v>
      </c>
      <c r="E962" s="117" t="str">
        <f t="shared" ref="E962:E1025" si="79">VLOOKUP(D962,N:O,2,0)</f>
        <v>Шляпы</v>
      </c>
      <c r="F962" s="130" t="s">
        <v>2446</v>
      </c>
      <c r="G962" s="131" t="s">
        <v>2447</v>
      </c>
      <c r="H962" s="132" t="s">
        <v>44</v>
      </c>
      <c r="I962" s="133">
        <v>812.28</v>
      </c>
      <c r="J962" s="134">
        <v>3</v>
      </c>
      <c r="K962" s="135" t="s">
        <v>2090</v>
      </c>
      <c r="M962" s="137">
        <v>3</v>
      </c>
    </row>
    <row r="963" spans="1:13">
      <c r="A963" s="116" t="str">
        <f t="shared" ref="A963:A1026" si="80">B963&amp;"-"&amp;C963</f>
        <v>DON FARMER-beige</v>
      </c>
      <c r="B963" s="116" t="str">
        <f t="shared" ref="B963:B1026" si="81">_xlfn.LET(_xlpm.START,FIND("арт. ",G963)+5,_xlpm.END,FIND("(",G963,_xlpm.START),_xlpm.Result,TRIM(MID(G963,_xlpm.START,_xlpm.END-_xlpm.START)),IFERROR(VALUE(_xlpm.Result),_xlpm.Result))</f>
        <v>DON FARMER</v>
      </c>
      <c r="C963" s="116" t="str">
        <f t="shared" ref="C963:C1026" si="82">IF(OR(G963&lt;&gt;""),
_xlfn.LET(_xlpm.registr,NOT(0),
_xlpm.include,NOT(NOT(0)),
_xlpm.in,IF(_xlpm.registr,LOWER("{"),"{"),
_xlpm.out,IF(_xlpm.registr,LOWER("}"),"}"),
_xlpm.Target,IF(_xlpm.registr,LOWER(G963),$B963),
_xlpm.Start,IF(_xlpm.in="",1,FIND(_xlpm.in,_xlpm.Target)+IF(_xlpm.include,0,LEN(_xlpm.in))),
_xlpm.End,IF(_xlpm.out="",LEN(_xlpm.Target)+1+_xlpm.Start,FIND(_xlpm.out,_xlpm.Target,_xlpm.Start+1)),
_xlpm.Result,TRIM(MID(G963,_xlpm.Start,_xlpm.End-_xlpm.Start+IF(_xlpm.include,LEN(_xlpm.out),0))),
IFERROR(_xlpm.Result,"Не найдено")
),"")</f>
        <v>beige</v>
      </c>
      <c r="D963" s="116" t="str">
        <f t="shared" ref="D963:D1026" si="83">_xlfn.LET(_xlpm.START,1,_xlpm.END,FIND(MID($R$1,1,1),G963),TRIM(MID(G963,_xlpm.START,_xlpm.END-_xlpm.START)))</f>
        <v>Шляпа</v>
      </c>
      <c r="E963" s="117" t="str">
        <f t="shared" si="79"/>
        <v>Шляпы</v>
      </c>
      <c r="F963" s="130" t="s">
        <v>2448</v>
      </c>
      <c r="G963" s="131" t="s">
        <v>2447</v>
      </c>
      <c r="H963" s="132" t="s">
        <v>42</v>
      </c>
      <c r="I963" s="133">
        <v>812.28</v>
      </c>
      <c r="J963" s="134">
        <v>14</v>
      </c>
      <c r="K963" s="135" t="s">
        <v>2449</v>
      </c>
      <c r="M963" s="137">
        <v>14</v>
      </c>
    </row>
    <row r="964" spans="1:13">
      <c r="A964" s="116" t="str">
        <f t="shared" si="80"/>
        <v>DON FARMER-beige</v>
      </c>
      <c r="B964" s="116" t="str">
        <f t="shared" si="81"/>
        <v>DON FARMER</v>
      </c>
      <c r="C964" s="116" t="str">
        <f t="shared" si="82"/>
        <v>beige</v>
      </c>
      <c r="D964" s="116" t="str">
        <f t="shared" si="83"/>
        <v>Шляпа</v>
      </c>
      <c r="E964" s="117" t="str">
        <f t="shared" si="79"/>
        <v>Шляпы</v>
      </c>
      <c r="F964" s="130" t="s">
        <v>2450</v>
      </c>
      <c r="G964" s="131" t="s">
        <v>2447</v>
      </c>
      <c r="H964" s="132" t="s">
        <v>41</v>
      </c>
      <c r="I964" s="133" t="s">
        <v>2451</v>
      </c>
      <c r="J964" s="134">
        <v>4</v>
      </c>
      <c r="K964" s="135" t="s">
        <v>2452</v>
      </c>
      <c r="M964" s="137">
        <v>4</v>
      </c>
    </row>
    <row r="965" spans="1:13">
      <c r="A965" s="116" t="str">
        <f t="shared" si="80"/>
        <v>DON FARMER-beige</v>
      </c>
      <c r="B965" s="116" t="str">
        <f t="shared" si="81"/>
        <v>DON FARMER</v>
      </c>
      <c r="C965" s="116" t="str">
        <f t="shared" si="82"/>
        <v>beige</v>
      </c>
      <c r="D965" s="116" t="str">
        <f t="shared" si="83"/>
        <v>Шляпа</v>
      </c>
      <c r="E965" s="117" t="str">
        <f t="shared" si="79"/>
        <v>Шляпы</v>
      </c>
      <c r="F965" s="130" t="s">
        <v>2453</v>
      </c>
      <c r="G965" s="131" t="s">
        <v>2447</v>
      </c>
      <c r="H965" s="132" t="s">
        <v>43</v>
      </c>
      <c r="I965" s="133">
        <v>812.28</v>
      </c>
      <c r="J965" s="134">
        <v>6</v>
      </c>
      <c r="K965" s="135" t="s">
        <v>2105</v>
      </c>
      <c r="M965" s="137">
        <v>6</v>
      </c>
    </row>
    <row r="966" spans="1:13">
      <c r="A966" s="116" t="str">
        <f t="shared" si="80"/>
        <v>DON GLOSS-burgundy</v>
      </c>
      <c r="B966" s="116" t="str">
        <f t="shared" si="81"/>
        <v>DON GLOSS</v>
      </c>
      <c r="C966" s="116" t="str">
        <f t="shared" si="82"/>
        <v>burgundy</v>
      </c>
      <c r="D966" s="116" t="str">
        <f t="shared" si="83"/>
        <v>Шляпа</v>
      </c>
      <c r="E966" s="117" t="str">
        <f t="shared" si="79"/>
        <v>Шляпы</v>
      </c>
      <c r="F966" s="130" t="s">
        <v>755</v>
      </c>
      <c r="G966" s="131" t="s">
        <v>756</v>
      </c>
      <c r="H966" s="132" t="s">
        <v>44</v>
      </c>
      <c r="I966" s="133">
        <v>545</v>
      </c>
      <c r="J966" s="134">
        <v>1</v>
      </c>
      <c r="K966" s="135">
        <v>545</v>
      </c>
      <c r="M966" s="137">
        <v>1</v>
      </c>
    </row>
    <row r="967" spans="1:13">
      <c r="A967" s="116" t="str">
        <f t="shared" si="80"/>
        <v>DON GUN-navy</v>
      </c>
      <c r="B967" s="116" t="str">
        <f t="shared" si="81"/>
        <v>DON GUN</v>
      </c>
      <c r="C967" s="116" t="str">
        <f t="shared" si="82"/>
        <v>navy</v>
      </c>
      <c r="D967" s="116" t="str">
        <f t="shared" si="83"/>
        <v>Шляпа</v>
      </c>
      <c r="E967" s="117" t="str">
        <f t="shared" si="79"/>
        <v>Шляпы</v>
      </c>
      <c r="F967" s="130" t="s">
        <v>2454</v>
      </c>
      <c r="G967" s="131" t="s">
        <v>2455</v>
      </c>
      <c r="H967" s="132" t="s">
        <v>44</v>
      </c>
      <c r="I967" s="133">
        <v>675.63</v>
      </c>
      <c r="J967" s="134">
        <v>3</v>
      </c>
      <c r="K967" s="135" t="s">
        <v>2456</v>
      </c>
      <c r="M967" s="137">
        <v>3</v>
      </c>
    </row>
    <row r="968" spans="1:13">
      <c r="A968" s="116" t="str">
        <f t="shared" si="80"/>
        <v>DON GUN-navy</v>
      </c>
      <c r="B968" s="116" t="str">
        <f t="shared" si="81"/>
        <v>DON GUN</v>
      </c>
      <c r="C968" s="116" t="str">
        <f t="shared" si="82"/>
        <v>navy</v>
      </c>
      <c r="D968" s="116" t="str">
        <f t="shared" si="83"/>
        <v>Шляпа</v>
      </c>
      <c r="E968" s="117" t="str">
        <f t="shared" si="79"/>
        <v>Шляпы</v>
      </c>
      <c r="F968" s="130" t="s">
        <v>2457</v>
      </c>
      <c r="G968" s="131" t="s">
        <v>2455</v>
      </c>
      <c r="H968" s="132" t="s">
        <v>41</v>
      </c>
      <c r="I968" s="133">
        <v>675.63</v>
      </c>
      <c r="J968" s="134">
        <v>5</v>
      </c>
      <c r="K968" s="135" t="s">
        <v>2458</v>
      </c>
      <c r="M968" s="137">
        <v>5</v>
      </c>
    </row>
    <row r="969" spans="1:13">
      <c r="A969" s="116" t="str">
        <f t="shared" si="80"/>
        <v>DON GUN-navy</v>
      </c>
      <c r="B969" s="116" t="str">
        <f t="shared" si="81"/>
        <v>DON GUN</v>
      </c>
      <c r="C969" s="116" t="str">
        <f t="shared" si="82"/>
        <v>navy</v>
      </c>
      <c r="D969" s="116" t="str">
        <f t="shared" si="83"/>
        <v>Шляпа</v>
      </c>
      <c r="E969" s="117" t="str">
        <f t="shared" si="79"/>
        <v>Шляпы</v>
      </c>
      <c r="F969" s="130" t="s">
        <v>2459</v>
      </c>
      <c r="G969" s="131" t="s">
        <v>2455</v>
      </c>
      <c r="H969" s="132" t="s">
        <v>43</v>
      </c>
      <c r="I969" s="133">
        <v>675.63</v>
      </c>
      <c r="J969" s="134">
        <v>4</v>
      </c>
      <c r="K969" s="135" t="s">
        <v>2460</v>
      </c>
      <c r="M969" s="137">
        <v>4</v>
      </c>
    </row>
    <row r="970" spans="1:13">
      <c r="A970" s="116" t="str">
        <f t="shared" si="80"/>
        <v>DON HAWK-black</v>
      </c>
      <c r="B970" s="116" t="str">
        <f t="shared" si="81"/>
        <v>DON HAWK</v>
      </c>
      <c r="C970" s="116" t="str">
        <f t="shared" si="82"/>
        <v>black</v>
      </c>
      <c r="D970" s="116" t="str">
        <f t="shared" si="83"/>
        <v>Шляпа</v>
      </c>
      <c r="E970" s="117" t="str">
        <f t="shared" si="79"/>
        <v>Шляпы</v>
      </c>
      <c r="F970" s="130" t="s">
        <v>1020</v>
      </c>
      <c r="G970" s="131" t="s">
        <v>848</v>
      </c>
      <c r="H970" s="132" t="s">
        <v>44</v>
      </c>
      <c r="I970" s="133" t="s">
        <v>2461</v>
      </c>
      <c r="J970" s="134">
        <v>9</v>
      </c>
      <c r="K970" s="135" t="s">
        <v>2462</v>
      </c>
      <c r="M970" s="137">
        <v>9</v>
      </c>
    </row>
    <row r="971" spans="1:13">
      <c r="A971" s="116" t="str">
        <f t="shared" si="80"/>
        <v>DON HAWK-black</v>
      </c>
      <c r="B971" s="116" t="str">
        <f t="shared" si="81"/>
        <v>DON HAWK</v>
      </c>
      <c r="C971" s="116" t="str">
        <f t="shared" si="82"/>
        <v>black</v>
      </c>
      <c r="D971" s="116" t="str">
        <f t="shared" si="83"/>
        <v>Шляпа</v>
      </c>
      <c r="E971" s="117" t="str">
        <f t="shared" si="79"/>
        <v>Шляпы</v>
      </c>
      <c r="F971" s="130" t="s">
        <v>847</v>
      </c>
      <c r="G971" s="131" t="s">
        <v>848</v>
      </c>
      <c r="H971" s="132" t="s">
        <v>42</v>
      </c>
      <c r="I971" s="133" t="s">
        <v>2461</v>
      </c>
      <c r="J971" s="134">
        <v>16</v>
      </c>
      <c r="K971" s="135" t="s">
        <v>2463</v>
      </c>
      <c r="M971" s="137">
        <v>16</v>
      </c>
    </row>
    <row r="972" spans="1:13">
      <c r="A972" s="116" t="str">
        <f t="shared" si="80"/>
        <v>DON HAWK-black</v>
      </c>
      <c r="B972" s="116" t="str">
        <f t="shared" si="81"/>
        <v>DON HAWK</v>
      </c>
      <c r="C972" s="116" t="str">
        <f t="shared" si="82"/>
        <v>black</v>
      </c>
      <c r="D972" s="116" t="str">
        <f t="shared" si="83"/>
        <v>Шляпа</v>
      </c>
      <c r="E972" s="117" t="str">
        <f t="shared" si="79"/>
        <v>Шляпы</v>
      </c>
      <c r="F972" s="130" t="s">
        <v>849</v>
      </c>
      <c r="G972" s="131" t="s">
        <v>848</v>
      </c>
      <c r="H972" s="132" t="s">
        <v>41</v>
      </c>
      <c r="I972" s="133" t="s">
        <v>2461</v>
      </c>
      <c r="J972" s="134">
        <v>17</v>
      </c>
      <c r="K972" s="135" t="s">
        <v>2464</v>
      </c>
      <c r="M972" s="137">
        <v>17</v>
      </c>
    </row>
    <row r="973" spans="1:13">
      <c r="A973" s="116" t="str">
        <f t="shared" si="80"/>
        <v>DON HAWK-black</v>
      </c>
      <c r="B973" s="116" t="str">
        <f t="shared" si="81"/>
        <v>DON HAWK</v>
      </c>
      <c r="C973" s="116" t="str">
        <f t="shared" si="82"/>
        <v>black</v>
      </c>
      <c r="D973" s="116" t="str">
        <f t="shared" si="83"/>
        <v>Шляпа</v>
      </c>
      <c r="E973" s="117" t="str">
        <f t="shared" si="79"/>
        <v>Шляпы</v>
      </c>
      <c r="F973" s="130" t="s">
        <v>850</v>
      </c>
      <c r="G973" s="131" t="s">
        <v>848</v>
      </c>
      <c r="H973" s="132" t="s">
        <v>43</v>
      </c>
      <c r="I973" s="133" t="s">
        <v>2461</v>
      </c>
      <c r="J973" s="134">
        <v>9</v>
      </c>
      <c r="K973" s="135" t="s">
        <v>2462</v>
      </c>
      <c r="M973" s="137">
        <v>9</v>
      </c>
    </row>
    <row r="974" spans="1:13">
      <c r="A974" s="116" t="str">
        <f t="shared" si="80"/>
        <v>DON KIRA-blue</v>
      </c>
      <c r="B974" s="116" t="str">
        <f t="shared" si="81"/>
        <v>DON KIRA</v>
      </c>
      <c r="C974" s="116" t="str">
        <f t="shared" si="82"/>
        <v>blue</v>
      </c>
      <c r="D974" s="116" t="str">
        <f t="shared" si="83"/>
        <v>Шляпа</v>
      </c>
      <c r="E974" s="117" t="str">
        <f t="shared" si="79"/>
        <v>Шляпы</v>
      </c>
      <c r="F974" s="130" t="s">
        <v>2465</v>
      </c>
      <c r="G974" s="131" t="s">
        <v>2466</v>
      </c>
      <c r="H974" s="132" t="s">
        <v>42</v>
      </c>
      <c r="I974" s="133">
        <v>947.97</v>
      </c>
      <c r="J974" s="134">
        <v>8</v>
      </c>
      <c r="K974" s="135" t="s">
        <v>2467</v>
      </c>
      <c r="M974" s="137">
        <v>8</v>
      </c>
    </row>
    <row r="975" spans="1:13">
      <c r="A975" s="116" t="str">
        <f t="shared" si="80"/>
        <v>DON KIRA-blue</v>
      </c>
      <c r="B975" s="116" t="str">
        <f t="shared" si="81"/>
        <v>DON KIRA</v>
      </c>
      <c r="C975" s="116" t="str">
        <f t="shared" si="82"/>
        <v>blue</v>
      </c>
      <c r="D975" s="116" t="str">
        <f t="shared" si="83"/>
        <v>Шляпа</v>
      </c>
      <c r="E975" s="117" t="str">
        <f t="shared" si="79"/>
        <v>Шляпы</v>
      </c>
      <c r="F975" s="130" t="s">
        <v>2468</v>
      </c>
      <c r="G975" s="131" t="s">
        <v>2466</v>
      </c>
      <c r="H975" s="132" t="s">
        <v>41</v>
      </c>
      <c r="I975" s="133">
        <v>947.97</v>
      </c>
      <c r="J975" s="134">
        <v>8</v>
      </c>
      <c r="K975" s="135" t="s">
        <v>2467</v>
      </c>
      <c r="M975" s="137">
        <v>8</v>
      </c>
    </row>
    <row r="976" spans="1:13">
      <c r="A976" s="116" t="str">
        <f t="shared" si="80"/>
        <v>DON KIRA-blue</v>
      </c>
      <c r="B976" s="116" t="str">
        <f t="shared" si="81"/>
        <v>DON KIRA</v>
      </c>
      <c r="C976" s="116" t="str">
        <f t="shared" si="82"/>
        <v>blue</v>
      </c>
      <c r="D976" s="116" t="str">
        <f t="shared" si="83"/>
        <v>Шляпа</v>
      </c>
      <c r="E976" s="117" t="str">
        <f t="shared" si="79"/>
        <v>Шляпы</v>
      </c>
      <c r="F976" s="130" t="s">
        <v>2469</v>
      </c>
      <c r="G976" s="131" t="s">
        <v>2466</v>
      </c>
      <c r="H976" s="132" t="s">
        <v>43</v>
      </c>
      <c r="I976" s="133">
        <v>947.97</v>
      </c>
      <c r="J976" s="134">
        <v>3</v>
      </c>
      <c r="K976" s="135" t="s">
        <v>2470</v>
      </c>
      <c r="M976" s="137">
        <v>3</v>
      </c>
    </row>
    <row r="977" spans="1:13">
      <c r="A977" s="116" t="str">
        <f t="shared" si="80"/>
        <v>DON PEPPER-natural</v>
      </c>
      <c r="B977" s="116" t="str">
        <f t="shared" si="81"/>
        <v>DON PEPPER</v>
      </c>
      <c r="C977" s="116" t="str">
        <f t="shared" si="82"/>
        <v>natural</v>
      </c>
      <c r="D977" s="116" t="str">
        <f t="shared" si="83"/>
        <v>Шляпа</v>
      </c>
      <c r="E977" s="117" t="str">
        <f t="shared" si="79"/>
        <v>Шляпы</v>
      </c>
      <c r="F977" s="130" t="s">
        <v>2471</v>
      </c>
      <c r="G977" s="131" t="s">
        <v>2472</v>
      </c>
      <c r="H977" s="132" t="s">
        <v>44</v>
      </c>
      <c r="I977" s="133">
        <v>402.34</v>
      </c>
      <c r="J977" s="134">
        <v>4</v>
      </c>
      <c r="K977" s="135" t="s">
        <v>2473</v>
      </c>
      <c r="M977" s="137">
        <v>4</v>
      </c>
    </row>
    <row r="978" spans="1:13">
      <c r="A978" s="116" t="str">
        <f t="shared" si="80"/>
        <v>DON PEPPER-natural</v>
      </c>
      <c r="B978" s="116" t="str">
        <f t="shared" si="81"/>
        <v>DON PEPPER</v>
      </c>
      <c r="C978" s="116" t="str">
        <f t="shared" si="82"/>
        <v>natural</v>
      </c>
      <c r="D978" s="116" t="str">
        <f t="shared" si="83"/>
        <v>Шляпа</v>
      </c>
      <c r="E978" s="117" t="str">
        <f t="shared" si="79"/>
        <v>Шляпы</v>
      </c>
      <c r="F978" s="130" t="s">
        <v>2474</v>
      </c>
      <c r="G978" s="131" t="s">
        <v>2472</v>
      </c>
      <c r="H978" s="132" t="s">
        <v>42</v>
      </c>
      <c r="I978" s="133">
        <v>402.34</v>
      </c>
      <c r="J978" s="134">
        <v>8</v>
      </c>
      <c r="K978" s="135" t="s">
        <v>2475</v>
      </c>
      <c r="M978" s="137">
        <v>8</v>
      </c>
    </row>
    <row r="979" spans="1:13">
      <c r="A979" s="116" t="str">
        <f t="shared" si="80"/>
        <v>DON SISKO-beige</v>
      </c>
      <c r="B979" s="116" t="str">
        <f t="shared" si="81"/>
        <v>DON SISKO</v>
      </c>
      <c r="C979" s="116" t="str">
        <f t="shared" si="82"/>
        <v>beige</v>
      </c>
      <c r="D979" s="116" t="str">
        <f t="shared" si="83"/>
        <v>Шляпа</v>
      </c>
      <c r="E979" s="117" t="str">
        <f t="shared" si="79"/>
        <v>Шляпы</v>
      </c>
      <c r="F979" s="130" t="s">
        <v>785</v>
      </c>
      <c r="G979" s="131" t="s">
        <v>786</v>
      </c>
      <c r="H979" s="132" t="s">
        <v>42</v>
      </c>
      <c r="I979" s="133" t="s">
        <v>2476</v>
      </c>
      <c r="J979" s="134">
        <v>1</v>
      </c>
      <c r="K979" s="135" t="s">
        <v>2477</v>
      </c>
      <c r="M979" s="137">
        <v>1</v>
      </c>
    </row>
    <row r="980" spans="1:13">
      <c r="A980" s="116" t="str">
        <f t="shared" si="80"/>
        <v>GRINGO-brown</v>
      </c>
      <c r="B980" s="116" t="str">
        <f t="shared" si="81"/>
        <v>GRINGO</v>
      </c>
      <c r="C980" s="116" t="str">
        <f t="shared" si="82"/>
        <v>brown</v>
      </c>
      <c r="D980" s="116" t="str">
        <f t="shared" si="83"/>
        <v>Шляпа</v>
      </c>
      <c r="E980" s="117" t="str">
        <f t="shared" si="79"/>
        <v>Шляпы</v>
      </c>
      <c r="F980" s="130" t="s">
        <v>2478</v>
      </c>
      <c r="G980" s="131" t="s">
        <v>2479</v>
      </c>
      <c r="H980" s="132" t="s">
        <v>44</v>
      </c>
      <c r="I980" s="133">
        <v>988.78</v>
      </c>
      <c r="J980" s="134">
        <v>4</v>
      </c>
      <c r="K980" s="135" t="s">
        <v>2480</v>
      </c>
      <c r="M980" s="137">
        <v>4</v>
      </c>
    </row>
    <row r="981" spans="1:13">
      <c r="A981" s="116" t="str">
        <f t="shared" si="80"/>
        <v>GRINGO-brown</v>
      </c>
      <c r="B981" s="116" t="str">
        <f t="shared" si="81"/>
        <v>GRINGO</v>
      </c>
      <c r="C981" s="116" t="str">
        <f t="shared" si="82"/>
        <v>brown</v>
      </c>
      <c r="D981" s="116" t="str">
        <f t="shared" si="83"/>
        <v>Шляпа</v>
      </c>
      <c r="E981" s="117" t="str">
        <f t="shared" si="79"/>
        <v>Шляпы</v>
      </c>
      <c r="F981" s="130" t="s">
        <v>2481</v>
      </c>
      <c r="G981" s="131" t="s">
        <v>2479</v>
      </c>
      <c r="H981" s="132" t="s">
        <v>42</v>
      </c>
      <c r="I981" s="133">
        <v>988.78</v>
      </c>
      <c r="J981" s="134">
        <v>8</v>
      </c>
      <c r="K981" s="135" t="s">
        <v>2482</v>
      </c>
      <c r="M981" s="137">
        <v>8</v>
      </c>
    </row>
    <row r="982" spans="1:13">
      <c r="A982" s="116" t="str">
        <f t="shared" si="80"/>
        <v>GRINGO-brown</v>
      </c>
      <c r="B982" s="116" t="str">
        <f t="shared" si="81"/>
        <v>GRINGO</v>
      </c>
      <c r="C982" s="116" t="str">
        <f t="shared" si="82"/>
        <v>brown</v>
      </c>
      <c r="D982" s="116" t="str">
        <f t="shared" si="83"/>
        <v>Шляпа</v>
      </c>
      <c r="E982" s="117" t="str">
        <f t="shared" si="79"/>
        <v>Шляпы</v>
      </c>
      <c r="F982" s="130" t="s">
        <v>2483</v>
      </c>
      <c r="G982" s="131" t="s">
        <v>2479</v>
      </c>
      <c r="H982" s="132" t="s">
        <v>41</v>
      </c>
      <c r="I982" s="133">
        <v>988.78</v>
      </c>
      <c r="J982" s="134">
        <v>7</v>
      </c>
      <c r="K982" s="135" t="s">
        <v>2484</v>
      </c>
      <c r="M982" s="137">
        <v>7</v>
      </c>
    </row>
    <row r="983" spans="1:13">
      <c r="A983" s="116" t="str">
        <f t="shared" si="80"/>
        <v>MAC CALL-navy</v>
      </c>
      <c r="B983" s="116" t="str">
        <f t="shared" si="81"/>
        <v>MAC CALL</v>
      </c>
      <c r="C983" s="116" t="str">
        <f t="shared" si="82"/>
        <v>navy</v>
      </c>
      <c r="D983" s="116" t="str">
        <f t="shared" si="83"/>
        <v>Шляпа</v>
      </c>
      <c r="E983" s="117" t="str">
        <f t="shared" si="79"/>
        <v>Шляпы</v>
      </c>
      <c r="F983" s="130" t="s">
        <v>487</v>
      </c>
      <c r="G983" s="131" t="s">
        <v>370</v>
      </c>
      <c r="H983" s="132" t="s">
        <v>44</v>
      </c>
      <c r="I983" s="133">
        <v>658</v>
      </c>
      <c r="J983" s="134">
        <v>2</v>
      </c>
      <c r="K983" s="135" t="s">
        <v>1586</v>
      </c>
      <c r="M983" s="137">
        <v>2</v>
      </c>
    </row>
    <row r="984" spans="1:13">
      <c r="A984" s="116" t="str">
        <f t="shared" si="80"/>
        <v>MAC CALL-navy</v>
      </c>
      <c r="B984" s="116" t="str">
        <f t="shared" si="81"/>
        <v>MAC CALL</v>
      </c>
      <c r="C984" s="116" t="str">
        <f t="shared" si="82"/>
        <v>navy</v>
      </c>
      <c r="D984" s="116" t="str">
        <f t="shared" si="83"/>
        <v>Шляпа</v>
      </c>
      <c r="E984" s="117" t="str">
        <f t="shared" si="79"/>
        <v>Шляпы</v>
      </c>
      <c r="F984" s="130" t="s">
        <v>488</v>
      </c>
      <c r="G984" s="131" t="s">
        <v>370</v>
      </c>
      <c r="H984" s="132" t="s">
        <v>42</v>
      </c>
      <c r="I984" s="133">
        <v>658</v>
      </c>
      <c r="J984" s="134">
        <v>2</v>
      </c>
      <c r="K984" s="135" t="s">
        <v>1586</v>
      </c>
      <c r="M984" s="137">
        <v>2</v>
      </c>
    </row>
    <row r="985" spans="1:13">
      <c r="A985" s="116" t="str">
        <f t="shared" si="80"/>
        <v>MAC CARTHY-brown</v>
      </c>
      <c r="B985" s="116" t="str">
        <f t="shared" si="81"/>
        <v>MAC CARTHY</v>
      </c>
      <c r="C985" s="116" t="str">
        <f t="shared" si="82"/>
        <v>brown</v>
      </c>
      <c r="D985" s="116" t="str">
        <f t="shared" si="83"/>
        <v>Шляпа</v>
      </c>
      <c r="E985" s="117" t="str">
        <f t="shared" si="79"/>
        <v>Шляпы</v>
      </c>
      <c r="F985" s="130" t="s">
        <v>2485</v>
      </c>
      <c r="G985" s="131" t="s">
        <v>860</v>
      </c>
      <c r="H985" s="132" t="s">
        <v>44</v>
      </c>
      <c r="I985" s="133" t="s">
        <v>1543</v>
      </c>
      <c r="J985" s="134">
        <v>3</v>
      </c>
      <c r="K985" s="135" t="s">
        <v>2486</v>
      </c>
      <c r="M985" s="137">
        <v>3</v>
      </c>
    </row>
    <row r="986" spans="1:13">
      <c r="A986" s="116" t="str">
        <f t="shared" si="80"/>
        <v>MAC CARTHY-brown</v>
      </c>
      <c r="B986" s="116" t="str">
        <f t="shared" si="81"/>
        <v>MAC CARTHY</v>
      </c>
      <c r="C986" s="116" t="str">
        <f t="shared" si="82"/>
        <v>brown</v>
      </c>
      <c r="D986" s="116" t="str">
        <f t="shared" si="83"/>
        <v>Шляпа</v>
      </c>
      <c r="E986" s="117" t="str">
        <f t="shared" si="79"/>
        <v>Шляпы</v>
      </c>
      <c r="F986" s="130" t="s">
        <v>859</v>
      </c>
      <c r="G986" s="131" t="s">
        <v>860</v>
      </c>
      <c r="H986" s="132" t="s">
        <v>42</v>
      </c>
      <c r="I986" s="133" t="s">
        <v>1528</v>
      </c>
      <c r="J986" s="134">
        <v>12</v>
      </c>
      <c r="K986" s="135" t="s">
        <v>2487</v>
      </c>
      <c r="M986" s="137">
        <v>12</v>
      </c>
    </row>
    <row r="987" spans="1:13">
      <c r="A987" s="116" t="str">
        <f t="shared" si="80"/>
        <v>MAC CARTHY-brown</v>
      </c>
      <c r="B987" s="116" t="str">
        <f t="shared" si="81"/>
        <v>MAC CARTHY</v>
      </c>
      <c r="C987" s="116" t="str">
        <f t="shared" si="82"/>
        <v>brown</v>
      </c>
      <c r="D987" s="116" t="str">
        <f t="shared" si="83"/>
        <v>Шляпа</v>
      </c>
      <c r="E987" s="117" t="str">
        <f t="shared" si="79"/>
        <v>Шляпы</v>
      </c>
      <c r="F987" s="130" t="s">
        <v>861</v>
      </c>
      <c r="G987" s="131" t="s">
        <v>860</v>
      </c>
      <c r="H987" s="132" t="s">
        <v>41</v>
      </c>
      <c r="I987" s="133" t="s">
        <v>1368</v>
      </c>
      <c r="J987" s="134">
        <v>12</v>
      </c>
      <c r="K987" s="135" t="s">
        <v>2488</v>
      </c>
      <c r="M987" s="137">
        <v>12</v>
      </c>
    </row>
    <row r="988" spans="1:13">
      <c r="A988" s="116" t="str">
        <f t="shared" si="80"/>
        <v>MAC CARTHY-brown</v>
      </c>
      <c r="B988" s="116" t="str">
        <f t="shared" si="81"/>
        <v>MAC CARTHY</v>
      </c>
      <c r="C988" s="116" t="str">
        <f t="shared" si="82"/>
        <v>brown</v>
      </c>
      <c r="D988" s="116" t="str">
        <f t="shared" si="83"/>
        <v>Шляпа</v>
      </c>
      <c r="E988" s="117" t="str">
        <f t="shared" si="79"/>
        <v>Шляпы</v>
      </c>
      <c r="F988" s="130" t="s">
        <v>862</v>
      </c>
      <c r="G988" s="131" t="s">
        <v>860</v>
      </c>
      <c r="H988" s="132" t="s">
        <v>43</v>
      </c>
      <c r="I988" s="133" t="s">
        <v>1528</v>
      </c>
      <c r="J988" s="134">
        <v>3</v>
      </c>
      <c r="K988" s="135" t="s">
        <v>2489</v>
      </c>
      <c r="M988" s="137">
        <v>3</v>
      </c>
    </row>
    <row r="989" spans="1:13">
      <c r="A989" s="116" t="str">
        <f t="shared" si="80"/>
        <v>MAC CARTHY-charcoal</v>
      </c>
      <c r="B989" s="116" t="str">
        <f t="shared" si="81"/>
        <v>MAC CARTHY</v>
      </c>
      <c r="C989" s="116" t="str">
        <f t="shared" si="82"/>
        <v>charcoal</v>
      </c>
      <c r="D989" s="116" t="str">
        <f t="shared" si="83"/>
        <v>Шляпа</v>
      </c>
      <c r="E989" s="117" t="str">
        <f t="shared" si="79"/>
        <v>Шляпы</v>
      </c>
      <c r="F989" s="130" t="s">
        <v>1021</v>
      </c>
      <c r="G989" s="131" t="s">
        <v>852</v>
      </c>
      <c r="H989" s="132" t="s">
        <v>44</v>
      </c>
      <c r="I989" s="133" t="s">
        <v>1675</v>
      </c>
      <c r="J989" s="134">
        <v>4</v>
      </c>
      <c r="K989" s="135" t="s">
        <v>2490</v>
      </c>
      <c r="M989" s="137">
        <v>4</v>
      </c>
    </row>
    <row r="990" spans="1:13">
      <c r="A990" s="116" t="str">
        <f t="shared" si="80"/>
        <v>MAC CARTHY-charcoal</v>
      </c>
      <c r="B990" s="116" t="str">
        <f t="shared" si="81"/>
        <v>MAC CARTHY</v>
      </c>
      <c r="C990" s="116" t="str">
        <f t="shared" si="82"/>
        <v>charcoal</v>
      </c>
      <c r="D990" s="116" t="str">
        <f t="shared" si="83"/>
        <v>Шляпа</v>
      </c>
      <c r="E990" s="117" t="str">
        <f t="shared" si="79"/>
        <v>Шляпы</v>
      </c>
      <c r="F990" s="130" t="s">
        <v>851</v>
      </c>
      <c r="G990" s="131" t="s">
        <v>852</v>
      </c>
      <c r="H990" s="132" t="s">
        <v>42</v>
      </c>
      <c r="I990" s="133" t="s">
        <v>1528</v>
      </c>
      <c r="J990" s="134">
        <v>5</v>
      </c>
      <c r="K990" s="135" t="s">
        <v>2491</v>
      </c>
      <c r="M990" s="137">
        <v>5</v>
      </c>
    </row>
    <row r="991" spans="1:13">
      <c r="A991" s="116" t="str">
        <f t="shared" si="80"/>
        <v>MAC CARTHY-charcoal</v>
      </c>
      <c r="B991" s="116" t="str">
        <f t="shared" si="81"/>
        <v>MAC CARTHY</v>
      </c>
      <c r="C991" s="116" t="str">
        <f t="shared" si="82"/>
        <v>charcoal</v>
      </c>
      <c r="D991" s="116" t="str">
        <f t="shared" si="83"/>
        <v>Шляпа</v>
      </c>
      <c r="E991" s="117" t="str">
        <f t="shared" si="79"/>
        <v>Шляпы</v>
      </c>
      <c r="F991" s="130" t="s">
        <v>853</v>
      </c>
      <c r="G991" s="131" t="s">
        <v>852</v>
      </c>
      <c r="H991" s="132" t="s">
        <v>41</v>
      </c>
      <c r="I991" s="133" t="s">
        <v>1528</v>
      </c>
      <c r="J991" s="134">
        <v>5</v>
      </c>
      <c r="K991" s="135" t="s">
        <v>2491</v>
      </c>
      <c r="M991" s="137">
        <v>5</v>
      </c>
    </row>
    <row r="992" spans="1:13">
      <c r="A992" s="116" t="str">
        <f t="shared" si="80"/>
        <v>MAC CARTHY-charcoal</v>
      </c>
      <c r="B992" s="116" t="str">
        <f t="shared" si="81"/>
        <v>MAC CARTHY</v>
      </c>
      <c r="C992" s="116" t="str">
        <f t="shared" si="82"/>
        <v>charcoal</v>
      </c>
      <c r="D992" s="116" t="str">
        <f t="shared" si="83"/>
        <v>Шляпа</v>
      </c>
      <c r="E992" s="117" t="str">
        <f t="shared" si="79"/>
        <v>Шляпы</v>
      </c>
      <c r="F992" s="130" t="s">
        <v>854</v>
      </c>
      <c r="G992" s="131" t="s">
        <v>852</v>
      </c>
      <c r="H992" s="132" t="s">
        <v>43</v>
      </c>
      <c r="I992" s="133" t="s">
        <v>1528</v>
      </c>
      <c r="J992" s="134">
        <v>1</v>
      </c>
      <c r="K992" s="135" t="s">
        <v>1531</v>
      </c>
      <c r="M992" s="137">
        <v>1</v>
      </c>
    </row>
    <row r="993" spans="1:13">
      <c r="A993" s="116" t="str">
        <f t="shared" si="80"/>
        <v>MAC CARTHY-black</v>
      </c>
      <c r="B993" s="116" t="str">
        <f t="shared" si="81"/>
        <v>MAC CARTHY</v>
      </c>
      <c r="C993" s="116" t="str">
        <f t="shared" si="82"/>
        <v>black</v>
      </c>
      <c r="D993" s="116" t="str">
        <f t="shared" si="83"/>
        <v>Шляпа</v>
      </c>
      <c r="E993" s="117" t="str">
        <f t="shared" si="79"/>
        <v>Шляпы</v>
      </c>
      <c r="F993" s="130" t="s">
        <v>1022</v>
      </c>
      <c r="G993" s="131" t="s">
        <v>856</v>
      </c>
      <c r="H993" s="132" t="s">
        <v>44</v>
      </c>
      <c r="I993" s="133" t="s">
        <v>1528</v>
      </c>
      <c r="J993" s="134">
        <v>8</v>
      </c>
      <c r="K993" s="135" t="s">
        <v>2492</v>
      </c>
      <c r="M993" s="137">
        <v>8</v>
      </c>
    </row>
    <row r="994" spans="1:13">
      <c r="A994" s="116" t="str">
        <f t="shared" si="80"/>
        <v>MAC CARTHY-black</v>
      </c>
      <c r="B994" s="116" t="str">
        <f t="shared" si="81"/>
        <v>MAC CARTHY</v>
      </c>
      <c r="C994" s="116" t="str">
        <f t="shared" si="82"/>
        <v>black</v>
      </c>
      <c r="D994" s="116" t="str">
        <f t="shared" si="83"/>
        <v>Шляпа</v>
      </c>
      <c r="E994" s="117" t="str">
        <f t="shared" si="79"/>
        <v>Шляпы</v>
      </c>
      <c r="F994" s="130" t="s">
        <v>855</v>
      </c>
      <c r="G994" s="131" t="s">
        <v>856</v>
      </c>
      <c r="H994" s="132" t="s">
        <v>42</v>
      </c>
      <c r="I994" s="133" t="s">
        <v>1528</v>
      </c>
      <c r="J994" s="134">
        <v>14</v>
      </c>
      <c r="K994" s="135" t="s">
        <v>2493</v>
      </c>
      <c r="M994" s="137">
        <v>14</v>
      </c>
    </row>
    <row r="995" spans="1:13">
      <c r="A995" s="116" t="str">
        <f t="shared" si="80"/>
        <v>MAC CARTHY-black</v>
      </c>
      <c r="B995" s="116" t="str">
        <f t="shared" si="81"/>
        <v>MAC CARTHY</v>
      </c>
      <c r="C995" s="116" t="str">
        <f t="shared" si="82"/>
        <v>black</v>
      </c>
      <c r="D995" s="116" t="str">
        <f t="shared" si="83"/>
        <v>Шляпа</v>
      </c>
      <c r="E995" s="117" t="str">
        <f t="shared" si="79"/>
        <v>Шляпы</v>
      </c>
      <c r="F995" s="130" t="s">
        <v>857</v>
      </c>
      <c r="G995" s="131" t="s">
        <v>856</v>
      </c>
      <c r="H995" s="132" t="s">
        <v>41</v>
      </c>
      <c r="I995" s="133" t="s">
        <v>1528</v>
      </c>
      <c r="J995" s="134">
        <v>21</v>
      </c>
      <c r="K995" s="135" t="s">
        <v>2494</v>
      </c>
      <c r="M995" s="137">
        <v>21</v>
      </c>
    </row>
    <row r="996" spans="1:13">
      <c r="A996" s="116" t="str">
        <f t="shared" si="80"/>
        <v>MAC CARTHY-black</v>
      </c>
      <c r="B996" s="116" t="str">
        <f t="shared" si="81"/>
        <v>MAC CARTHY</v>
      </c>
      <c r="C996" s="116" t="str">
        <f t="shared" si="82"/>
        <v>black</v>
      </c>
      <c r="D996" s="116" t="str">
        <f t="shared" si="83"/>
        <v>Шляпа</v>
      </c>
      <c r="E996" s="117" t="str">
        <f t="shared" si="79"/>
        <v>Шляпы</v>
      </c>
      <c r="F996" s="130" t="s">
        <v>858</v>
      </c>
      <c r="G996" s="131" t="s">
        <v>856</v>
      </c>
      <c r="H996" s="132" t="s">
        <v>43</v>
      </c>
      <c r="I996" s="133" t="s">
        <v>1528</v>
      </c>
      <c r="J996" s="134">
        <v>6</v>
      </c>
      <c r="K996" s="135" t="s">
        <v>1529</v>
      </c>
      <c r="M996" s="137">
        <v>6</v>
      </c>
    </row>
    <row r="997" spans="1:13">
      <c r="A997" s="116" t="str">
        <f t="shared" si="80"/>
        <v>MAC COY-green</v>
      </c>
      <c r="B997" s="116" t="str">
        <f t="shared" si="81"/>
        <v>MAC COY</v>
      </c>
      <c r="C997" s="116" t="str">
        <f t="shared" si="82"/>
        <v>green</v>
      </c>
      <c r="D997" s="116" t="str">
        <f t="shared" si="83"/>
        <v>Шляпа</v>
      </c>
      <c r="E997" s="117" t="str">
        <f t="shared" si="79"/>
        <v>Шляпы</v>
      </c>
      <c r="F997" s="130" t="s">
        <v>1174</v>
      </c>
      <c r="G997" s="131" t="s">
        <v>1175</v>
      </c>
      <c r="H997" s="132" t="s">
        <v>44</v>
      </c>
      <c r="I997" s="133" t="s">
        <v>1675</v>
      </c>
      <c r="J997" s="134">
        <v>1</v>
      </c>
      <c r="K997" s="135" t="s">
        <v>1676</v>
      </c>
      <c r="M997" s="137">
        <v>1</v>
      </c>
    </row>
    <row r="998" spans="1:13">
      <c r="A998" s="116" t="str">
        <f t="shared" si="80"/>
        <v>MAC COY-green</v>
      </c>
      <c r="B998" s="116" t="str">
        <f t="shared" si="81"/>
        <v>MAC COY</v>
      </c>
      <c r="C998" s="116" t="str">
        <f t="shared" si="82"/>
        <v>green</v>
      </c>
      <c r="D998" s="116" t="str">
        <f t="shared" si="83"/>
        <v>Шляпа</v>
      </c>
      <c r="E998" s="117" t="str">
        <f t="shared" si="79"/>
        <v>Шляпы</v>
      </c>
      <c r="F998" s="130" t="s">
        <v>1176</v>
      </c>
      <c r="G998" s="131" t="s">
        <v>1175</v>
      </c>
      <c r="H998" s="132" t="s">
        <v>42</v>
      </c>
      <c r="I998" s="133" t="s">
        <v>1675</v>
      </c>
      <c r="J998" s="134">
        <v>4</v>
      </c>
      <c r="K998" s="135" t="s">
        <v>2490</v>
      </c>
      <c r="M998" s="137">
        <v>4</v>
      </c>
    </row>
    <row r="999" spans="1:13">
      <c r="A999" s="116" t="str">
        <f t="shared" si="80"/>
        <v>MAC COY-green</v>
      </c>
      <c r="B999" s="116" t="str">
        <f t="shared" si="81"/>
        <v>MAC COY</v>
      </c>
      <c r="C999" s="116" t="str">
        <f t="shared" si="82"/>
        <v>green</v>
      </c>
      <c r="D999" s="116" t="str">
        <f t="shared" si="83"/>
        <v>Шляпа</v>
      </c>
      <c r="E999" s="117" t="str">
        <f t="shared" si="79"/>
        <v>Шляпы</v>
      </c>
      <c r="F999" s="130" t="s">
        <v>1177</v>
      </c>
      <c r="G999" s="131" t="s">
        <v>1175</v>
      </c>
      <c r="H999" s="132" t="s">
        <v>41</v>
      </c>
      <c r="I999" s="133" t="s">
        <v>1675</v>
      </c>
      <c r="J999" s="134">
        <v>3</v>
      </c>
      <c r="K999" s="135" t="s">
        <v>2495</v>
      </c>
      <c r="M999" s="137">
        <v>3</v>
      </c>
    </row>
    <row r="1000" spans="1:13">
      <c r="A1000" s="116" t="str">
        <f t="shared" si="80"/>
        <v>MAC COY-green</v>
      </c>
      <c r="B1000" s="116" t="str">
        <f t="shared" si="81"/>
        <v>MAC COY</v>
      </c>
      <c r="C1000" s="116" t="str">
        <f t="shared" si="82"/>
        <v>green</v>
      </c>
      <c r="D1000" s="116" t="str">
        <f t="shared" si="83"/>
        <v>Шляпа</v>
      </c>
      <c r="E1000" s="117" t="str">
        <f t="shared" si="79"/>
        <v>Шляпы</v>
      </c>
      <c r="F1000" s="130" t="s">
        <v>1178</v>
      </c>
      <c r="G1000" s="131" t="s">
        <v>1175</v>
      </c>
      <c r="H1000" s="132" t="s">
        <v>43</v>
      </c>
      <c r="I1000" s="133" t="s">
        <v>1675</v>
      </c>
      <c r="J1000" s="134">
        <v>2</v>
      </c>
      <c r="K1000" s="135" t="s">
        <v>1680</v>
      </c>
      <c r="M1000" s="137">
        <v>2</v>
      </c>
    </row>
    <row r="1001" spans="1:13">
      <c r="A1001" s="116" t="str">
        <f t="shared" si="80"/>
        <v>MAC COY-navy</v>
      </c>
      <c r="B1001" s="116" t="str">
        <f t="shared" si="81"/>
        <v>MAC COY</v>
      </c>
      <c r="C1001" s="116" t="str">
        <f t="shared" si="82"/>
        <v>navy</v>
      </c>
      <c r="D1001" s="116" t="str">
        <f t="shared" si="83"/>
        <v>Шляпа</v>
      </c>
      <c r="E1001" s="117" t="str">
        <f t="shared" si="79"/>
        <v>Шляпы</v>
      </c>
      <c r="F1001" s="130" t="s">
        <v>1179</v>
      </c>
      <c r="G1001" s="131" t="s">
        <v>1180</v>
      </c>
      <c r="H1001" s="132" t="s">
        <v>44</v>
      </c>
      <c r="I1001" s="133" t="s">
        <v>1675</v>
      </c>
      <c r="J1001" s="134">
        <v>2</v>
      </c>
      <c r="K1001" s="135" t="s">
        <v>1680</v>
      </c>
      <c r="M1001" s="137">
        <v>2</v>
      </c>
    </row>
    <row r="1002" spans="1:13">
      <c r="A1002" s="116" t="str">
        <f t="shared" si="80"/>
        <v>MAC COY-navy</v>
      </c>
      <c r="B1002" s="116" t="str">
        <f t="shared" si="81"/>
        <v>MAC COY</v>
      </c>
      <c r="C1002" s="116" t="str">
        <f t="shared" si="82"/>
        <v>navy</v>
      </c>
      <c r="D1002" s="116" t="str">
        <f t="shared" si="83"/>
        <v>Шляпа</v>
      </c>
      <c r="E1002" s="117" t="str">
        <f t="shared" si="79"/>
        <v>Шляпы</v>
      </c>
      <c r="F1002" s="130" t="s">
        <v>1181</v>
      </c>
      <c r="G1002" s="131" t="s">
        <v>1180</v>
      </c>
      <c r="H1002" s="132" t="s">
        <v>42</v>
      </c>
      <c r="I1002" s="133" t="s">
        <v>1675</v>
      </c>
      <c r="J1002" s="134">
        <v>4</v>
      </c>
      <c r="K1002" s="135" t="s">
        <v>2490</v>
      </c>
      <c r="M1002" s="137">
        <v>4</v>
      </c>
    </row>
    <row r="1003" spans="1:13">
      <c r="A1003" s="116" t="str">
        <f t="shared" si="80"/>
        <v>MAC COY-navy</v>
      </c>
      <c r="B1003" s="116" t="str">
        <f t="shared" si="81"/>
        <v>MAC COY</v>
      </c>
      <c r="C1003" s="116" t="str">
        <f t="shared" si="82"/>
        <v>navy</v>
      </c>
      <c r="D1003" s="116" t="str">
        <f t="shared" si="83"/>
        <v>Шляпа</v>
      </c>
      <c r="E1003" s="117" t="str">
        <f t="shared" si="79"/>
        <v>Шляпы</v>
      </c>
      <c r="F1003" s="130" t="s">
        <v>1182</v>
      </c>
      <c r="G1003" s="131" t="s">
        <v>1180</v>
      </c>
      <c r="H1003" s="132" t="s">
        <v>41</v>
      </c>
      <c r="I1003" s="133" t="s">
        <v>1675</v>
      </c>
      <c r="J1003" s="134">
        <v>5</v>
      </c>
      <c r="K1003" s="135" t="s">
        <v>2496</v>
      </c>
      <c r="M1003" s="137">
        <v>5</v>
      </c>
    </row>
    <row r="1004" spans="1:13">
      <c r="A1004" s="116" t="str">
        <f t="shared" si="80"/>
        <v>MAC COY-navy</v>
      </c>
      <c r="B1004" s="116" t="str">
        <f t="shared" si="81"/>
        <v>MAC COY</v>
      </c>
      <c r="C1004" s="116" t="str">
        <f t="shared" si="82"/>
        <v>navy</v>
      </c>
      <c r="D1004" s="116" t="str">
        <f t="shared" si="83"/>
        <v>Шляпа</v>
      </c>
      <c r="E1004" s="117" t="str">
        <f t="shared" si="79"/>
        <v>Шляпы</v>
      </c>
      <c r="F1004" s="130" t="s">
        <v>1183</v>
      </c>
      <c r="G1004" s="131" t="s">
        <v>1180</v>
      </c>
      <c r="H1004" s="132" t="s">
        <v>43</v>
      </c>
      <c r="I1004" s="133" t="s">
        <v>1675</v>
      </c>
      <c r="J1004" s="134">
        <v>2</v>
      </c>
      <c r="K1004" s="135" t="s">
        <v>1680</v>
      </c>
      <c r="M1004" s="137">
        <v>2</v>
      </c>
    </row>
    <row r="1005" spans="1:13">
      <c r="A1005" s="116" t="str">
        <f t="shared" si="80"/>
        <v>MAC COY-black</v>
      </c>
      <c r="B1005" s="116" t="str">
        <f t="shared" si="81"/>
        <v>MAC COY</v>
      </c>
      <c r="C1005" s="116" t="str">
        <f t="shared" si="82"/>
        <v>black</v>
      </c>
      <c r="D1005" s="116" t="str">
        <f t="shared" si="83"/>
        <v>Шляпа</v>
      </c>
      <c r="E1005" s="117" t="str">
        <f t="shared" si="79"/>
        <v>Шляпы</v>
      </c>
      <c r="F1005" s="130" t="s">
        <v>1169</v>
      </c>
      <c r="G1005" s="131" t="s">
        <v>1170</v>
      </c>
      <c r="H1005" s="132" t="s">
        <v>44</v>
      </c>
      <c r="I1005" s="133" t="s">
        <v>1675</v>
      </c>
      <c r="J1005" s="134">
        <v>1</v>
      </c>
      <c r="K1005" s="135" t="s">
        <v>1676</v>
      </c>
      <c r="M1005" s="137">
        <v>1</v>
      </c>
    </row>
    <row r="1006" spans="1:13">
      <c r="A1006" s="116" t="str">
        <f t="shared" si="80"/>
        <v>MAC COY-black</v>
      </c>
      <c r="B1006" s="116" t="str">
        <f t="shared" si="81"/>
        <v>MAC COY</v>
      </c>
      <c r="C1006" s="116" t="str">
        <f t="shared" si="82"/>
        <v>black</v>
      </c>
      <c r="D1006" s="116" t="str">
        <f t="shared" si="83"/>
        <v>Шляпа</v>
      </c>
      <c r="E1006" s="117" t="str">
        <f t="shared" si="79"/>
        <v>Шляпы</v>
      </c>
      <c r="F1006" s="130" t="s">
        <v>1171</v>
      </c>
      <c r="G1006" s="131" t="s">
        <v>1170</v>
      </c>
      <c r="H1006" s="132" t="s">
        <v>42</v>
      </c>
      <c r="I1006" s="133" t="s">
        <v>1675</v>
      </c>
      <c r="J1006" s="134">
        <v>5</v>
      </c>
      <c r="K1006" s="135" t="s">
        <v>2496</v>
      </c>
      <c r="M1006" s="137">
        <v>5</v>
      </c>
    </row>
    <row r="1007" spans="1:13">
      <c r="A1007" s="116" t="str">
        <f t="shared" si="80"/>
        <v>MAC COY-black</v>
      </c>
      <c r="B1007" s="116" t="str">
        <f t="shared" si="81"/>
        <v>MAC COY</v>
      </c>
      <c r="C1007" s="116" t="str">
        <f t="shared" si="82"/>
        <v>black</v>
      </c>
      <c r="D1007" s="116" t="str">
        <f t="shared" si="83"/>
        <v>Шляпа</v>
      </c>
      <c r="E1007" s="117" t="str">
        <f t="shared" si="79"/>
        <v>Шляпы</v>
      </c>
      <c r="F1007" s="130" t="s">
        <v>1172</v>
      </c>
      <c r="G1007" s="131" t="s">
        <v>1170</v>
      </c>
      <c r="H1007" s="132" t="s">
        <v>41</v>
      </c>
      <c r="I1007" s="133" t="s">
        <v>1675</v>
      </c>
      <c r="J1007" s="134">
        <v>10</v>
      </c>
      <c r="K1007" s="135" t="s">
        <v>2497</v>
      </c>
      <c r="M1007" s="137">
        <v>10</v>
      </c>
    </row>
    <row r="1008" spans="1:13">
      <c r="A1008" s="116" t="str">
        <f t="shared" si="80"/>
        <v>MAC COY-black</v>
      </c>
      <c r="B1008" s="116" t="str">
        <f t="shared" si="81"/>
        <v>MAC COY</v>
      </c>
      <c r="C1008" s="116" t="str">
        <f t="shared" si="82"/>
        <v>black</v>
      </c>
      <c r="D1008" s="116" t="str">
        <f t="shared" si="83"/>
        <v>Шляпа</v>
      </c>
      <c r="E1008" s="117" t="str">
        <f t="shared" si="79"/>
        <v>Шляпы</v>
      </c>
      <c r="F1008" s="130" t="s">
        <v>1173</v>
      </c>
      <c r="G1008" s="131" t="s">
        <v>1170</v>
      </c>
      <c r="H1008" s="132" t="s">
        <v>43</v>
      </c>
      <c r="I1008" s="133" t="s">
        <v>1675</v>
      </c>
      <c r="J1008" s="134">
        <v>3</v>
      </c>
      <c r="K1008" s="135" t="s">
        <v>2495</v>
      </c>
      <c r="M1008" s="137">
        <v>3</v>
      </c>
    </row>
    <row r="1009" spans="1:13">
      <c r="A1009" s="116" t="str">
        <f t="shared" si="80"/>
        <v>MAC EYE-brown</v>
      </c>
      <c r="B1009" s="116" t="str">
        <f t="shared" si="81"/>
        <v>MAC EYE</v>
      </c>
      <c r="C1009" s="116" t="str">
        <f t="shared" si="82"/>
        <v>brown</v>
      </c>
      <c r="D1009" s="116" t="str">
        <f t="shared" si="83"/>
        <v>Шляпа</v>
      </c>
      <c r="E1009" s="117" t="str">
        <f t="shared" si="79"/>
        <v>Шляпы</v>
      </c>
      <c r="F1009" s="130" t="s">
        <v>758</v>
      </c>
      <c r="G1009" s="131" t="s">
        <v>757</v>
      </c>
      <c r="H1009" s="132" t="s">
        <v>41</v>
      </c>
      <c r="I1009" s="133" t="s">
        <v>1485</v>
      </c>
      <c r="J1009" s="134">
        <v>1</v>
      </c>
      <c r="K1009" s="135" t="s">
        <v>1485</v>
      </c>
      <c r="M1009" s="137">
        <v>1</v>
      </c>
    </row>
    <row r="1010" spans="1:13">
      <c r="A1010" s="116" t="str">
        <f t="shared" si="80"/>
        <v>MAC EYE-brown</v>
      </c>
      <c r="B1010" s="116" t="str">
        <f t="shared" si="81"/>
        <v>MAC EYE</v>
      </c>
      <c r="C1010" s="116" t="str">
        <f t="shared" si="82"/>
        <v>brown</v>
      </c>
      <c r="D1010" s="116" t="str">
        <f t="shared" si="83"/>
        <v>Шляпа</v>
      </c>
      <c r="E1010" s="117" t="str">
        <f t="shared" si="79"/>
        <v>Шляпы</v>
      </c>
      <c r="F1010" s="130" t="s">
        <v>759</v>
      </c>
      <c r="G1010" s="131" t="s">
        <v>757</v>
      </c>
      <c r="H1010" s="132" t="s">
        <v>43</v>
      </c>
      <c r="I1010" s="133" t="s">
        <v>2498</v>
      </c>
      <c r="J1010" s="134">
        <v>2</v>
      </c>
      <c r="K1010" s="135" t="s">
        <v>2499</v>
      </c>
      <c r="M1010" s="137">
        <v>2</v>
      </c>
    </row>
    <row r="1011" spans="1:13">
      <c r="A1011" s="116" t="str">
        <f t="shared" si="80"/>
        <v>MAC FERSEN-offwhite</v>
      </c>
      <c r="B1011" s="116" t="str">
        <f t="shared" si="81"/>
        <v>MAC FERSEN</v>
      </c>
      <c r="C1011" s="116" t="str">
        <f t="shared" si="82"/>
        <v>offwhite</v>
      </c>
      <c r="D1011" s="116" t="str">
        <f t="shared" si="83"/>
        <v>Шляпа</v>
      </c>
      <c r="E1011" s="117" t="str">
        <f t="shared" si="79"/>
        <v>Шляпы</v>
      </c>
      <c r="F1011" s="130" t="s">
        <v>489</v>
      </c>
      <c r="G1011" s="131" t="s">
        <v>371</v>
      </c>
      <c r="H1011" s="132" t="s">
        <v>42</v>
      </c>
      <c r="I1011" s="133">
        <v>658</v>
      </c>
      <c r="J1011" s="134">
        <v>2</v>
      </c>
      <c r="K1011" s="135" t="s">
        <v>1586</v>
      </c>
      <c r="M1011" s="137">
        <v>2</v>
      </c>
    </row>
    <row r="1012" spans="1:13">
      <c r="A1012" s="116" t="str">
        <f t="shared" si="80"/>
        <v>MAC FERSEN-tobacco</v>
      </c>
      <c r="B1012" s="116" t="str">
        <f t="shared" si="81"/>
        <v>MAC FERSEN</v>
      </c>
      <c r="C1012" s="116" t="str">
        <f t="shared" si="82"/>
        <v>tobacco</v>
      </c>
      <c r="D1012" s="116" t="str">
        <f t="shared" si="83"/>
        <v>Шляпа</v>
      </c>
      <c r="E1012" s="117" t="str">
        <f t="shared" si="79"/>
        <v>Шляпы</v>
      </c>
      <c r="F1012" s="130" t="s">
        <v>490</v>
      </c>
      <c r="G1012" s="131" t="s">
        <v>491</v>
      </c>
      <c r="H1012" s="132" t="s">
        <v>44</v>
      </c>
      <c r="I1012" s="133">
        <v>658</v>
      </c>
      <c r="J1012" s="134">
        <v>2</v>
      </c>
      <c r="K1012" s="135" t="s">
        <v>1586</v>
      </c>
      <c r="M1012" s="137">
        <v>2</v>
      </c>
    </row>
    <row r="1013" spans="1:13">
      <c r="A1013" s="116" t="str">
        <f t="shared" si="80"/>
        <v>MAC FERSEN-tobacco</v>
      </c>
      <c r="B1013" s="116" t="str">
        <f t="shared" si="81"/>
        <v>MAC FERSEN</v>
      </c>
      <c r="C1013" s="116" t="str">
        <f t="shared" si="82"/>
        <v>tobacco</v>
      </c>
      <c r="D1013" s="116" t="str">
        <f t="shared" si="83"/>
        <v>Шляпа</v>
      </c>
      <c r="E1013" s="117" t="str">
        <f t="shared" si="79"/>
        <v>Шляпы</v>
      </c>
      <c r="F1013" s="130" t="s">
        <v>492</v>
      </c>
      <c r="G1013" s="131" t="s">
        <v>491</v>
      </c>
      <c r="H1013" s="132" t="s">
        <v>42</v>
      </c>
      <c r="I1013" s="133">
        <v>658</v>
      </c>
      <c r="J1013" s="134">
        <v>2</v>
      </c>
      <c r="K1013" s="135" t="s">
        <v>1586</v>
      </c>
      <c r="M1013" s="137">
        <v>2</v>
      </c>
    </row>
    <row r="1014" spans="1:13">
      <c r="A1014" s="116" t="str">
        <f t="shared" si="80"/>
        <v>MAC FIELD-beige</v>
      </c>
      <c r="B1014" s="116" t="str">
        <f t="shared" si="81"/>
        <v>MAC FIELD</v>
      </c>
      <c r="C1014" s="116" t="str">
        <f t="shared" si="82"/>
        <v>beige</v>
      </c>
      <c r="D1014" s="116" t="str">
        <f t="shared" si="83"/>
        <v>Шляпа</v>
      </c>
      <c r="E1014" s="117" t="str">
        <f t="shared" si="79"/>
        <v>Шляпы</v>
      </c>
      <c r="F1014" s="130" t="s">
        <v>494</v>
      </c>
      <c r="G1014" s="131" t="s">
        <v>493</v>
      </c>
      <c r="H1014" s="132" t="s">
        <v>42</v>
      </c>
      <c r="I1014" s="133" t="s">
        <v>2500</v>
      </c>
      <c r="J1014" s="134">
        <v>1</v>
      </c>
      <c r="K1014" s="135" t="s">
        <v>2501</v>
      </c>
      <c r="M1014" s="137">
        <v>1</v>
      </c>
    </row>
    <row r="1015" spans="1:13">
      <c r="A1015" s="116" t="str">
        <f t="shared" si="80"/>
        <v>MAC FLEMISH-beige</v>
      </c>
      <c r="B1015" s="116" t="str">
        <f t="shared" si="81"/>
        <v>MAC FLEMISH</v>
      </c>
      <c r="C1015" s="116" t="str">
        <f t="shared" si="82"/>
        <v>beige</v>
      </c>
      <c r="D1015" s="116" t="str">
        <f t="shared" si="83"/>
        <v>Шляпа</v>
      </c>
      <c r="E1015" s="117" t="str">
        <f t="shared" si="79"/>
        <v>Шляпы</v>
      </c>
      <c r="F1015" s="130" t="s">
        <v>2502</v>
      </c>
      <c r="G1015" s="131" t="s">
        <v>415</v>
      </c>
      <c r="H1015" s="132" t="s">
        <v>46</v>
      </c>
      <c r="I1015" s="133" t="s">
        <v>2503</v>
      </c>
      <c r="J1015" s="134">
        <v>1</v>
      </c>
      <c r="K1015" s="135" t="s">
        <v>2503</v>
      </c>
      <c r="M1015" s="137">
        <v>1</v>
      </c>
    </row>
    <row r="1016" spans="1:13">
      <c r="A1016" s="116" t="str">
        <f t="shared" si="80"/>
        <v>MAC FLEMISH-burgundy</v>
      </c>
      <c r="B1016" s="116" t="str">
        <f t="shared" si="81"/>
        <v>MAC FLEMISH</v>
      </c>
      <c r="C1016" s="116" t="str">
        <f t="shared" si="82"/>
        <v>burgundy</v>
      </c>
      <c r="D1016" s="116" t="str">
        <f t="shared" si="83"/>
        <v>Шляпа</v>
      </c>
      <c r="E1016" s="117" t="str">
        <f t="shared" si="79"/>
        <v>Шляпы</v>
      </c>
      <c r="F1016" s="130" t="s">
        <v>416</v>
      </c>
      <c r="G1016" s="131" t="s">
        <v>154</v>
      </c>
      <c r="H1016" s="132" t="s">
        <v>45</v>
      </c>
      <c r="I1016" s="133" t="s">
        <v>2504</v>
      </c>
      <c r="J1016" s="134">
        <v>2</v>
      </c>
      <c r="K1016" s="135" t="s">
        <v>2505</v>
      </c>
      <c r="M1016" s="137">
        <v>2</v>
      </c>
    </row>
    <row r="1017" spans="1:13">
      <c r="A1017" s="116" t="str">
        <f t="shared" si="80"/>
        <v>MAC FLEMISH-burgundy</v>
      </c>
      <c r="B1017" s="116" t="str">
        <f t="shared" si="81"/>
        <v>MAC FLEMISH</v>
      </c>
      <c r="C1017" s="116" t="str">
        <f t="shared" si="82"/>
        <v>burgundy</v>
      </c>
      <c r="D1017" s="116" t="str">
        <f t="shared" si="83"/>
        <v>Шляпа</v>
      </c>
      <c r="E1017" s="117" t="str">
        <f t="shared" si="79"/>
        <v>Шляпы</v>
      </c>
      <c r="F1017" s="130" t="s">
        <v>2506</v>
      </c>
      <c r="G1017" s="131" t="s">
        <v>154</v>
      </c>
      <c r="H1017" s="132" t="s">
        <v>41</v>
      </c>
      <c r="I1017" s="133" t="s">
        <v>2507</v>
      </c>
      <c r="J1017" s="134">
        <v>1</v>
      </c>
      <c r="K1017" s="135" t="s">
        <v>2507</v>
      </c>
      <c r="M1017" s="137">
        <v>1</v>
      </c>
    </row>
    <row r="1018" spans="1:13">
      <c r="A1018" s="116" t="str">
        <f t="shared" si="80"/>
        <v>MAC FLEMISH-blue</v>
      </c>
      <c r="B1018" s="116" t="str">
        <f t="shared" si="81"/>
        <v>MAC FLEMISH</v>
      </c>
      <c r="C1018" s="116" t="str">
        <f t="shared" si="82"/>
        <v>blue</v>
      </c>
      <c r="D1018" s="116" t="str">
        <f t="shared" si="83"/>
        <v>Шляпа</v>
      </c>
      <c r="E1018" s="117" t="str">
        <f t="shared" si="79"/>
        <v>Шляпы</v>
      </c>
      <c r="F1018" s="130" t="s">
        <v>2508</v>
      </c>
      <c r="G1018" s="131" t="s">
        <v>2509</v>
      </c>
      <c r="H1018" s="132" t="s">
        <v>45</v>
      </c>
      <c r="I1018" s="133" t="s">
        <v>2503</v>
      </c>
      <c r="J1018" s="134">
        <v>1</v>
      </c>
      <c r="K1018" s="135" t="s">
        <v>2503</v>
      </c>
      <c r="M1018" s="137">
        <v>1</v>
      </c>
    </row>
    <row r="1019" spans="1:13">
      <c r="A1019" s="116" t="str">
        <f t="shared" si="80"/>
        <v>MAC GOLDWIN-black</v>
      </c>
      <c r="B1019" s="116" t="str">
        <f t="shared" si="81"/>
        <v>MAC GOLDWIN</v>
      </c>
      <c r="C1019" s="116" t="str">
        <f t="shared" si="82"/>
        <v>black</v>
      </c>
      <c r="D1019" s="116" t="str">
        <f t="shared" si="83"/>
        <v>Шляпа</v>
      </c>
      <c r="E1019" s="117" t="str">
        <f t="shared" si="79"/>
        <v>Шляпы</v>
      </c>
      <c r="F1019" s="130" t="s">
        <v>230</v>
      </c>
      <c r="G1019" s="131" t="s">
        <v>155</v>
      </c>
      <c r="H1019" s="132" t="s">
        <v>42</v>
      </c>
      <c r="I1019" s="133" t="s">
        <v>2507</v>
      </c>
      <c r="J1019" s="134">
        <v>2</v>
      </c>
      <c r="K1019" s="135" t="s">
        <v>2510</v>
      </c>
      <c r="M1019" s="137">
        <v>2</v>
      </c>
    </row>
    <row r="1020" spans="1:13">
      <c r="A1020" s="116" t="str">
        <f t="shared" si="80"/>
        <v>MAC GOLDWIN-black</v>
      </c>
      <c r="B1020" s="116" t="str">
        <f t="shared" si="81"/>
        <v>MAC GOLDWIN</v>
      </c>
      <c r="C1020" s="116" t="str">
        <f t="shared" si="82"/>
        <v>black</v>
      </c>
      <c r="D1020" s="116" t="str">
        <f t="shared" si="83"/>
        <v>Шляпа</v>
      </c>
      <c r="E1020" s="117" t="str">
        <f t="shared" si="79"/>
        <v>Шляпы</v>
      </c>
      <c r="F1020" s="130" t="s">
        <v>231</v>
      </c>
      <c r="G1020" s="131" t="s">
        <v>155</v>
      </c>
      <c r="H1020" s="132" t="s">
        <v>41</v>
      </c>
      <c r="I1020" s="133" t="s">
        <v>2507</v>
      </c>
      <c r="J1020" s="134">
        <v>1</v>
      </c>
      <c r="K1020" s="135" t="s">
        <v>2507</v>
      </c>
      <c r="M1020" s="137">
        <v>1</v>
      </c>
    </row>
    <row r="1021" spans="1:13">
      <c r="A1021" s="116" t="str">
        <f t="shared" si="80"/>
        <v>MAC HAWK-black</v>
      </c>
      <c r="B1021" s="116" t="str">
        <f t="shared" si="81"/>
        <v>MAC HAWK</v>
      </c>
      <c r="C1021" s="116" t="str">
        <f t="shared" si="82"/>
        <v>black</v>
      </c>
      <c r="D1021" s="116" t="str">
        <f t="shared" si="83"/>
        <v>Шляпа</v>
      </c>
      <c r="E1021" s="117" t="str">
        <f t="shared" si="79"/>
        <v>Шляпы</v>
      </c>
      <c r="F1021" s="130" t="s">
        <v>2511</v>
      </c>
      <c r="G1021" s="131" t="s">
        <v>1032</v>
      </c>
      <c r="H1021" s="132" t="s">
        <v>44</v>
      </c>
      <c r="I1021" s="133" t="s">
        <v>2461</v>
      </c>
      <c r="J1021" s="134">
        <v>5</v>
      </c>
      <c r="K1021" s="135" t="s">
        <v>2512</v>
      </c>
      <c r="M1021" s="137">
        <v>5</v>
      </c>
    </row>
    <row r="1022" spans="1:13">
      <c r="A1022" s="116" t="str">
        <f t="shared" si="80"/>
        <v>MAC HAWK-black</v>
      </c>
      <c r="B1022" s="116" t="str">
        <f t="shared" si="81"/>
        <v>MAC HAWK</v>
      </c>
      <c r="C1022" s="116" t="str">
        <f t="shared" si="82"/>
        <v>black</v>
      </c>
      <c r="D1022" s="116" t="str">
        <f t="shared" si="83"/>
        <v>Шляпа</v>
      </c>
      <c r="E1022" s="117" t="str">
        <f t="shared" si="79"/>
        <v>Шляпы</v>
      </c>
      <c r="F1022" s="130" t="s">
        <v>1031</v>
      </c>
      <c r="G1022" s="131" t="s">
        <v>1032</v>
      </c>
      <c r="H1022" s="132" t="s">
        <v>42</v>
      </c>
      <c r="I1022" s="133" t="s">
        <v>2461</v>
      </c>
      <c r="J1022" s="134">
        <v>18</v>
      </c>
      <c r="K1022" s="135" t="s">
        <v>2513</v>
      </c>
      <c r="M1022" s="137">
        <v>18</v>
      </c>
    </row>
    <row r="1023" spans="1:13">
      <c r="A1023" s="116" t="str">
        <f t="shared" si="80"/>
        <v>MAC HAWK-black</v>
      </c>
      <c r="B1023" s="116" t="str">
        <f t="shared" si="81"/>
        <v>MAC HAWK</v>
      </c>
      <c r="C1023" s="116" t="str">
        <f t="shared" si="82"/>
        <v>black</v>
      </c>
      <c r="D1023" s="116" t="str">
        <f t="shared" si="83"/>
        <v>Шляпа</v>
      </c>
      <c r="E1023" s="117" t="str">
        <f t="shared" si="79"/>
        <v>Шляпы</v>
      </c>
      <c r="F1023" s="130" t="s">
        <v>1033</v>
      </c>
      <c r="G1023" s="131" t="s">
        <v>1032</v>
      </c>
      <c r="H1023" s="132" t="s">
        <v>41</v>
      </c>
      <c r="I1023" s="133" t="s">
        <v>2461</v>
      </c>
      <c r="J1023" s="134">
        <v>18</v>
      </c>
      <c r="K1023" s="135" t="s">
        <v>2513</v>
      </c>
      <c r="M1023" s="137">
        <v>18</v>
      </c>
    </row>
    <row r="1024" spans="1:13">
      <c r="A1024" s="116" t="str">
        <f t="shared" si="80"/>
        <v>MAC HAWK-black</v>
      </c>
      <c r="B1024" s="116" t="str">
        <f t="shared" si="81"/>
        <v>MAC HAWK</v>
      </c>
      <c r="C1024" s="116" t="str">
        <f t="shared" si="82"/>
        <v>black</v>
      </c>
      <c r="D1024" s="116" t="str">
        <f t="shared" si="83"/>
        <v>Шляпа</v>
      </c>
      <c r="E1024" s="117" t="str">
        <f t="shared" si="79"/>
        <v>Шляпы</v>
      </c>
      <c r="F1024" s="130" t="s">
        <v>1034</v>
      </c>
      <c r="G1024" s="131" t="s">
        <v>1032</v>
      </c>
      <c r="H1024" s="132" t="s">
        <v>43</v>
      </c>
      <c r="I1024" s="133" t="s">
        <v>2461</v>
      </c>
      <c r="J1024" s="134">
        <v>6</v>
      </c>
      <c r="K1024" s="135" t="s">
        <v>2514</v>
      </c>
      <c r="M1024" s="137">
        <v>6</v>
      </c>
    </row>
    <row r="1025" spans="1:13">
      <c r="A1025" s="116" t="str">
        <f t="shared" si="80"/>
        <v>MAC HINA-black</v>
      </c>
      <c r="B1025" s="116" t="str">
        <f t="shared" si="81"/>
        <v>MAC HINA</v>
      </c>
      <c r="C1025" s="116" t="str">
        <f t="shared" si="82"/>
        <v>black</v>
      </c>
      <c r="D1025" s="116" t="str">
        <f t="shared" si="83"/>
        <v>Шляпа</v>
      </c>
      <c r="E1025" s="117" t="str">
        <f t="shared" si="79"/>
        <v>Шляпы</v>
      </c>
      <c r="F1025" s="130" t="s">
        <v>2515</v>
      </c>
      <c r="G1025" s="131" t="s">
        <v>2516</v>
      </c>
      <c r="H1025" s="132" t="s">
        <v>44</v>
      </c>
      <c r="I1025" s="133" t="s">
        <v>2517</v>
      </c>
      <c r="J1025" s="134">
        <v>8</v>
      </c>
      <c r="K1025" s="135" t="s">
        <v>2518</v>
      </c>
      <c r="M1025" s="137">
        <v>8</v>
      </c>
    </row>
    <row r="1026" spans="1:13">
      <c r="A1026" s="116" t="str">
        <f t="shared" si="80"/>
        <v>MAC HINA-black</v>
      </c>
      <c r="B1026" s="116" t="str">
        <f t="shared" si="81"/>
        <v>MAC HINA</v>
      </c>
      <c r="C1026" s="116" t="str">
        <f t="shared" si="82"/>
        <v>black</v>
      </c>
      <c r="D1026" s="116" t="str">
        <f t="shared" si="83"/>
        <v>Шляпа</v>
      </c>
      <c r="E1026" s="117" t="str">
        <f t="shared" ref="E1026:E1089" si="84">VLOOKUP(D1026,N:O,2,0)</f>
        <v>Шляпы</v>
      </c>
      <c r="F1026" s="130" t="s">
        <v>2519</v>
      </c>
      <c r="G1026" s="131" t="s">
        <v>2516</v>
      </c>
      <c r="H1026" s="132" t="s">
        <v>42</v>
      </c>
      <c r="I1026" s="133" t="s">
        <v>2517</v>
      </c>
      <c r="J1026" s="134">
        <v>15</v>
      </c>
      <c r="K1026" s="135" t="s">
        <v>2520</v>
      </c>
      <c r="M1026" s="137">
        <v>15</v>
      </c>
    </row>
    <row r="1027" spans="1:13">
      <c r="A1027" s="116" t="str">
        <f t="shared" ref="A1027:A1090" si="85">B1027&amp;"-"&amp;C1027</f>
        <v>MAC HINA-black</v>
      </c>
      <c r="B1027" s="116" t="str">
        <f t="shared" ref="B1027:B1090" si="86">_xlfn.LET(_xlpm.START,FIND("арт. ",G1027)+5,_xlpm.END,FIND("(",G1027,_xlpm.START),_xlpm.Result,TRIM(MID(G1027,_xlpm.START,_xlpm.END-_xlpm.START)),IFERROR(VALUE(_xlpm.Result),_xlpm.Result))</f>
        <v>MAC HINA</v>
      </c>
      <c r="C1027" s="116" t="str">
        <f t="shared" ref="C1027:C1090" si="87">IF(OR(G1027&lt;&gt;""),
_xlfn.LET(_xlpm.registr,NOT(0),
_xlpm.include,NOT(NOT(0)),
_xlpm.in,IF(_xlpm.registr,LOWER("{"),"{"),
_xlpm.out,IF(_xlpm.registr,LOWER("}"),"}"),
_xlpm.Target,IF(_xlpm.registr,LOWER(G1027),$B1027),
_xlpm.Start,IF(_xlpm.in="",1,FIND(_xlpm.in,_xlpm.Target)+IF(_xlpm.include,0,LEN(_xlpm.in))),
_xlpm.End,IF(_xlpm.out="",LEN(_xlpm.Target)+1+_xlpm.Start,FIND(_xlpm.out,_xlpm.Target,_xlpm.Start+1)),
_xlpm.Result,TRIM(MID(G1027,_xlpm.Start,_xlpm.End-_xlpm.Start+IF(_xlpm.include,LEN(_xlpm.out),0))),
IFERROR(_xlpm.Result,"Не найдено")
),"")</f>
        <v>black</v>
      </c>
      <c r="D1027" s="116" t="str">
        <f t="shared" ref="D1027:D1090" si="88">_xlfn.LET(_xlpm.START,1,_xlpm.END,FIND(MID($R$1,1,1),G1027),TRIM(MID(G1027,_xlpm.START,_xlpm.END-_xlpm.START)))</f>
        <v>Шляпа</v>
      </c>
      <c r="E1027" s="117" t="str">
        <f t="shared" si="84"/>
        <v>Шляпы</v>
      </c>
      <c r="F1027" s="130" t="s">
        <v>2521</v>
      </c>
      <c r="G1027" s="131" t="s">
        <v>2516</v>
      </c>
      <c r="H1027" s="132" t="s">
        <v>41</v>
      </c>
      <c r="I1027" s="133" t="s">
        <v>2517</v>
      </c>
      <c r="J1027" s="134">
        <v>5</v>
      </c>
      <c r="K1027" s="135" t="s">
        <v>2522</v>
      </c>
      <c r="M1027" s="137">
        <v>5</v>
      </c>
    </row>
    <row r="1028" spans="1:13">
      <c r="A1028" s="116" t="str">
        <f t="shared" si="85"/>
        <v>MAC KINK-black</v>
      </c>
      <c r="B1028" s="116" t="str">
        <f t="shared" si="86"/>
        <v>MAC KINK</v>
      </c>
      <c r="C1028" s="116" t="str">
        <f t="shared" si="87"/>
        <v>black</v>
      </c>
      <c r="D1028" s="116" t="str">
        <f t="shared" si="88"/>
        <v>Шляпа</v>
      </c>
      <c r="E1028" s="117" t="str">
        <f t="shared" si="84"/>
        <v>Шляпы</v>
      </c>
      <c r="F1028" s="130" t="s">
        <v>2523</v>
      </c>
      <c r="G1028" s="131" t="s">
        <v>2524</v>
      </c>
      <c r="H1028" s="132" t="s">
        <v>44</v>
      </c>
      <c r="I1028" s="133" t="s">
        <v>2517</v>
      </c>
      <c r="J1028" s="134">
        <v>5</v>
      </c>
      <c r="K1028" s="135" t="s">
        <v>2522</v>
      </c>
      <c r="M1028" s="137">
        <v>5</v>
      </c>
    </row>
    <row r="1029" spans="1:13">
      <c r="A1029" s="116" t="str">
        <f t="shared" si="85"/>
        <v>MAC KINK-black</v>
      </c>
      <c r="B1029" s="116" t="str">
        <f t="shared" si="86"/>
        <v>MAC KINK</v>
      </c>
      <c r="C1029" s="116" t="str">
        <f t="shared" si="87"/>
        <v>black</v>
      </c>
      <c r="D1029" s="116" t="str">
        <f t="shared" si="88"/>
        <v>Шляпа</v>
      </c>
      <c r="E1029" s="117" t="str">
        <f t="shared" si="84"/>
        <v>Шляпы</v>
      </c>
      <c r="F1029" s="130" t="s">
        <v>2525</v>
      </c>
      <c r="G1029" s="131" t="s">
        <v>2524</v>
      </c>
      <c r="H1029" s="132" t="s">
        <v>41</v>
      </c>
      <c r="I1029" s="133" t="s">
        <v>2517</v>
      </c>
      <c r="J1029" s="134">
        <v>13</v>
      </c>
      <c r="K1029" s="135" t="s">
        <v>2526</v>
      </c>
      <c r="M1029" s="137">
        <v>13</v>
      </c>
    </row>
    <row r="1030" spans="1:13">
      <c r="A1030" s="116" t="str">
        <f t="shared" si="85"/>
        <v>MAC KINK-black</v>
      </c>
      <c r="B1030" s="116" t="str">
        <f t="shared" si="86"/>
        <v>MAC KINK</v>
      </c>
      <c r="C1030" s="116" t="str">
        <f t="shared" si="87"/>
        <v>black</v>
      </c>
      <c r="D1030" s="116" t="str">
        <f t="shared" si="88"/>
        <v>Шляпа</v>
      </c>
      <c r="E1030" s="117" t="str">
        <f t="shared" si="84"/>
        <v>Шляпы</v>
      </c>
      <c r="F1030" s="130" t="s">
        <v>2527</v>
      </c>
      <c r="G1030" s="131" t="s">
        <v>2524</v>
      </c>
      <c r="H1030" s="132" t="s">
        <v>43</v>
      </c>
      <c r="I1030" s="133" t="s">
        <v>2517</v>
      </c>
      <c r="J1030" s="134">
        <v>5</v>
      </c>
      <c r="K1030" s="135" t="s">
        <v>2522</v>
      </c>
      <c r="M1030" s="137">
        <v>5</v>
      </c>
    </row>
    <row r="1031" spans="1:13">
      <c r="A1031" s="116" t="str">
        <f t="shared" si="85"/>
        <v>MAC LEWIS-blue</v>
      </c>
      <c r="B1031" s="116" t="str">
        <f t="shared" si="86"/>
        <v>MAC LEWIS</v>
      </c>
      <c r="C1031" s="116" t="str">
        <f t="shared" si="87"/>
        <v>blue</v>
      </c>
      <c r="D1031" s="116" t="str">
        <f t="shared" si="88"/>
        <v>Шляпа</v>
      </c>
      <c r="E1031" s="117" t="str">
        <f t="shared" si="84"/>
        <v>Шляпы</v>
      </c>
      <c r="F1031" s="130" t="s">
        <v>2528</v>
      </c>
      <c r="G1031" s="131" t="s">
        <v>2529</v>
      </c>
      <c r="H1031" s="132" t="s">
        <v>42</v>
      </c>
      <c r="I1031" s="133">
        <v>986.83</v>
      </c>
      <c r="J1031" s="134">
        <v>10</v>
      </c>
      <c r="K1031" s="135" t="s">
        <v>1552</v>
      </c>
      <c r="M1031" s="137">
        <v>10</v>
      </c>
    </row>
    <row r="1032" spans="1:13">
      <c r="A1032" s="116" t="str">
        <f t="shared" si="85"/>
        <v>MAC LEWIS-blue</v>
      </c>
      <c r="B1032" s="116" t="str">
        <f t="shared" si="86"/>
        <v>MAC LEWIS</v>
      </c>
      <c r="C1032" s="116" t="str">
        <f t="shared" si="87"/>
        <v>blue</v>
      </c>
      <c r="D1032" s="116" t="str">
        <f t="shared" si="88"/>
        <v>Шляпа</v>
      </c>
      <c r="E1032" s="117" t="str">
        <f t="shared" si="84"/>
        <v>Шляпы</v>
      </c>
      <c r="F1032" s="130" t="s">
        <v>2530</v>
      </c>
      <c r="G1032" s="131" t="s">
        <v>2529</v>
      </c>
      <c r="H1032" s="132" t="s">
        <v>41</v>
      </c>
      <c r="I1032" s="133" t="s">
        <v>1486</v>
      </c>
      <c r="J1032" s="134">
        <v>8</v>
      </c>
      <c r="K1032" s="135" t="s">
        <v>2531</v>
      </c>
      <c r="M1032" s="137">
        <v>8</v>
      </c>
    </row>
    <row r="1033" spans="1:13">
      <c r="A1033" s="116" t="str">
        <f t="shared" si="85"/>
        <v>MAC LINE-black</v>
      </c>
      <c r="B1033" s="116" t="str">
        <f t="shared" si="86"/>
        <v>MAC LINE</v>
      </c>
      <c r="C1033" s="116" t="str">
        <f t="shared" si="87"/>
        <v>black</v>
      </c>
      <c r="D1033" s="116" t="str">
        <f t="shared" si="88"/>
        <v>Шляпа</v>
      </c>
      <c r="E1033" s="117" t="str">
        <f t="shared" si="84"/>
        <v>Шляпы</v>
      </c>
      <c r="F1033" s="130" t="s">
        <v>232</v>
      </c>
      <c r="G1033" s="131" t="s">
        <v>156</v>
      </c>
      <c r="H1033" s="132" t="s">
        <v>42</v>
      </c>
      <c r="I1033" s="133" t="s">
        <v>1850</v>
      </c>
      <c r="J1033" s="134">
        <v>7</v>
      </c>
      <c r="K1033" s="135" t="s">
        <v>2532</v>
      </c>
      <c r="M1033" s="137">
        <v>7</v>
      </c>
    </row>
    <row r="1034" spans="1:13">
      <c r="A1034" s="116" t="str">
        <f t="shared" si="85"/>
        <v>MAC LORCA-green</v>
      </c>
      <c r="B1034" s="116" t="str">
        <f t="shared" si="86"/>
        <v>MAC LORCA</v>
      </c>
      <c r="C1034" s="116" t="str">
        <f t="shared" si="87"/>
        <v>green</v>
      </c>
      <c r="D1034" s="116" t="str">
        <f t="shared" si="88"/>
        <v>Шляпа</v>
      </c>
      <c r="E1034" s="117" t="str">
        <f t="shared" si="84"/>
        <v>Шляпы</v>
      </c>
      <c r="F1034" s="130" t="s">
        <v>1194</v>
      </c>
      <c r="G1034" s="131" t="s">
        <v>1195</v>
      </c>
      <c r="H1034" s="132" t="s">
        <v>44</v>
      </c>
      <c r="I1034" s="133" t="s">
        <v>1874</v>
      </c>
      <c r="J1034" s="134">
        <v>2</v>
      </c>
      <c r="K1034" s="135" t="s">
        <v>1876</v>
      </c>
      <c r="M1034" s="137">
        <v>2</v>
      </c>
    </row>
    <row r="1035" spans="1:13">
      <c r="A1035" s="116" t="str">
        <f t="shared" si="85"/>
        <v>MAC LORCA-green</v>
      </c>
      <c r="B1035" s="116" t="str">
        <f t="shared" si="86"/>
        <v>MAC LORCA</v>
      </c>
      <c r="C1035" s="116" t="str">
        <f t="shared" si="87"/>
        <v>green</v>
      </c>
      <c r="D1035" s="116" t="str">
        <f t="shared" si="88"/>
        <v>Шляпа</v>
      </c>
      <c r="E1035" s="117" t="str">
        <f t="shared" si="84"/>
        <v>Шляпы</v>
      </c>
      <c r="F1035" s="130" t="s">
        <v>1196</v>
      </c>
      <c r="G1035" s="131" t="s">
        <v>1195</v>
      </c>
      <c r="H1035" s="132" t="s">
        <v>42</v>
      </c>
      <c r="I1035" s="133" t="s">
        <v>1874</v>
      </c>
      <c r="J1035" s="134">
        <v>4</v>
      </c>
      <c r="K1035" s="135" t="s">
        <v>2533</v>
      </c>
      <c r="M1035" s="137">
        <v>4</v>
      </c>
    </row>
    <row r="1036" spans="1:13">
      <c r="A1036" s="116" t="str">
        <f t="shared" si="85"/>
        <v>MAC LORCA-green</v>
      </c>
      <c r="B1036" s="116" t="str">
        <f t="shared" si="86"/>
        <v>MAC LORCA</v>
      </c>
      <c r="C1036" s="116" t="str">
        <f t="shared" si="87"/>
        <v>green</v>
      </c>
      <c r="D1036" s="116" t="str">
        <f t="shared" si="88"/>
        <v>Шляпа</v>
      </c>
      <c r="E1036" s="117" t="str">
        <f t="shared" si="84"/>
        <v>Шляпы</v>
      </c>
      <c r="F1036" s="130" t="s">
        <v>1197</v>
      </c>
      <c r="G1036" s="131" t="s">
        <v>1195</v>
      </c>
      <c r="H1036" s="132" t="s">
        <v>41</v>
      </c>
      <c r="I1036" s="133" t="s">
        <v>1874</v>
      </c>
      <c r="J1036" s="134">
        <v>4</v>
      </c>
      <c r="K1036" s="135" t="s">
        <v>2533</v>
      </c>
      <c r="M1036" s="137">
        <v>4</v>
      </c>
    </row>
    <row r="1037" spans="1:13">
      <c r="A1037" s="116" t="str">
        <f t="shared" si="85"/>
        <v>MAC LORCA-green</v>
      </c>
      <c r="B1037" s="116" t="str">
        <f t="shared" si="86"/>
        <v>MAC LORCA</v>
      </c>
      <c r="C1037" s="116" t="str">
        <f t="shared" si="87"/>
        <v>green</v>
      </c>
      <c r="D1037" s="116" t="str">
        <f t="shared" si="88"/>
        <v>Шляпа</v>
      </c>
      <c r="E1037" s="117" t="str">
        <f t="shared" si="84"/>
        <v>Шляпы</v>
      </c>
      <c r="F1037" s="130" t="s">
        <v>1198</v>
      </c>
      <c r="G1037" s="131" t="s">
        <v>1195</v>
      </c>
      <c r="H1037" s="132" t="s">
        <v>43</v>
      </c>
      <c r="I1037" s="133" t="s">
        <v>1874</v>
      </c>
      <c r="J1037" s="134">
        <v>1</v>
      </c>
      <c r="K1037" s="135" t="s">
        <v>1874</v>
      </c>
      <c r="M1037" s="137">
        <v>1</v>
      </c>
    </row>
    <row r="1038" spans="1:13">
      <c r="A1038" s="116" t="str">
        <f t="shared" si="85"/>
        <v>MAC LORCA-brown</v>
      </c>
      <c r="B1038" s="116" t="str">
        <f t="shared" si="86"/>
        <v>MAC LORCA</v>
      </c>
      <c r="C1038" s="116" t="str">
        <f t="shared" si="87"/>
        <v>brown</v>
      </c>
      <c r="D1038" s="116" t="str">
        <f t="shared" si="88"/>
        <v>Шляпа</v>
      </c>
      <c r="E1038" s="117" t="str">
        <f t="shared" si="84"/>
        <v>Шляпы</v>
      </c>
      <c r="F1038" s="130" t="s">
        <v>1199</v>
      </c>
      <c r="G1038" s="131" t="s">
        <v>1200</v>
      </c>
      <c r="H1038" s="132" t="s">
        <v>44</v>
      </c>
      <c r="I1038" s="133" t="s">
        <v>1874</v>
      </c>
      <c r="J1038" s="134">
        <v>3</v>
      </c>
      <c r="K1038" s="135" t="s">
        <v>1875</v>
      </c>
      <c r="M1038" s="137">
        <v>3</v>
      </c>
    </row>
    <row r="1039" spans="1:13">
      <c r="A1039" s="116" t="str">
        <f t="shared" si="85"/>
        <v>MAC LORCA-brown</v>
      </c>
      <c r="B1039" s="116" t="str">
        <f t="shared" si="86"/>
        <v>MAC LORCA</v>
      </c>
      <c r="C1039" s="116" t="str">
        <f t="shared" si="87"/>
        <v>brown</v>
      </c>
      <c r="D1039" s="116" t="str">
        <f t="shared" si="88"/>
        <v>Шляпа</v>
      </c>
      <c r="E1039" s="117" t="str">
        <f t="shared" si="84"/>
        <v>Шляпы</v>
      </c>
      <c r="F1039" s="130" t="s">
        <v>1201</v>
      </c>
      <c r="G1039" s="131" t="s">
        <v>1200</v>
      </c>
      <c r="H1039" s="132" t="s">
        <v>42</v>
      </c>
      <c r="I1039" s="133" t="s">
        <v>1874</v>
      </c>
      <c r="J1039" s="134">
        <v>4</v>
      </c>
      <c r="K1039" s="135" t="s">
        <v>2533</v>
      </c>
      <c r="M1039" s="137">
        <v>4</v>
      </c>
    </row>
    <row r="1040" spans="1:13">
      <c r="A1040" s="116" t="str">
        <f t="shared" si="85"/>
        <v>MAC LORCA-brown</v>
      </c>
      <c r="B1040" s="116" t="str">
        <f t="shared" si="86"/>
        <v>MAC LORCA</v>
      </c>
      <c r="C1040" s="116" t="str">
        <f t="shared" si="87"/>
        <v>brown</v>
      </c>
      <c r="D1040" s="116" t="str">
        <f t="shared" si="88"/>
        <v>Шляпа</v>
      </c>
      <c r="E1040" s="117" t="str">
        <f t="shared" si="84"/>
        <v>Шляпы</v>
      </c>
      <c r="F1040" s="130" t="s">
        <v>1202</v>
      </c>
      <c r="G1040" s="131" t="s">
        <v>1200</v>
      </c>
      <c r="H1040" s="132" t="s">
        <v>41</v>
      </c>
      <c r="I1040" s="133" t="s">
        <v>1874</v>
      </c>
      <c r="J1040" s="134">
        <v>5</v>
      </c>
      <c r="K1040" s="135" t="s">
        <v>2534</v>
      </c>
      <c r="M1040" s="137">
        <v>5</v>
      </c>
    </row>
    <row r="1041" spans="1:13">
      <c r="A1041" s="116" t="str">
        <f t="shared" si="85"/>
        <v>MAC LORCA-grey</v>
      </c>
      <c r="B1041" s="116" t="str">
        <f t="shared" si="86"/>
        <v>MAC LORCA</v>
      </c>
      <c r="C1041" s="116" t="str">
        <f t="shared" si="87"/>
        <v>grey</v>
      </c>
      <c r="D1041" s="116" t="str">
        <f t="shared" si="88"/>
        <v>Шляпа</v>
      </c>
      <c r="E1041" s="117" t="str">
        <f t="shared" si="84"/>
        <v>Шляпы</v>
      </c>
      <c r="F1041" s="130" t="s">
        <v>1189</v>
      </c>
      <c r="G1041" s="131" t="s">
        <v>1190</v>
      </c>
      <c r="H1041" s="132" t="s">
        <v>44</v>
      </c>
      <c r="I1041" s="133" t="s">
        <v>1874</v>
      </c>
      <c r="J1041" s="134">
        <v>2</v>
      </c>
      <c r="K1041" s="135" t="s">
        <v>1876</v>
      </c>
      <c r="M1041" s="137">
        <v>2</v>
      </c>
    </row>
    <row r="1042" spans="1:13">
      <c r="A1042" s="116" t="str">
        <f t="shared" si="85"/>
        <v>MAC LORCA-grey</v>
      </c>
      <c r="B1042" s="116" t="str">
        <f t="shared" si="86"/>
        <v>MAC LORCA</v>
      </c>
      <c r="C1042" s="116" t="str">
        <f t="shared" si="87"/>
        <v>grey</v>
      </c>
      <c r="D1042" s="116" t="str">
        <f t="shared" si="88"/>
        <v>Шляпа</v>
      </c>
      <c r="E1042" s="117" t="str">
        <f t="shared" si="84"/>
        <v>Шляпы</v>
      </c>
      <c r="F1042" s="130" t="s">
        <v>1191</v>
      </c>
      <c r="G1042" s="131" t="s">
        <v>1190</v>
      </c>
      <c r="H1042" s="132" t="s">
        <v>42</v>
      </c>
      <c r="I1042" s="133" t="s">
        <v>1874</v>
      </c>
      <c r="J1042" s="134">
        <v>3</v>
      </c>
      <c r="K1042" s="135" t="s">
        <v>1875</v>
      </c>
      <c r="M1042" s="137">
        <v>3</v>
      </c>
    </row>
    <row r="1043" spans="1:13">
      <c r="A1043" s="116" t="str">
        <f t="shared" si="85"/>
        <v>MAC LORCA-grey</v>
      </c>
      <c r="B1043" s="116" t="str">
        <f t="shared" si="86"/>
        <v>MAC LORCA</v>
      </c>
      <c r="C1043" s="116" t="str">
        <f t="shared" si="87"/>
        <v>grey</v>
      </c>
      <c r="D1043" s="116" t="str">
        <f t="shared" si="88"/>
        <v>Шляпа</v>
      </c>
      <c r="E1043" s="117" t="str">
        <f t="shared" si="84"/>
        <v>Шляпы</v>
      </c>
      <c r="F1043" s="130" t="s">
        <v>1192</v>
      </c>
      <c r="G1043" s="131" t="s">
        <v>1190</v>
      </c>
      <c r="H1043" s="132" t="s">
        <v>41</v>
      </c>
      <c r="I1043" s="133" t="s">
        <v>1874</v>
      </c>
      <c r="J1043" s="134">
        <v>5</v>
      </c>
      <c r="K1043" s="135" t="s">
        <v>2534</v>
      </c>
      <c r="M1043" s="137">
        <v>5</v>
      </c>
    </row>
    <row r="1044" spans="1:13">
      <c r="A1044" s="116" t="str">
        <f t="shared" si="85"/>
        <v>MAC LORCA-grey</v>
      </c>
      <c r="B1044" s="116" t="str">
        <f t="shared" si="86"/>
        <v>MAC LORCA</v>
      </c>
      <c r="C1044" s="116" t="str">
        <f t="shared" si="87"/>
        <v>grey</v>
      </c>
      <c r="D1044" s="116" t="str">
        <f t="shared" si="88"/>
        <v>Шляпа</v>
      </c>
      <c r="E1044" s="117" t="str">
        <f t="shared" si="84"/>
        <v>Шляпы</v>
      </c>
      <c r="F1044" s="130" t="s">
        <v>1193</v>
      </c>
      <c r="G1044" s="131" t="s">
        <v>1190</v>
      </c>
      <c r="H1044" s="132" t="s">
        <v>43</v>
      </c>
      <c r="I1044" s="133" t="s">
        <v>1874</v>
      </c>
      <c r="J1044" s="134">
        <v>1</v>
      </c>
      <c r="K1044" s="135" t="s">
        <v>1874</v>
      </c>
      <c r="M1044" s="137">
        <v>1</v>
      </c>
    </row>
    <row r="1045" spans="1:13">
      <c r="A1045" s="116" t="str">
        <f t="shared" si="85"/>
        <v>MAC LORCA-charcoal</v>
      </c>
      <c r="B1045" s="116" t="str">
        <f t="shared" si="86"/>
        <v>MAC LORCA</v>
      </c>
      <c r="C1045" s="116" t="str">
        <f t="shared" si="87"/>
        <v>charcoal</v>
      </c>
      <c r="D1045" s="116" t="str">
        <f t="shared" si="88"/>
        <v>Шляпа</v>
      </c>
      <c r="E1045" s="117" t="str">
        <f t="shared" si="84"/>
        <v>Шляпы</v>
      </c>
      <c r="F1045" s="130" t="s">
        <v>1184</v>
      </c>
      <c r="G1045" s="131" t="s">
        <v>1185</v>
      </c>
      <c r="H1045" s="132" t="s">
        <v>44</v>
      </c>
      <c r="I1045" s="133" t="s">
        <v>1874</v>
      </c>
      <c r="J1045" s="134">
        <v>1</v>
      </c>
      <c r="K1045" s="135" t="s">
        <v>1874</v>
      </c>
      <c r="M1045" s="137">
        <v>1</v>
      </c>
    </row>
    <row r="1046" spans="1:13">
      <c r="A1046" s="116" t="str">
        <f t="shared" si="85"/>
        <v>MAC LORCA-charcoal</v>
      </c>
      <c r="B1046" s="116" t="str">
        <f t="shared" si="86"/>
        <v>MAC LORCA</v>
      </c>
      <c r="C1046" s="116" t="str">
        <f t="shared" si="87"/>
        <v>charcoal</v>
      </c>
      <c r="D1046" s="116" t="str">
        <f t="shared" si="88"/>
        <v>Шляпа</v>
      </c>
      <c r="E1046" s="117" t="str">
        <f t="shared" si="84"/>
        <v>Шляпы</v>
      </c>
      <c r="F1046" s="130" t="s">
        <v>1186</v>
      </c>
      <c r="G1046" s="131" t="s">
        <v>1185</v>
      </c>
      <c r="H1046" s="132" t="s">
        <v>42</v>
      </c>
      <c r="I1046" s="133" t="s">
        <v>1874</v>
      </c>
      <c r="J1046" s="134">
        <v>4</v>
      </c>
      <c r="K1046" s="135" t="s">
        <v>2533</v>
      </c>
      <c r="M1046" s="137">
        <v>4</v>
      </c>
    </row>
    <row r="1047" spans="1:13">
      <c r="A1047" s="116" t="str">
        <f t="shared" si="85"/>
        <v>MAC LORCA-charcoal</v>
      </c>
      <c r="B1047" s="116" t="str">
        <f t="shared" si="86"/>
        <v>MAC LORCA</v>
      </c>
      <c r="C1047" s="116" t="str">
        <f t="shared" si="87"/>
        <v>charcoal</v>
      </c>
      <c r="D1047" s="116" t="str">
        <f t="shared" si="88"/>
        <v>Шляпа</v>
      </c>
      <c r="E1047" s="117" t="str">
        <f t="shared" si="84"/>
        <v>Шляпы</v>
      </c>
      <c r="F1047" s="130" t="s">
        <v>1187</v>
      </c>
      <c r="G1047" s="131" t="s">
        <v>1185</v>
      </c>
      <c r="H1047" s="132" t="s">
        <v>41</v>
      </c>
      <c r="I1047" s="133" t="s">
        <v>1874</v>
      </c>
      <c r="J1047" s="134">
        <v>3</v>
      </c>
      <c r="K1047" s="135" t="s">
        <v>1875</v>
      </c>
      <c r="M1047" s="137">
        <v>3</v>
      </c>
    </row>
    <row r="1048" spans="1:13">
      <c r="A1048" s="116" t="str">
        <f t="shared" si="85"/>
        <v>MAC LORCA-charcoal</v>
      </c>
      <c r="B1048" s="116" t="str">
        <f t="shared" si="86"/>
        <v>MAC LORCA</v>
      </c>
      <c r="C1048" s="116" t="str">
        <f t="shared" si="87"/>
        <v>charcoal</v>
      </c>
      <c r="D1048" s="116" t="str">
        <f t="shared" si="88"/>
        <v>Шляпа</v>
      </c>
      <c r="E1048" s="117" t="str">
        <f t="shared" si="84"/>
        <v>Шляпы</v>
      </c>
      <c r="F1048" s="130" t="s">
        <v>1188</v>
      </c>
      <c r="G1048" s="131" t="s">
        <v>1185</v>
      </c>
      <c r="H1048" s="132" t="s">
        <v>43</v>
      </c>
      <c r="I1048" s="133" t="s">
        <v>1874</v>
      </c>
      <c r="J1048" s="134">
        <v>1</v>
      </c>
      <c r="K1048" s="135" t="s">
        <v>1874</v>
      </c>
      <c r="M1048" s="137">
        <v>1</v>
      </c>
    </row>
    <row r="1049" spans="1:13">
      <c r="A1049" s="116" t="str">
        <f t="shared" si="85"/>
        <v>MAC LYS-pink</v>
      </c>
      <c r="B1049" s="116" t="str">
        <f t="shared" si="86"/>
        <v>MAC LYS</v>
      </c>
      <c r="C1049" s="116" t="str">
        <f t="shared" si="87"/>
        <v>pink</v>
      </c>
      <c r="D1049" s="116" t="str">
        <f t="shared" si="88"/>
        <v>Шляпа</v>
      </c>
      <c r="E1049" s="117" t="str">
        <f t="shared" si="84"/>
        <v>Шляпы</v>
      </c>
      <c r="F1049" s="130" t="s">
        <v>2535</v>
      </c>
      <c r="G1049" s="131" t="s">
        <v>866</v>
      </c>
      <c r="H1049" s="132" t="s">
        <v>45</v>
      </c>
      <c r="I1049" s="133" t="s">
        <v>1792</v>
      </c>
      <c r="J1049" s="134">
        <v>1</v>
      </c>
      <c r="K1049" s="135" t="s">
        <v>1792</v>
      </c>
      <c r="M1049" s="137">
        <v>1</v>
      </c>
    </row>
    <row r="1050" spans="1:13">
      <c r="A1050" s="116" t="str">
        <f t="shared" si="85"/>
        <v>MAC LYS-grey</v>
      </c>
      <c r="B1050" s="116" t="str">
        <f t="shared" si="86"/>
        <v>MAC LYS</v>
      </c>
      <c r="C1050" s="116" t="str">
        <f t="shared" si="87"/>
        <v>grey</v>
      </c>
      <c r="D1050" s="116" t="str">
        <f t="shared" si="88"/>
        <v>Шляпа</v>
      </c>
      <c r="E1050" s="117" t="str">
        <f t="shared" si="84"/>
        <v>Шляпы</v>
      </c>
      <c r="F1050" s="130" t="s">
        <v>863</v>
      </c>
      <c r="G1050" s="131" t="s">
        <v>864</v>
      </c>
      <c r="H1050" s="132" t="s">
        <v>46</v>
      </c>
      <c r="I1050" s="133" t="s">
        <v>1792</v>
      </c>
      <c r="J1050" s="134">
        <v>3</v>
      </c>
      <c r="K1050" s="135" t="s">
        <v>1794</v>
      </c>
      <c r="M1050" s="137">
        <v>3</v>
      </c>
    </row>
    <row r="1051" spans="1:13">
      <c r="A1051" s="116" t="str">
        <f t="shared" si="85"/>
        <v>MAC LYS-grey</v>
      </c>
      <c r="B1051" s="116" t="str">
        <f t="shared" si="86"/>
        <v>MAC LYS</v>
      </c>
      <c r="C1051" s="116" t="str">
        <f t="shared" si="87"/>
        <v>grey</v>
      </c>
      <c r="D1051" s="116" t="str">
        <f t="shared" si="88"/>
        <v>Шляпа</v>
      </c>
      <c r="E1051" s="117" t="str">
        <f t="shared" si="84"/>
        <v>Шляпы</v>
      </c>
      <c r="F1051" s="130" t="s">
        <v>865</v>
      </c>
      <c r="G1051" s="131" t="s">
        <v>864</v>
      </c>
      <c r="H1051" s="132" t="s">
        <v>45</v>
      </c>
      <c r="I1051" s="133" t="s">
        <v>1792</v>
      </c>
      <c r="J1051" s="134">
        <v>3</v>
      </c>
      <c r="K1051" s="135" t="s">
        <v>1794</v>
      </c>
      <c r="M1051" s="137">
        <v>3</v>
      </c>
    </row>
    <row r="1052" spans="1:13">
      <c r="A1052" s="116" t="str">
        <f t="shared" si="85"/>
        <v>MAC MILLAN-black</v>
      </c>
      <c r="B1052" s="116" t="str">
        <f t="shared" si="86"/>
        <v>MAC MILLAN</v>
      </c>
      <c r="C1052" s="116" t="str">
        <f t="shared" si="87"/>
        <v>black</v>
      </c>
      <c r="D1052" s="116" t="str">
        <f t="shared" si="88"/>
        <v>Шляпа</v>
      </c>
      <c r="E1052" s="117" t="str">
        <f t="shared" si="84"/>
        <v>Шляпы</v>
      </c>
      <c r="F1052" s="130" t="s">
        <v>950</v>
      </c>
      <c r="G1052" s="131" t="s">
        <v>951</v>
      </c>
      <c r="H1052" s="132" t="s">
        <v>41</v>
      </c>
      <c r="I1052" s="133" t="s">
        <v>2296</v>
      </c>
      <c r="J1052" s="134">
        <v>16</v>
      </c>
      <c r="K1052" s="135" t="s">
        <v>2536</v>
      </c>
      <c r="M1052" s="137">
        <v>16</v>
      </c>
    </row>
    <row r="1053" spans="1:13">
      <c r="A1053" s="116" t="str">
        <f t="shared" si="85"/>
        <v>MAC MILLAN-black</v>
      </c>
      <c r="B1053" s="116" t="str">
        <f t="shared" si="86"/>
        <v>MAC MILLAN</v>
      </c>
      <c r="C1053" s="116" t="str">
        <f t="shared" si="87"/>
        <v>black</v>
      </c>
      <c r="D1053" s="116" t="str">
        <f t="shared" si="88"/>
        <v>Шляпа</v>
      </c>
      <c r="E1053" s="117" t="str">
        <f t="shared" si="84"/>
        <v>Шляпы</v>
      </c>
      <c r="F1053" s="130" t="s">
        <v>2537</v>
      </c>
      <c r="G1053" s="131" t="s">
        <v>951</v>
      </c>
      <c r="H1053" s="132" t="s">
        <v>43</v>
      </c>
      <c r="I1053" s="133" t="s">
        <v>2538</v>
      </c>
      <c r="J1053" s="134">
        <v>9</v>
      </c>
      <c r="K1053" s="135" t="s">
        <v>2539</v>
      </c>
      <c r="M1053" s="137">
        <v>9</v>
      </c>
    </row>
    <row r="1054" spans="1:13">
      <c r="A1054" s="116" t="str">
        <f t="shared" si="85"/>
        <v>MAC NELLA-blue</v>
      </c>
      <c r="B1054" s="116" t="str">
        <f t="shared" si="86"/>
        <v>MAC NELLA</v>
      </c>
      <c r="C1054" s="116" t="str">
        <f t="shared" si="87"/>
        <v>blue</v>
      </c>
      <c r="D1054" s="116" t="str">
        <f t="shared" si="88"/>
        <v>Шляпа</v>
      </c>
      <c r="E1054" s="117" t="str">
        <f t="shared" si="84"/>
        <v>Шляпы</v>
      </c>
      <c r="F1054" s="130" t="s">
        <v>760</v>
      </c>
      <c r="G1054" s="131" t="s">
        <v>761</v>
      </c>
      <c r="H1054" s="132" t="s">
        <v>44</v>
      </c>
      <c r="I1054" s="133" t="s">
        <v>2540</v>
      </c>
      <c r="J1054" s="134">
        <v>3</v>
      </c>
      <c r="K1054" s="135" t="s">
        <v>2541</v>
      </c>
      <c r="M1054" s="137">
        <v>3</v>
      </c>
    </row>
    <row r="1055" spans="1:13">
      <c r="A1055" s="116" t="str">
        <f t="shared" si="85"/>
        <v>MAC NELLA-blue</v>
      </c>
      <c r="B1055" s="116" t="str">
        <f t="shared" si="86"/>
        <v>MAC NELLA</v>
      </c>
      <c r="C1055" s="116" t="str">
        <f t="shared" si="87"/>
        <v>blue</v>
      </c>
      <c r="D1055" s="116" t="str">
        <f t="shared" si="88"/>
        <v>Шляпа</v>
      </c>
      <c r="E1055" s="117" t="str">
        <f t="shared" si="84"/>
        <v>Шляпы</v>
      </c>
      <c r="F1055" s="130" t="s">
        <v>762</v>
      </c>
      <c r="G1055" s="131" t="s">
        <v>761</v>
      </c>
      <c r="H1055" s="132" t="s">
        <v>42</v>
      </c>
      <c r="I1055" s="133" t="s">
        <v>2540</v>
      </c>
      <c r="J1055" s="134">
        <v>2</v>
      </c>
      <c r="K1055" s="135" t="s">
        <v>2542</v>
      </c>
      <c r="M1055" s="137">
        <v>2</v>
      </c>
    </row>
    <row r="1056" spans="1:13">
      <c r="A1056" s="116" t="str">
        <f t="shared" si="85"/>
        <v>MAC ORLAN-taupe</v>
      </c>
      <c r="B1056" s="116" t="str">
        <f t="shared" si="86"/>
        <v>MAC ORLAN</v>
      </c>
      <c r="C1056" s="116" t="str">
        <f t="shared" si="87"/>
        <v>taupe</v>
      </c>
      <c r="D1056" s="116" t="str">
        <f t="shared" si="88"/>
        <v>Шляпа</v>
      </c>
      <c r="E1056" s="117" t="str">
        <f t="shared" si="84"/>
        <v>Шляпы</v>
      </c>
      <c r="F1056" s="130" t="s">
        <v>1035</v>
      </c>
      <c r="G1056" s="131" t="s">
        <v>1036</v>
      </c>
      <c r="H1056" s="132" t="s">
        <v>44</v>
      </c>
      <c r="I1056" s="133" t="s">
        <v>2543</v>
      </c>
      <c r="J1056" s="134">
        <v>2</v>
      </c>
      <c r="K1056" s="135" t="s">
        <v>2544</v>
      </c>
      <c r="M1056" s="137">
        <v>2</v>
      </c>
    </row>
    <row r="1057" spans="1:13">
      <c r="A1057" s="116" t="str">
        <f t="shared" si="85"/>
        <v>MAC ORLAN-taupe</v>
      </c>
      <c r="B1057" s="116" t="str">
        <f t="shared" si="86"/>
        <v>MAC ORLAN</v>
      </c>
      <c r="C1057" s="116" t="str">
        <f t="shared" si="87"/>
        <v>taupe</v>
      </c>
      <c r="D1057" s="116" t="str">
        <f t="shared" si="88"/>
        <v>Шляпа</v>
      </c>
      <c r="E1057" s="117" t="str">
        <f t="shared" si="84"/>
        <v>Шляпы</v>
      </c>
      <c r="F1057" s="130" t="s">
        <v>1037</v>
      </c>
      <c r="G1057" s="131" t="s">
        <v>1036</v>
      </c>
      <c r="H1057" s="132" t="s">
        <v>42</v>
      </c>
      <c r="I1057" s="133" t="s">
        <v>2543</v>
      </c>
      <c r="J1057" s="134">
        <v>3</v>
      </c>
      <c r="K1057" s="135" t="s">
        <v>2545</v>
      </c>
      <c r="M1057" s="137">
        <v>3</v>
      </c>
    </row>
    <row r="1058" spans="1:13">
      <c r="A1058" s="116" t="str">
        <f t="shared" si="85"/>
        <v>MAC ORLAN-taupe</v>
      </c>
      <c r="B1058" s="116" t="str">
        <f t="shared" si="86"/>
        <v>MAC ORLAN</v>
      </c>
      <c r="C1058" s="116" t="str">
        <f t="shared" si="87"/>
        <v>taupe</v>
      </c>
      <c r="D1058" s="116" t="str">
        <f t="shared" si="88"/>
        <v>Шляпа</v>
      </c>
      <c r="E1058" s="117" t="str">
        <f t="shared" si="84"/>
        <v>Шляпы</v>
      </c>
      <c r="F1058" s="130" t="s">
        <v>1038</v>
      </c>
      <c r="G1058" s="131" t="s">
        <v>1036</v>
      </c>
      <c r="H1058" s="132" t="s">
        <v>41</v>
      </c>
      <c r="I1058" s="133" t="s">
        <v>2543</v>
      </c>
      <c r="J1058" s="134">
        <v>5</v>
      </c>
      <c r="K1058" s="135" t="s">
        <v>2546</v>
      </c>
      <c r="M1058" s="137">
        <v>5</v>
      </c>
    </row>
    <row r="1059" spans="1:13">
      <c r="A1059" s="116" t="str">
        <f t="shared" si="85"/>
        <v>MAC ORLAN-taupe</v>
      </c>
      <c r="B1059" s="116" t="str">
        <f t="shared" si="86"/>
        <v>MAC ORLAN</v>
      </c>
      <c r="C1059" s="116" t="str">
        <f t="shared" si="87"/>
        <v>taupe</v>
      </c>
      <c r="D1059" s="116" t="str">
        <f t="shared" si="88"/>
        <v>Шляпа</v>
      </c>
      <c r="E1059" s="117" t="str">
        <f t="shared" si="84"/>
        <v>Шляпы</v>
      </c>
      <c r="F1059" s="130" t="s">
        <v>1039</v>
      </c>
      <c r="G1059" s="131" t="s">
        <v>1036</v>
      </c>
      <c r="H1059" s="132" t="s">
        <v>43</v>
      </c>
      <c r="I1059" s="133" t="s">
        <v>2543</v>
      </c>
      <c r="J1059" s="134">
        <v>2</v>
      </c>
      <c r="K1059" s="135" t="s">
        <v>2544</v>
      </c>
      <c r="M1059" s="137">
        <v>2</v>
      </c>
    </row>
    <row r="1060" spans="1:13">
      <c r="A1060" s="116" t="str">
        <f t="shared" si="85"/>
        <v>MAC ORLAN-brown</v>
      </c>
      <c r="B1060" s="116" t="str">
        <f t="shared" si="86"/>
        <v>MAC ORLAN</v>
      </c>
      <c r="C1060" s="116" t="str">
        <f t="shared" si="87"/>
        <v>brown</v>
      </c>
      <c r="D1060" s="116" t="str">
        <f t="shared" si="88"/>
        <v>Шляпа</v>
      </c>
      <c r="E1060" s="117" t="str">
        <f t="shared" si="84"/>
        <v>Шляпы</v>
      </c>
      <c r="F1060" s="130" t="s">
        <v>1040</v>
      </c>
      <c r="G1060" s="131" t="s">
        <v>1041</v>
      </c>
      <c r="H1060" s="132" t="s">
        <v>44</v>
      </c>
      <c r="I1060" s="133" t="s">
        <v>2543</v>
      </c>
      <c r="J1060" s="134">
        <v>2</v>
      </c>
      <c r="K1060" s="135" t="s">
        <v>2544</v>
      </c>
      <c r="M1060" s="137">
        <v>2</v>
      </c>
    </row>
    <row r="1061" spans="1:13">
      <c r="A1061" s="116" t="str">
        <f t="shared" si="85"/>
        <v>MAC ORLAN-brown</v>
      </c>
      <c r="B1061" s="116" t="str">
        <f t="shared" si="86"/>
        <v>MAC ORLAN</v>
      </c>
      <c r="C1061" s="116" t="str">
        <f t="shared" si="87"/>
        <v>brown</v>
      </c>
      <c r="D1061" s="116" t="str">
        <f t="shared" si="88"/>
        <v>Шляпа</v>
      </c>
      <c r="E1061" s="117" t="str">
        <f t="shared" si="84"/>
        <v>Шляпы</v>
      </c>
      <c r="F1061" s="130" t="s">
        <v>1042</v>
      </c>
      <c r="G1061" s="131" t="s">
        <v>1041</v>
      </c>
      <c r="H1061" s="132" t="s">
        <v>42</v>
      </c>
      <c r="I1061" s="133" t="s">
        <v>2547</v>
      </c>
      <c r="J1061" s="134">
        <v>5</v>
      </c>
      <c r="K1061" s="135" t="s">
        <v>2548</v>
      </c>
      <c r="M1061" s="137">
        <v>5</v>
      </c>
    </row>
    <row r="1062" spans="1:13">
      <c r="A1062" s="116" t="str">
        <f t="shared" si="85"/>
        <v>MAC ORLAN-brown</v>
      </c>
      <c r="B1062" s="116" t="str">
        <f t="shared" si="86"/>
        <v>MAC ORLAN</v>
      </c>
      <c r="C1062" s="116" t="str">
        <f t="shared" si="87"/>
        <v>brown</v>
      </c>
      <c r="D1062" s="116" t="str">
        <f t="shared" si="88"/>
        <v>Шляпа</v>
      </c>
      <c r="E1062" s="117" t="str">
        <f t="shared" si="84"/>
        <v>Шляпы</v>
      </c>
      <c r="F1062" s="130" t="s">
        <v>1043</v>
      </c>
      <c r="G1062" s="131" t="s">
        <v>1041</v>
      </c>
      <c r="H1062" s="132" t="s">
        <v>41</v>
      </c>
      <c r="I1062" s="133" t="s">
        <v>2547</v>
      </c>
      <c r="J1062" s="134">
        <v>5</v>
      </c>
      <c r="K1062" s="135" t="s">
        <v>2548</v>
      </c>
      <c r="M1062" s="137">
        <v>5</v>
      </c>
    </row>
    <row r="1063" spans="1:13">
      <c r="A1063" s="116" t="str">
        <f t="shared" si="85"/>
        <v>MAC ORLAN-brown</v>
      </c>
      <c r="B1063" s="116" t="str">
        <f t="shared" si="86"/>
        <v>MAC ORLAN</v>
      </c>
      <c r="C1063" s="116" t="str">
        <f t="shared" si="87"/>
        <v>brown</v>
      </c>
      <c r="D1063" s="116" t="str">
        <f t="shared" si="88"/>
        <v>Шляпа</v>
      </c>
      <c r="E1063" s="117" t="str">
        <f t="shared" si="84"/>
        <v>Шляпы</v>
      </c>
      <c r="F1063" s="130" t="s">
        <v>1044</v>
      </c>
      <c r="G1063" s="131" t="s">
        <v>1041</v>
      </c>
      <c r="H1063" s="132" t="s">
        <v>43</v>
      </c>
      <c r="I1063" s="133" t="s">
        <v>2543</v>
      </c>
      <c r="J1063" s="134">
        <v>1</v>
      </c>
      <c r="K1063" s="135" t="s">
        <v>2543</v>
      </c>
      <c r="M1063" s="137">
        <v>1</v>
      </c>
    </row>
    <row r="1064" spans="1:13">
      <c r="A1064" s="116" t="str">
        <f t="shared" si="85"/>
        <v>MAC ORLAN-black</v>
      </c>
      <c r="B1064" s="116" t="str">
        <f t="shared" si="86"/>
        <v>MAC ORLAN</v>
      </c>
      <c r="C1064" s="116" t="str">
        <f t="shared" si="87"/>
        <v>black</v>
      </c>
      <c r="D1064" s="116" t="str">
        <f t="shared" si="88"/>
        <v>Шляпа</v>
      </c>
      <c r="E1064" s="117" t="str">
        <f t="shared" si="84"/>
        <v>Шляпы</v>
      </c>
      <c r="F1064" s="130" t="s">
        <v>2549</v>
      </c>
      <c r="G1064" s="131" t="s">
        <v>2550</v>
      </c>
      <c r="H1064" s="132" t="s">
        <v>44</v>
      </c>
      <c r="I1064" s="133" t="s">
        <v>2547</v>
      </c>
      <c r="J1064" s="134">
        <v>2</v>
      </c>
      <c r="K1064" s="135" t="s">
        <v>2551</v>
      </c>
      <c r="M1064" s="137">
        <v>2</v>
      </c>
    </row>
    <row r="1065" spans="1:13">
      <c r="A1065" s="116" t="str">
        <f t="shared" si="85"/>
        <v>MAC ORLAN-black</v>
      </c>
      <c r="B1065" s="116" t="str">
        <f t="shared" si="86"/>
        <v>MAC ORLAN</v>
      </c>
      <c r="C1065" s="116" t="str">
        <f t="shared" si="87"/>
        <v>black</v>
      </c>
      <c r="D1065" s="116" t="str">
        <f t="shared" si="88"/>
        <v>Шляпа</v>
      </c>
      <c r="E1065" s="117" t="str">
        <f t="shared" si="84"/>
        <v>Шляпы</v>
      </c>
      <c r="F1065" s="130" t="s">
        <v>2552</v>
      </c>
      <c r="G1065" s="131" t="s">
        <v>2550</v>
      </c>
      <c r="H1065" s="132" t="s">
        <v>42</v>
      </c>
      <c r="I1065" s="133" t="s">
        <v>2547</v>
      </c>
      <c r="J1065" s="134">
        <v>8</v>
      </c>
      <c r="K1065" s="135" t="s">
        <v>2553</v>
      </c>
      <c r="M1065" s="137">
        <v>8</v>
      </c>
    </row>
    <row r="1066" spans="1:13">
      <c r="A1066" s="116" t="str">
        <f t="shared" si="85"/>
        <v>MAC ORLAN-black</v>
      </c>
      <c r="B1066" s="116" t="str">
        <f t="shared" si="86"/>
        <v>MAC ORLAN</v>
      </c>
      <c r="C1066" s="116" t="str">
        <f t="shared" si="87"/>
        <v>black</v>
      </c>
      <c r="D1066" s="116" t="str">
        <f t="shared" si="88"/>
        <v>Шляпа</v>
      </c>
      <c r="E1066" s="117" t="str">
        <f t="shared" si="84"/>
        <v>Шляпы</v>
      </c>
      <c r="F1066" s="130" t="s">
        <v>2554</v>
      </c>
      <c r="G1066" s="131" t="s">
        <v>2550</v>
      </c>
      <c r="H1066" s="132" t="s">
        <v>41</v>
      </c>
      <c r="I1066" s="133" t="s">
        <v>2547</v>
      </c>
      <c r="J1066" s="134">
        <v>8</v>
      </c>
      <c r="K1066" s="135" t="s">
        <v>2553</v>
      </c>
      <c r="M1066" s="137">
        <v>8</v>
      </c>
    </row>
    <row r="1067" spans="1:13">
      <c r="A1067" s="116" t="str">
        <f t="shared" si="85"/>
        <v>MAC OTTO-grey</v>
      </c>
      <c r="B1067" s="116" t="str">
        <f t="shared" si="86"/>
        <v>MAC OTTO</v>
      </c>
      <c r="C1067" s="116" t="str">
        <f t="shared" si="87"/>
        <v>grey</v>
      </c>
      <c r="D1067" s="116" t="str">
        <f t="shared" si="88"/>
        <v>Шляпа</v>
      </c>
      <c r="E1067" s="117" t="str">
        <f t="shared" si="84"/>
        <v>Шляпы</v>
      </c>
      <c r="F1067" s="130" t="s">
        <v>763</v>
      </c>
      <c r="G1067" s="131" t="s">
        <v>764</v>
      </c>
      <c r="H1067" s="132" t="s">
        <v>41</v>
      </c>
      <c r="I1067" s="133" t="s">
        <v>2555</v>
      </c>
      <c r="J1067" s="134">
        <v>1</v>
      </c>
      <c r="K1067" s="135" t="s">
        <v>2556</v>
      </c>
      <c r="M1067" s="137">
        <v>1</v>
      </c>
    </row>
    <row r="1068" spans="1:13">
      <c r="A1068" s="116" t="str">
        <f t="shared" si="85"/>
        <v>MAC PAVEL-green</v>
      </c>
      <c r="B1068" s="116" t="str">
        <f t="shared" si="86"/>
        <v>MAC PAVEL</v>
      </c>
      <c r="C1068" s="116" t="str">
        <f t="shared" si="87"/>
        <v>green</v>
      </c>
      <c r="D1068" s="116" t="str">
        <f t="shared" si="88"/>
        <v>Шляпа</v>
      </c>
      <c r="E1068" s="117" t="str">
        <f t="shared" si="84"/>
        <v>Шляпы</v>
      </c>
      <c r="F1068" s="130" t="s">
        <v>783</v>
      </c>
      <c r="G1068" s="131" t="s">
        <v>784</v>
      </c>
      <c r="H1068" s="132" t="s">
        <v>41</v>
      </c>
      <c r="I1068" s="133" t="s">
        <v>2476</v>
      </c>
      <c r="J1068" s="134">
        <v>1</v>
      </c>
      <c r="K1068" s="135" t="s">
        <v>2477</v>
      </c>
      <c r="M1068" s="137">
        <v>1</v>
      </c>
    </row>
    <row r="1069" spans="1:13">
      <c r="A1069" s="116" t="str">
        <f t="shared" si="85"/>
        <v>MAC RANG-black</v>
      </c>
      <c r="B1069" s="116" t="str">
        <f t="shared" si="86"/>
        <v>MAC RANG</v>
      </c>
      <c r="C1069" s="116" t="str">
        <f t="shared" si="87"/>
        <v>black</v>
      </c>
      <c r="D1069" s="116" t="str">
        <f t="shared" si="88"/>
        <v>Шляпа</v>
      </c>
      <c r="E1069" s="117" t="str">
        <f t="shared" si="84"/>
        <v>Шляпы</v>
      </c>
      <c r="F1069" s="130" t="s">
        <v>2557</v>
      </c>
      <c r="G1069" s="131" t="s">
        <v>2558</v>
      </c>
      <c r="H1069" s="132" t="s">
        <v>44</v>
      </c>
      <c r="I1069" s="133">
        <v>789.46</v>
      </c>
      <c r="J1069" s="134">
        <v>4</v>
      </c>
      <c r="K1069" s="135" t="s">
        <v>1369</v>
      </c>
      <c r="M1069" s="137">
        <v>4</v>
      </c>
    </row>
    <row r="1070" spans="1:13">
      <c r="A1070" s="116" t="str">
        <f t="shared" si="85"/>
        <v>MAC RANG-black</v>
      </c>
      <c r="B1070" s="116" t="str">
        <f t="shared" si="86"/>
        <v>MAC RANG</v>
      </c>
      <c r="C1070" s="116" t="str">
        <f t="shared" si="87"/>
        <v>black</v>
      </c>
      <c r="D1070" s="116" t="str">
        <f t="shared" si="88"/>
        <v>Шляпа</v>
      </c>
      <c r="E1070" s="117" t="str">
        <f t="shared" si="84"/>
        <v>Шляпы</v>
      </c>
      <c r="F1070" s="130" t="s">
        <v>2559</v>
      </c>
      <c r="G1070" s="131" t="s">
        <v>2558</v>
      </c>
      <c r="H1070" s="132" t="s">
        <v>42</v>
      </c>
      <c r="I1070" s="133">
        <v>789.46</v>
      </c>
      <c r="J1070" s="134">
        <v>12</v>
      </c>
      <c r="K1070" s="135" t="s">
        <v>2421</v>
      </c>
      <c r="M1070" s="137">
        <v>12</v>
      </c>
    </row>
    <row r="1071" spans="1:13">
      <c r="A1071" s="116" t="str">
        <f t="shared" si="85"/>
        <v>MAC RANG-black</v>
      </c>
      <c r="B1071" s="116" t="str">
        <f t="shared" si="86"/>
        <v>MAC RANG</v>
      </c>
      <c r="C1071" s="116" t="str">
        <f t="shared" si="87"/>
        <v>black</v>
      </c>
      <c r="D1071" s="116" t="str">
        <f t="shared" si="88"/>
        <v>Шляпа</v>
      </c>
      <c r="E1071" s="117" t="str">
        <f t="shared" si="84"/>
        <v>Шляпы</v>
      </c>
      <c r="F1071" s="130" t="s">
        <v>2560</v>
      </c>
      <c r="G1071" s="131" t="s">
        <v>2558</v>
      </c>
      <c r="H1071" s="132" t="s">
        <v>41</v>
      </c>
      <c r="I1071" s="133">
        <v>789.46</v>
      </c>
      <c r="J1071" s="134">
        <v>14</v>
      </c>
      <c r="K1071" s="135" t="s">
        <v>2561</v>
      </c>
      <c r="M1071" s="137">
        <v>14</v>
      </c>
    </row>
    <row r="1072" spans="1:13">
      <c r="A1072" s="116" t="str">
        <f t="shared" si="85"/>
        <v>MAC ROSE-purple</v>
      </c>
      <c r="B1072" s="116" t="str">
        <f t="shared" si="86"/>
        <v>MAC ROSE</v>
      </c>
      <c r="C1072" s="116" t="str">
        <f t="shared" si="87"/>
        <v>purple</v>
      </c>
      <c r="D1072" s="116" t="str">
        <f t="shared" si="88"/>
        <v>Шляпа</v>
      </c>
      <c r="E1072" s="117" t="str">
        <f t="shared" si="84"/>
        <v>Шляпы</v>
      </c>
      <c r="F1072" s="130" t="s">
        <v>2562</v>
      </c>
      <c r="G1072" s="131" t="s">
        <v>2563</v>
      </c>
      <c r="H1072" s="132" t="s">
        <v>44</v>
      </c>
      <c r="I1072" s="133" t="s">
        <v>2564</v>
      </c>
      <c r="J1072" s="134">
        <v>1</v>
      </c>
      <c r="K1072" s="135" t="s">
        <v>2564</v>
      </c>
      <c r="M1072" s="137">
        <v>1</v>
      </c>
    </row>
    <row r="1073" spans="1:13">
      <c r="A1073" s="116" t="str">
        <f t="shared" si="85"/>
        <v>MAC ROSS-green</v>
      </c>
      <c r="B1073" s="116" t="str">
        <f t="shared" si="86"/>
        <v>MAC ROSS</v>
      </c>
      <c r="C1073" s="116" t="str">
        <f t="shared" si="87"/>
        <v>green</v>
      </c>
      <c r="D1073" s="116" t="str">
        <f t="shared" si="88"/>
        <v>Шляпа</v>
      </c>
      <c r="E1073" s="117" t="str">
        <f t="shared" si="84"/>
        <v>Шляпы</v>
      </c>
      <c r="F1073" s="130" t="s">
        <v>2565</v>
      </c>
      <c r="G1073" s="131" t="s">
        <v>2566</v>
      </c>
      <c r="H1073" s="132" t="s">
        <v>42</v>
      </c>
      <c r="I1073" s="133" t="s">
        <v>2540</v>
      </c>
      <c r="J1073" s="134">
        <v>1</v>
      </c>
      <c r="K1073" s="135" t="s">
        <v>2567</v>
      </c>
      <c r="M1073" s="137">
        <v>1</v>
      </c>
    </row>
    <row r="1074" spans="1:13">
      <c r="A1074" s="116" t="str">
        <f t="shared" si="85"/>
        <v>MAC SCOTT-natural</v>
      </c>
      <c r="B1074" s="116" t="str">
        <f t="shared" si="86"/>
        <v>MAC SCOTT</v>
      </c>
      <c r="C1074" s="116" t="str">
        <f t="shared" si="87"/>
        <v>natural</v>
      </c>
      <c r="D1074" s="116" t="str">
        <f t="shared" si="88"/>
        <v>Шляпа</v>
      </c>
      <c r="E1074" s="117" t="str">
        <f t="shared" si="84"/>
        <v>Шляпы</v>
      </c>
      <c r="F1074" s="130" t="s">
        <v>2568</v>
      </c>
      <c r="G1074" s="131" t="s">
        <v>782</v>
      </c>
      <c r="H1074" s="132" t="s">
        <v>44</v>
      </c>
      <c r="I1074" s="133">
        <v>988.78</v>
      </c>
      <c r="J1074" s="134">
        <v>3</v>
      </c>
      <c r="K1074" s="135" t="s">
        <v>2569</v>
      </c>
      <c r="M1074" s="137">
        <v>3</v>
      </c>
    </row>
    <row r="1075" spans="1:13">
      <c r="A1075" s="116" t="str">
        <f t="shared" si="85"/>
        <v>MAC SCOTT-natural</v>
      </c>
      <c r="B1075" s="116" t="str">
        <f t="shared" si="86"/>
        <v>MAC SCOTT</v>
      </c>
      <c r="C1075" s="116" t="str">
        <f t="shared" si="87"/>
        <v>natural</v>
      </c>
      <c r="D1075" s="116" t="str">
        <f t="shared" si="88"/>
        <v>Шляпа</v>
      </c>
      <c r="E1075" s="117" t="str">
        <f t="shared" si="84"/>
        <v>Шляпы</v>
      </c>
      <c r="F1075" s="130" t="s">
        <v>2570</v>
      </c>
      <c r="G1075" s="131" t="s">
        <v>782</v>
      </c>
      <c r="H1075" s="132" t="s">
        <v>42</v>
      </c>
      <c r="I1075" s="133">
        <v>988.78</v>
      </c>
      <c r="J1075" s="134">
        <v>11</v>
      </c>
      <c r="K1075" s="135" t="s">
        <v>2571</v>
      </c>
      <c r="M1075" s="137">
        <v>11</v>
      </c>
    </row>
    <row r="1076" spans="1:13">
      <c r="A1076" s="116" t="str">
        <f t="shared" si="85"/>
        <v>MAC SCOTT-natural</v>
      </c>
      <c r="B1076" s="116" t="str">
        <f t="shared" si="86"/>
        <v>MAC SCOTT</v>
      </c>
      <c r="C1076" s="116" t="str">
        <f t="shared" si="87"/>
        <v>natural</v>
      </c>
      <c r="D1076" s="116" t="str">
        <f t="shared" si="88"/>
        <v>Шляпа</v>
      </c>
      <c r="E1076" s="117" t="str">
        <f t="shared" si="84"/>
        <v>Шляпы</v>
      </c>
      <c r="F1076" s="130" t="s">
        <v>781</v>
      </c>
      <c r="G1076" s="131" t="s">
        <v>782</v>
      </c>
      <c r="H1076" s="132" t="s">
        <v>41</v>
      </c>
      <c r="I1076" s="133">
        <v>988.78</v>
      </c>
      <c r="J1076" s="134">
        <v>12</v>
      </c>
      <c r="K1076" s="135" t="s">
        <v>2572</v>
      </c>
      <c r="M1076" s="137">
        <v>12</v>
      </c>
    </row>
    <row r="1077" spans="1:13">
      <c r="A1077" s="116" t="str">
        <f t="shared" si="85"/>
        <v>MAC SCOTT-natural</v>
      </c>
      <c r="B1077" s="116" t="str">
        <f t="shared" si="86"/>
        <v>MAC SCOTT</v>
      </c>
      <c r="C1077" s="116" t="str">
        <f t="shared" si="87"/>
        <v>natural</v>
      </c>
      <c r="D1077" s="116" t="str">
        <f t="shared" si="88"/>
        <v>Шляпа</v>
      </c>
      <c r="E1077" s="117" t="str">
        <f t="shared" si="84"/>
        <v>Шляпы</v>
      </c>
      <c r="F1077" s="130" t="s">
        <v>2573</v>
      </c>
      <c r="G1077" s="131" t="s">
        <v>782</v>
      </c>
      <c r="H1077" s="132" t="s">
        <v>43</v>
      </c>
      <c r="I1077" s="133">
        <v>988.78</v>
      </c>
      <c r="J1077" s="134">
        <v>3</v>
      </c>
      <c r="K1077" s="135" t="s">
        <v>2569</v>
      </c>
      <c r="M1077" s="137">
        <v>3</v>
      </c>
    </row>
    <row r="1078" spans="1:13">
      <c r="A1078" s="116" t="str">
        <f t="shared" si="85"/>
        <v>MAC SOFT-beige</v>
      </c>
      <c r="B1078" s="116" t="str">
        <f t="shared" si="86"/>
        <v>MAC SOFT</v>
      </c>
      <c r="C1078" s="116" t="str">
        <f t="shared" si="87"/>
        <v>beige</v>
      </c>
      <c r="D1078" s="116" t="str">
        <f t="shared" si="88"/>
        <v>Шляпа</v>
      </c>
      <c r="E1078" s="117" t="str">
        <f t="shared" si="84"/>
        <v>Шляпы</v>
      </c>
      <c r="F1078" s="130" t="s">
        <v>946</v>
      </c>
      <c r="G1078" s="131" t="s">
        <v>945</v>
      </c>
      <c r="H1078" s="132" t="s">
        <v>42</v>
      </c>
      <c r="I1078" s="133" t="s">
        <v>1885</v>
      </c>
      <c r="J1078" s="134">
        <v>2</v>
      </c>
      <c r="K1078" s="135" t="s">
        <v>1886</v>
      </c>
      <c r="M1078" s="137">
        <v>2</v>
      </c>
    </row>
    <row r="1079" spans="1:13">
      <c r="A1079" s="116" t="str">
        <f t="shared" si="85"/>
        <v>MAC SOFT-beige</v>
      </c>
      <c r="B1079" s="116" t="str">
        <f t="shared" si="86"/>
        <v>MAC SOFT</v>
      </c>
      <c r="C1079" s="116" t="str">
        <f t="shared" si="87"/>
        <v>beige</v>
      </c>
      <c r="D1079" s="116" t="str">
        <f t="shared" si="88"/>
        <v>Шляпа</v>
      </c>
      <c r="E1079" s="117" t="str">
        <f t="shared" si="84"/>
        <v>Шляпы</v>
      </c>
      <c r="F1079" s="130" t="s">
        <v>947</v>
      </c>
      <c r="G1079" s="131" t="s">
        <v>945</v>
      </c>
      <c r="H1079" s="132" t="s">
        <v>41</v>
      </c>
      <c r="I1079" s="133" t="s">
        <v>1885</v>
      </c>
      <c r="J1079" s="134">
        <v>6</v>
      </c>
      <c r="K1079" s="135" t="s">
        <v>1894</v>
      </c>
      <c r="M1079" s="137">
        <v>6</v>
      </c>
    </row>
    <row r="1080" spans="1:13">
      <c r="A1080" s="116" t="str">
        <f t="shared" si="85"/>
        <v>MAC SOFT-orange</v>
      </c>
      <c r="B1080" s="116" t="str">
        <f t="shared" si="86"/>
        <v>MAC SOFT</v>
      </c>
      <c r="C1080" s="116" t="str">
        <f t="shared" si="87"/>
        <v>orange</v>
      </c>
      <c r="D1080" s="116" t="str">
        <f t="shared" si="88"/>
        <v>Шляпа</v>
      </c>
      <c r="E1080" s="117" t="str">
        <f t="shared" si="84"/>
        <v>Шляпы</v>
      </c>
      <c r="F1080" s="130" t="s">
        <v>418</v>
      </c>
      <c r="G1080" s="131" t="s">
        <v>417</v>
      </c>
      <c r="H1080" s="132" t="s">
        <v>42</v>
      </c>
      <c r="I1080" s="133">
        <v>939.61</v>
      </c>
      <c r="J1080" s="134">
        <v>2</v>
      </c>
      <c r="K1080" s="135" t="s">
        <v>1564</v>
      </c>
      <c r="M1080" s="137">
        <v>2</v>
      </c>
    </row>
    <row r="1081" spans="1:13">
      <c r="A1081" s="116" t="str">
        <f t="shared" si="85"/>
        <v>MAC SOFT-grey</v>
      </c>
      <c r="B1081" s="116" t="str">
        <f t="shared" si="86"/>
        <v>MAC SOFT</v>
      </c>
      <c r="C1081" s="116" t="str">
        <f t="shared" si="87"/>
        <v>grey</v>
      </c>
      <c r="D1081" s="116" t="str">
        <f t="shared" si="88"/>
        <v>Шляпа</v>
      </c>
      <c r="E1081" s="117" t="str">
        <f t="shared" si="84"/>
        <v>Шляпы</v>
      </c>
      <c r="F1081" s="130" t="s">
        <v>944</v>
      </c>
      <c r="G1081" s="131" t="s">
        <v>158</v>
      </c>
      <c r="H1081" s="132" t="s">
        <v>44</v>
      </c>
      <c r="I1081" s="133" t="s">
        <v>1849</v>
      </c>
      <c r="J1081" s="134">
        <v>2</v>
      </c>
      <c r="K1081" s="135" t="s">
        <v>2574</v>
      </c>
      <c r="M1081" s="137">
        <v>2</v>
      </c>
    </row>
    <row r="1082" spans="1:13">
      <c r="A1082" s="116" t="str">
        <f t="shared" si="85"/>
        <v>MAC SOFT-grey</v>
      </c>
      <c r="B1082" s="116" t="str">
        <f t="shared" si="86"/>
        <v>MAC SOFT</v>
      </c>
      <c r="C1082" s="116" t="str">
        <f t="shared" si="87"/>
        <v>grey</v>
      </c>
      <c r="D1082" s="116" t="str">
        <f t="shared" si="88"/>
        <v>Шляпа</v>
      </c>
      <c r="E1082" s="117" t="str">
        <f t="shared" si="84"/>
        <v>Шляпы</v>
      </c>
      <c r="F1082" s="130" t="s">
        <v>236</v>
      </c>
      <c r="G1082" s="131" t="s">
        <v>158</v>
      </c>
      <c r="H1082" s="132" t="s">
        <v>42</v>
      </c>
      <c r="I1082" s="133" t="s">
        <v>1849</v>
      </c>
      <c r="J1082" s="134">
        <v>2</v>
      </c>
      <c r="K1082" s="135" t="s">
        <v>2574</v>
      </c>
      <c r="M1082" s="137">
        <v>2</v>
      </c>
    </row>
    <row r="1083" spans="1:13">
      <c r="A1083" s="116" t="str">
        <f t="shared" si="85"/>
        <v>MAC SOFT-grey</v>
      </c>
      <c r="B1083" s="116" t="str">
        <f t="shared" si="86"/>
        <v>MAC SOFT</v>
      </c>
      <c r="C1083" s="116" t="str">
        <f t="shared" si="87"/>
        <v>grey</v>
      </c>
      <c r="D1083" s="116" t="str">
        <f t="shared" si="88"/>
        <v>Шляпа</v>
      </c>
      <c r="E1083" s="117" t="str">
        <f t="shared" si="84"/>
        <v>Шляпы</v>
      </c>
      <c r="F1083" s="130" t="s">
        <v>237</v>
      </c>
      <c r="G1083" s="131" t="s">
        <v>158</v>
      </c>
      <c r="H1083" s="132" t="s">
        <v>41</v>
      </c>
      <c r="I1083" s="133" t="s">
        <v>1849</v>
      </c>
      <c r="J1083" s="134">
        <v>1</v>
      </c>
      <c r="K1083" s="135" t="s">
        <v>1849</v>
      </c>
      <c r="M1083" s="137">
        <v>1</v>
      </c>
    </row>
    <row r="1084" spans="1:13">
      <c r="A1084" s="116" t="str">
        <f t="shared" si="85"/>
        <v>MAC SOFT-blue</v>
      </c>
      <c r="B1084" s="116" t="str">
        <f t="shared" si="86"/>
        <v>MAC SOFT</v>
      </c>
      <c r="C1084" s="116" t="str">
        <f t="shared" si="87"/>
        <v>blue</v>
      </c>
      <c r="D1084" s="116" t="str">
        <f t="shared" si="88"/>
        <v>Шляпа</v>
      </c>
      <c r="E1084" s="117" t="str">
        <f t="shared" si="84"/>
        <v>Шляпы</v>
      </c>
      <c r="F1084" s="130" t="s">
        <v>940</v>
      </c>
      <c r="G1084" s="131" t="s">
        <v>941</v>
      </c>
      <c r="H1084" s="132" t="s">
        <v>44</v>
      </c>
      <c r="I1084" s="133" t="s">
        <v>1885</v>
      </c>
      <c r="J1084" s="134">
        <v>6</v>
      </c>
      <c r="K1084" s="135" t="s">
        <v>1894</v>
      </c>
      <c r="M1084" s="137">
        <v>6</v>
      </c>
    </row>
    <row r="1085" spans="1:13">
      <c r="A1085" s="116" t="str">
        <f t="shared" si="85"/>
        <v>MAC SOFT-blue</v>
      </c>
      <c r="B1085" s="116" t="str">
        <f t="shared" si="86"/>
        <v>MAC SOFT</v>
      </c>
      <c r="C1085" s="116" t="str">
        <f t="shared" si="87"/>
        <v>blue</v>
      </c>
      <c r="D1085" s="116" t="str">
        <f t="shared" si="88"/>
        <v>Шляпа</v>
      </c>
      <c r="E1085" s="117" t="str">
        <f t="shared" si="84"/>
        <v>Шляпы</v>
      </c>
      <c r="F1085" s="130" t="s">
        <v>942</v>
      </c>
      <c r="G1085" s="131" t="s">
        <v>941</v>
      </c>
      <c r="H1085" s="132" t="s">
        <v>42</v>
      </c>
      <c r="I1085" s="133" t="s">
        <v>1885</v>
      </c>
      <c r="J1085" s="134">
        <v>3</v>
      </c>
      <c r="K1085" s="135" t="s">
        <v>2575</v>
      </c>
      <c r="M1085" s="137">
        <v>3</v>
      </c>
    </row>
    <row r="1086" spans="1:13">
      <c r="A1086" s="116" t="str">
        <f t="shared" si="85"/>
        <v>MAC SOFT-blue</v>
      </c>
      <c r="B1086" s="116" t="str">
        <f t="shared" si="86"/>
        <v>MAC SOFT</v>
      </c>
      <c r="C1086" s="116" t="str">
        <f t="shared" si="87"/>
        <v>blue</v>
      </c>
      <c r="D1086" s="116" t="str">
        <f t="shared" si="88"/>
        <v>Шляпа</v>
      </c>
      <c r="E1086" s="117" t="str">
        <f t="shared" si="84"/>
        <v>Шляпы</v>
      </c>
      <c r="F1086" s="130" t="s">
        <v>943</v>
      </c>
      <c r="G1086" s="131" t="s">
        <v>941</v>
      </c>
      <c r="H1086" s="132" t="s">
        <v>41</v>
      </c>
      <c r="I1086" s="133" t="s">
        <v>1885</v>
      </c>
      <c r="J1086" s="134">
        <v>2</v>
      </c>
      <c r="K1086" s="135" t="s">
        <v>1886</v>
      </c>
      <c r="M1086" s="137">
        <v>2</v>
      </c>
    </row>
    <row r="1087" spans="1:13">
      <c r="A1087" s="116" t="str">
        <f t="shared" si="85"/>
        <v>MAC SOFT-dark grey</v>
      </c>
      <c r="B1087" s="116" t="str">
        <f t="shared" si="86"/>
        <v>MAC SOFT</v>
      </c>
      <c r="C1087" s="116" t="str">
        <f t="shared" si="87"/>
        <v>dark grey</v>
      </c>
      <c r="D1087" s="116" t="str">
        <f t="shared" si="88"/>
        <v>Шляпа</v>
      </c>
      <c r="E1087" s="117" t="str">
        <f t="shared" si="84"/>
        <v>Шляпы</v>
      </c>
      <c r="F1087" s="130" t="s">
        <v>233</v>
      </c>
      <c r="G1087" s="131" t="s">
        <v>157</v>
      </c>
      <c r="H1087" s="132" t="s">
        <v>44</v>
      </c>
      <c r="I1087" s="133" t="s">
        <v>1849</v>
      </c>
      <c r="J1087" s="134">
        <v>1</v>
      </c>
      <c r="K1087" s="135" t="s">
        <v>1849</v>
      </c>
      <c r="M1087" s="137">
        <v>1</v>
      </c>
    </row>
    <row r="1088" spans="1:13">
      <c r="A1088" s="116" t="str">
        <f t="shared" si="85"/>
        <v>MAC SOFT-dark grey</v>
      </c>
      <c r="B1088" s="116" t="str">
        <f t="shared" si="86"/>
        <v>MAC SOFT</v>
      </c>
      <c r="C1088" s="116" t="str">
        <f t="shared" si="87"/>
        <v>dark grey</v>
      </c>
      <c r="D1088" s="116" t="str">
        <f t="shared" si="88"/>
        <v>Шляпа</v>
      </c>
      <c r="E1088" s="117" t="str">
        <f t="shared" si="84"/>
        <v>Шляпы</v>
      </c>
      <c r="F1088" s="130" t="s">
        <v>939</v>
      </c>
      <c r="G1088" s="131" t="s">
        <v>157</v>
      </c>
      <c r="H1088" s="132" t="s">
        <v>42</v>
      </c>
      <c r="I1088" s="133" t="s">
        <v>1849</v>
      </c>
      <c r="J1088" s="134">
        <v>1</v>
      </c>
      <c r="K1088" s="135" t="s">
        <v>1849</v>
      </c>
      <c r="M1088" s="137">
        <v>1</v>
      </c>
    </row>
    <row r="1089" spans="1:13">
      <c r="A1089" s="116" t="str">
        <f t="shared" si="85"/>
        <v>MAC SOFT-dark grey</v>
      </c>
      <c r="B1089" s="116" t="str">
        <f t="shared" si="86"/>
        <v>MAC SOFT</v>
      </c>
      <c r="C1089" s="116" t="str">
        <f t="shared" si="87"/>
        <v>dark grey</v>
      </c>
      <c r="D1089" s="116" t="str">
        <f t="shared" si="88"/>
        <v>Шляпа</v>
      </c>
      <c r="E1089" s="117" t="str">
        <f t="shared" si="84"/>
        <v>Шляпы</v>
      </c>
      <c r="F1089" s="130" t="s">
        <v>234</v>
      </c>
      <c r="G1089" s="131" t="s">
        <v>157</v>
      </c>
      <c r="H1089" s="132" t="s">
        <v>41</v>
      </c>
      <c r="I1089" s="133" t="s">
        <v>2576</v>
      </c>
      <c r="J1089" s="134">
        <v>2</v>
      </c>
      <c r="K1089" s="135" t="s">
        <v>2577</v>
      </c>
      <c r="M1089" s="137">
        <v>2</v>
      </c>
    </row>
    <row r="1090" spans="1:13">
      <c r="A1090" s="116" t="str">
        <f t="shared" si="85"/>
        <v>MAC SOFT-dark grey</v>
      </c>
      <c r="B1090" s="116" t="str">
        <f t="shared" si="86"/>
        <v>MAC SOFT</v>
      </c>
      <c r="C1090" s="116" t="str">
        <f t="shared" si="87"/>
        <v>dark grey</v>
      </c>
      <c r="D1090" s="116" t="str">
        <f t="shared" si="88"/>
        <v>Шляпа</v>
      </c>
      <c r="E1090" s="117" t="str">
        <f t="shared" ref="E1090:E1153" si="89">VLOOKUP(D1090,N:O,2,0)</f>
        <v>Шляпы</v>
      </c>
      <c r="F1090" s="130" t="s">
        <v>235</v>
      </c>
      <c r="G1090" s="131" t="s">
        <v>157</v>
      </c>
      <c r="H1090" s="132" t="s">
        <v>43</v>
      </c>
      <c r="I1090" s="133" t="s">
        <v>1849</v>
      </c>
      <c r="J1090" s="134">
        <v>1</v>
      </c>
      <c r="K1090" s="135" t="s">
        <v>1849</v>
      </c>
      <c r="M1090" s="137">
        <v>1</v>
      </c>
    </row>
    <row r="1091" spans="1:13">
      <c r="A1091" s="116" t="str">
        <f t="shared" ref="A1091:A1154" si="90">B1091&amp;"-"&amp;C1091</f>
        <v>MAC SOFT VINTAGE-brown</v>
      </c>
      <c r="B1091" s="116" t="str">
        <f t="shared" ref="B1091:B1154" si="91">_xlfn.LET(_xlpm.START,FIND("арт. ",G1091)+5,_xlpm.END,FIND("(",G1091,_xlpm.START),_xlpm.Result,TRIM(MID(G1091,_xlpm.START,_xlpm.END-_xlpm.START)),IFERROR(VALUE(_xlpm.Result),_xlpm.Result))</f>
        <v>MAC SOFT VINTAGE</v>
      </c>
      <c r="C1091" s="116" t="str">
        <f t="shared" ref="C1091:C1154" si="92">IF(OR(G1091&lt;&gt;""),
_xlfn.LET(_xlpm.registr,NOT(0),
_xlpm.include,NOT(NOT(0)),
_xlpm.in,IF(_xlpm.registr,LOWER("{"),"{"),
_xlpm.out,IF(_xlpm.registr,LOWER("}"),"}"),
_xlpm.Target,IF(_xlpm.registr,LOWER(G1091),$B1091),
_xlpm.Start,IF(_xlpm.in="",1,FIND(_xlpm.in,_xlpm.Target)+IF(_xlpm.include,0,LEN(_xlpm.in))),
_xlpm.End,IF(_xlpm.out="",LEN(_xlpm.Target)+1+_xlpm.Start,FIND(_xlpm.out,_xlpm.Target,_xlpm.Start+1)),
_xlpm.Result,TRIM(MID(G1091,_xlpm.Start,_xlpm.End-_xlpm.Start+IF(_xlpm.include,LEN(_xlpm.out),0))),
IFERROR(_xlpm.Result,"Не найдено")
),"")</f>
        <v>brown</v>
      </c>
      <c r="D1091" s="116" t="str">
        <f t="shared" ref="D1091:D1154" si="93">_xlfn.LET(_xlpm.START,1,_xlpm.END,FIND(MID($R$1,1,1),G1091),TRIM(MID(G1091,_xlpm.START,_xlpm.END-_xlpm.START)))</f>
        <v>Шляпа</v>
      </c>
      <c r="E1091" s="117" t="str">
        <f t="shared" si="89"/>
        <v>Шляпы</v>
      </c>
      <c r="F1091" s="130" t="s">
        <v>1013</v>
      </c>
      <c r="G1091" s="131" t="s">
        <v>1012</v>
      </c>
      <c r="H1091" s="132" t="s">
        <v>42</v>
      </c>
      <c r="I1091" s="133" t="s">
        <v>2578</v>
      </c>
      <c r="J1091" s="134">
        <v>1</v>
      </c>
      <c r="K1091" s="135" t="s">
        <v>2578</v>
      </c>
      <c r="M1091" s="137">
        <v>1</v>
      </c>
    </row>
    <row r="1092" spans="1:13">
      <c r="A1092" s="116" t="str">
        <f t="shared" si="90"/>
        <v>MAC SOFT VINTAGE-brown</v>
      </c>
      <c r="B1092" s="116" t="str">
        <f t="shared" si="91"/>
        <v>MAC SOFT VINTAGE</v>
      </c>
      <c r="C1092" s="116" t="str">
        <f t="shared" si="92"/>
        <v>brown</v>
      </c>
      <c r="D1092" s="116" t="str">
        <f t="shared" si="93"/>
        <v>Шляпа</v>
      </c>
      <c r="E1092" s="117" t="str">
        <f t="shared" si="89"/>
        <v>Шляпы</v>
      </c>
      <c r="F1092" s="130" t="s">
        <v>1014</v>
      </c>
      <c r="G1092" s="131" t="s">
        <v>1012</v>
      </c>
      <c r="H1092" s="132" t="s">
        <v>41</v>
      </c>
      <c r="I1092" s="133" t="s">
        <v>2578</v>
      </c>
      <c r="J1092" s="134">
        <v>1</v>
      </c>
      <c r="K1092" s="135" t="s">
        <v>2578</v>
      </c>
      <c r="M1092" s="137">
        <v>1</v>
      </c>
    </row>
    <row r="1093" spans="1:13">
      <c r="A1093" s="116" t="str">
        <f t="shared" si="90"/>
        <v>MAC SOFT VINTAGE-dark grey</v>
      </c>
      <c r="B1093" s="116" t="str">
        <f t="shared" si="91"/>
        <v>MAC SOFT VINTAGE</v>
      </c>
      <c r="C1093" s="116" t="str">
        <f t="shared" si="92"/>
        <v>dark grey</v>
      </c>
      <c r="D1093" s="116" t="str">
        <f t="shared" si="93"/>
        <v>Шляпа</v>
      </c>
      <c r="E1093" s="117" t="str">
        <f t="shared" si="89"/>
        <v>Шляпы</v>
      </c>
      <c r="F1093" s="130" t="s">
        <v>1008</v>
      </c>
      <c r="G1093" s="131" t="s">
        <v>1009</v>
      </c>
      <c r="H1093" s="132" t="s">
        <v>44</v>
      </c>
      <c r="I1093" s="133" t="s">
        <v>2578</v>
      </c>
      <c r="J1093" s="134">
        <v>1</v>
      </c>
      <c r="K1093" s="135" t="s">
        <v>2578</v>
      </c>
      <c r="M1093" s="137">
        <v>1</v>
      </c>
    </row>
    <row r="1094" spans="1:13">
      <c r="A1094" s="116" t="str">
        <f t="shared" si="90"/>
        <v>MAC SOFT VINTAGE-dark grey</v>
      </c>
      <c r="B1094" s="116" t="str">
        <f t="shared" si="91"/>
        <v>MAC SOFT VINTAGE</v>
      </c>
      <c r="C1094" s="116" t="str">
        <f t="shared" si="92"/>
        <v>dark grey</v>
      </c>
      <c r="D1094" s="116" t="str">
        <f t="shared" si="93"/>
        <v>Шляпа</v>
      </c>
      <c r="E1094" s="117" t="str">
        <f t="shared" si="89"/>
        <v>Шляпы</v>
      </c>
      <c r="F1094" s="130" t="s">
        <v>1010</v>
      </c>
      <c r="G1094" s="131" t="s">
        <v>1009</v>
      </c>
      <c r="H1094" s="132" t="s">
        <v>42</v>
      </c>
      <c r="I1094" s="133" t="s">
        <v>2578</v>
      </c>
      <c r="J1094" s="134">
        <v>5</v>
      </c>
      <c r="K1094" s="135" t="s">
        <v>2579</v>
      </c>
      <c r="M1094" s="137">
        <v>5</v>
      </c>
    </row>
    <row r="1095" spans="1:13">
      <c r="A1095" s="116" t="str">
        <f t="shared" si="90"/>
        <v>MAC SOFT VINTAGE-dark grey</v>
      </c>
      <c r="B1095" s="116" t="str">
        <f t="shared" si="91"/>
        <v>MAC SOFT VINTAGE</v>
      </c>
      <c r="C1095" s="116" t="str">
        <f t="shared" si="92"/>
        <v>dark grey</v>
      </c>
      <c r="D1095" s="116" t="str">
        <f t="shared" si="93"/>
        <v>Шляпа</v>
      </c>
      <c r="E1095" s="117" t="str">
        <f t="shared" si="89"/>
        <v>Шляпы</v>
      </c>
      <c r="F1095" s="130" t="s">
        <v>1011</v>
      </c>
      <c r="G1095" s="131" t="s">
        <v>1009</v>
      </c>
      <c r="H1095" s="132" t="s">
        <v>41</v>
      </c>
      <c r="I1095" s="133" t="s">
        <v>2578</v>
      </c>
      <c r="J1095" s="134">
        <v>4</v>
      </c>
      <c r="K1095" s="135" t="s">
        <v>2580</v>
      </c>
      <c r="M1095" s="137">
        <v>4</v>
      </c>
    </row>
    <row r="1096" spans="1:13">
      <c r="A1096" s="116" t="str">
        <f t="shared" si="90"/>
        <v>MAC TARKIN-natural</v>
      </c>
      <c r="B1096" s="116" t="str">
        <f t="shared" si="91"/>
        <v>MAC TARKIN</v>
      </c>
      <c r="C1096" s="116" t="str">
        <f t="shared" si="92"/>
        <v>natural</v>
      </c>
      <c r="D1096" s="116" t="str">
        <f t="shared" si="93"/>
        <v>Шляпа</v>
      </c>
      <c r="E1096" s="117" t="str">
        <f t="shared" si="89"/>
        <v>Шляпы</v>
      </c>
      <c r="F1096" s="130" t="s">
        <v>790</v>
      </c>
      <c r="G1096" s="131" t="s">
        <v>791</v>
      </c>
      <c r="H1096" s="132" t="s">
        <v>41</v>
      </c>
      <c r="I1096" s="133">
        <v>971</v>
      </c>
      <c r="J1096" s="134">
        <v>1</v>
      </c>
      <c r="K1096" s="135">
        <v>971</v>
      </c>
      <c r="M1096" s="137">
        <v>1</v>
      </c>
    </row>
    <row r="1097" spans="1:13">
      <c r="A1097" s="116" t="str">
        <f t="shared" si="90"/>
        <v>MAC TAYLOR-black</v>
      </c>
      <c r="B1097" s="116" t="str">
        <f t="shared" si="91"/>
        <v>MAC TAYLOR</v>
      </c>
      <c r="C1097" s="116" t="str">
        <f t="shared" si="92"/>
        <v>black</v>
      </c>
      <c r="D1097" s="116" t="str">
        <f t="shared" si="93"/>
        <v>Шляпа</v>
      </c>
      <c r="E1097" s="117" t="str">
        <f t="shared" si="89"/>
        <v>Шляпы</v>
      </c>
      <c r="F1097" s="130" t="s">
        <v>238</v>
      </c>
      <c r="G1097" s="131" t="s">
        <v>159</v>
      </c>
      <c r="H1097" s="132" t="s">
        <v>42</v>
      </c>
      <c r="I1097" s="133" t="s">
        <v>2581</v>
      </c>
      <c r="J1097" s="134">
        <v>1</v>
      </c>
      <c r="K1097" s="135" t="s">
        <v>2581</v>
      </c>
      <c r="M1097" s="137">
        <v>1</v>
      </c>
    </row>
    <row r="1098" spans="1:13">
      <c r="A1098" s="116" t="str">
        <f t="shared" si="90"/>
        <v>MAC TUCKER-brown</v>
      </c>
      <c r="B1098" s="116" t="str">
        <f t="shared" si="91"/>
        <v>MAC TUCKER</v>
      </c>
      <c r="C1098" s="116" t="str">
        <f t="shared" si="92"/>
        <v>brown</v>
      </c>
      <c r="D1098" s="116" t="str">
        <f t="shared" si="93"/>
        <v>Шляпа</v>
      </c>
      <c r="E1098" s="117" t="str">
        <f t="shared" si="89"/>
        <v>Шляпы</v>
      </c>
      <c r="F1098" s="130" t="s">
        <v>2582</v>
      </c>
      <c r="G1098" s="131" t="s">
        <v>2583</v>
      </c>
      <c r="H1098" s="132" t="s">
        <v>42</v>
      </c>
      <c r="I1098" s="133" t="s">
        <v>2584</v>
      </c>
      <c r="J1098" s="134">
        <v>5</v>
      </c>
      <c r="K1098" s="135" t="s">
        <v>2585</v>
      </c>
      <c r="M1098" s="137">
        <v>5</v>
      </c>
    </row>
    <row r="1099" spans="1:13">
      <c r="A1099" s="116" t="str">
        <f t="shared" si="90"/>
        <v>MAC TUCKER-brown</v>
      </c>
      <c r="B1099" s="116" t="str">
        <f t="shared" si="91"/>
        <v>MAC TUCKER</v>
      </c>
      <c r="C1099" s="116" t="str">
        <f t="shared" si="92"/>
        <v>brown</v>
      </c>
      <c r="D1099" s="116" t="str">
        <f t="shared" si="93"/>
        <v>Шляпа</v>
      </c>
      <c r="E1099" s="117" t="str">
        <f t="shared" si="89"/>
        <v>Шляпы</v>
      </c>
      <c r="F1099" s="130" t="s">
        <v>2586</v>
      </c>
      <c r="G1099" s="131" t="s">
        <v>2583</v>
      </c>
      <c r="H1099" s="132" t="s">
        <v>41</v>
      </c>
      <c r="I1099" s="133" t="s">
        <v>2584</v>
      </c>
      <c r="J1099" s="134">
        <v>10</v>
      </c>
      <c r="K1099" s="135" t="s">
        <v>2587</v>
      </c>
      <c r="M1099" s="137">
        <v>10</v>
      </c>
    </row>
    <row r="1100" spans="1:13">
      <c r="A1100" s="116" t="str">
        <f t="shared" si="90"/>
        <v>MAC TUCKER-brown</v>
      </c>
      <c r="B1100" s="116" t="str">
        <f t="shared" si="91"/>
        <v>MAC TUCKER</v>
      </c>
      <c r="C1100" s="116" t="str">
        <f t="shared" si="92"/>
        <v>brown</v>
      </c>
      <c r="D1100" s="116" t="str">
        <f t="shared" si="93"/>
        <v>Шляпа</v>
      </c>
      <c r="E1100" s="117" t="str">
        <f t="shared" si="89"/>
        <v>Шляпы</v>
      </c>
      <c r="F1100" s="130" t="s">
        <v>2588</v>
      </c>
      <c r="G1100" s="131" t="s">
        <v>2583</v>
      </c>
      <c r="H1100" s="132" t="s">
        <v>43</v>
      </c>
      <c r="I1100" s="133" t="s">
        <v>2584</v>
      </c>
      <c r="J1100" s="134">
        <v>4</v>
      </c>
      <c r="K1100" s="135" t="s">
        <v>2589</v>
      </c>
      <c r="M1100" s="137">
        <v>4</v>
      </c>
    </row>
    <row r="1101" spans="1:13">
      <c r="A1101" s="116" t="str">
        <f t="shared" si="90"/>
        <v>MAC TUCKER-black</v>
      </c>
      <c r="B1101" s="116" t="str">
        <f t="shared" si="91"/>
        <v>MAC TUCKER</v>
      </c>
      <c r="C1101" s="116" t="str">
        <f t="shared" si="92"/>
        <v>black</v>
      </c>
      <c r="D1101" s="116" t="str">
        <f t="shared" si="93"/>
        <v>Шляпа</v>
      </c>
      <c r="E1101" s="117" t="str">
        <f t="shared" si="89"/>
        <v>Шляпы</v>
      </c>
      <c r="F1101" s="130" t="s">
        <v>2590</v>
      </c>
      <c r="G1101" s="131" t="s">
        <v>2591</v>
      </c>
      <c r="H1101" s="132" t="s">
        <v>42</v>
      </c>
      <c r="I1101" s="133" t="s">
        <v>2584</v>
      </c>
      <c r="J1101" s="134">
        <v>10</v>
      </c>
      <c r="K1101" s="135" t="s">
        <v>2587</v>
      </c>
      <c r="M1101" s="137">
        <v>10</v>
      </c>
    </row>
    <row r="1102" spans="1:13">
      <c r="A1102" s="116" t="str">
        <f t="shared" si="90"/>
        <v>MAC TUCKER-black</v>
      </c>
      <c r="B1102" s="116" t="str">
        <f t="shared" si="91"/>
        <v>MAC TUCKER</v>
      </c>
      <c r="C1102" s="116" t="str">
        <f t="shared" si="92"/>
        <v>black</v>
      </c>
      <c r="D1102" s="116" t="str">
        <f t="shared" si="93"/>
        <v>Шляпа</v>
      </c>
      <c r="E1102" s="117" t="str">
        <f t="shared" si="89"/>
        <v>Шляпы</v>
      </c>
      <c r="F1102" s="130" t="s">
        <v>2592</v>
      </c>
      <c r="G1102" s="131" t="s">
        <v>2591</v>
      </c>
      <c r="H1102" s="132" t="s">
        <v>41</v>
      </c>
      <c r="I1102" s="133" t="s">
        <v>2584</v>
      </c>
      <c r="J1102" s="134">
        <v>18</v>
      </c>
      <c r="K1102" s="135" t="s">
        <v>2593</v>
      </c>
      <c r="M1102" s="137">
        <v>18</v>
      </c>
    </row>
    <row r="1103" spans="1:13">
      <c r="A1103" s="116" t="str">
        <f t="shared" si="90"/>
        <v>MAC TUCKER-black</v>
      </c>
      <c r="B1103" s="116" t="str">
        <f t="shared" si="91"/>
        <v>MAC TUCKER</v>
      </c>
      <c r="C1103" s="116" t="str">
        <f t="shared" si="92"/>
        <v>black</v>
      </c>
      <c r="D1103" s="116" t="str">
        <f t="shared" si="93"/>
        <v>Шляпа</v>
      </c>
      <c r="E1103" s="117" t="str">
        <f t="shared" si="89"/>
        <v>Шляпы</v>
      </c>
      <c r="F1103" s="130" t="s">
        <v>2594</v>
      </c>
      <c r="G1103" s="131" t="s">
        <v>2591</v>
      </c>
      <c r="H1103" s="132" t="s">
        <v>43</v>
      </c>
      <c r="I1103" s="133" t="s">
        <v>2584</v>
      </c>
      <c r="J1103" s="134">
        <v>8</v>
      </c>
      <c r="K1103" s="135" t="s">
        <v>2595</v>
      </c>
      <c r="M1103" s="137">
        <v>8</v>
      </c>
    </row>
    <row r="1104" spans="1:13">
      <c r="A1104" s="116" t="str">
        <f t="shared" si="90"/>
        <v>MAC TYEE-black</v>
      </c>
      <c r="B1104" s="116" t="str">
        <f t="shared" si="91"/>
        <v>MAC TYEE</v>
      </c>
      <c r="C1104" s="116" t="str">
        <f t="shared" si="92"/>
        <v>black</v>
      </c>
      <c r="D1104" s="116" t="str">
        <f t="shared" si="93"/>
        <v>Шляпа</v>
      </c>
      <c r="E1104" s="117" t="str">
        <f t="shared" si="89"/>
        <v>Шляпы</v>
      </c>
      <c r="F1104" s="130" t="s">
        <v>2596</v>
      </c>
      <c r="G1104" s="131" t="s">
        <v>2597</v>
      </c>
      <c r="H1104" s="132" t="s">
        <v>44</v>
      </c>
      <c r="I1104" s="133" t="s">
        <v>2598</v>
      </c>
      <c r="J1104" s="134">
        <v>10</v>
      </c>
      <c r="K1104" s="135" t="s">
        <v>2599</v>
      </c>
      <c r="M1104" s="137">
        <v>10</v>
      </c>
    </row>
    <row r="1105" spans="1:13">
      <c r="A1105" s="116" t="str">
        <f t="shared" si="90"/>
        <v>MAC TYEE-black</v>
      </c>
      <c r="B1105" s="116" t="str">
        <f t="shared" si="91"/>
        <v>MAC TYEE</v>
      </c>
      <c r="C1105" s="116" t="str">
        <f t="shared" si="92"/>
        <v>black</v>
      </c>
      <c r="D1105" s="116" t="str">
        <f t="shared" si="93"/>
        <v>Шляпа</v>
      </c>
      <c r="E1105" s="117" t="str">
        <f t="shared" si="89"/>
        <v>Шляпы</v>
      </c>
      <c r="F1105" s="130" t="s">
        <v>2600</v>
      </c>
      <c r="G1105" s="131" t="s">
        <v>2597</v>
      </c>
      <c r="H1105" s="132" t="s">
        <v>42</v>
      </c>
      <c r="I1105" s="133" t="s">
        <v>2598</v>
      </c>
      <c r="J1105" s="134">
        <v>10</v>
      </c>
      <c r="K1105" s="135" t="s">
        <v>2599</v>
      </c>
      <c r="M1105" s="137">
        <v>10</v>
      </c>
    </row>
    <row r="1106" spans="1:13">
      <c r="A1106" s="116" t="str">
        <f t="shared" si="90"/>
        <v>MAC WARRICK-blue</v>
      </c>
      <c r="B1106" s="116" t="str">
        <f t="shared" si="91"/>
        <v>MAC WARRICK</v>
      </c>
      <c r="C1106" s="116" t="str">
        <f t="shared" si="92"/>
        <v>blue</v>
      </c>
      <c r="D1106" s="116" t="str">
        <f t="shared" si="93"/>
        <v>Шляпа</v>
      </c>
      <c r="E1106" s="117" t="str">
        <f t="shared" si="89"/>
        <v>Шляпы</v>
      </c>
      <c r="F1106" s="130" t="s">
        <v>788</v>
      </c>
      <c r="G1106" s="131" t="s">
        <v>789</v>
      </c>
      <c r="H1106" s="132" t="s">
        <v>41</v>
      </c>
      <c r="I1106" s="133">
        <v>856</v>
      </c>
      <c r="J1106" s="134">
        <v>1</v>
      </c>
      <c r="K1106" s="135">
        <v>856</v>
      </c>
      <c r="M1106" s="137">
        <v>1</v>
      </c>
    </row>
    <row r="1107" spans="1:13">
      <c r="A1107" s="116" t="str">
        <f t="shared" si="90"/>
        <v>MACBIRD-beige</v>
      </c>
      <c r="B1107" s="116" t="str">
        <f t="shared" si="91"/>
        <v>MACBIRD</v>
      </c>
      <c r="C1107" s="116" t="str">
        <f t="shared" si="92"/>
        <v>beige</v>
      </c>
      <c r="D1107" s="116" t="str">
        <f t="shared" si="93"/>
        <v>Шляпа</v>
      </c>
      <c r="E1107" s="117" t="str">
        <f t="shared" si="89"/>
        <v>Шляпы</v>
      </c>
      <c r="F1107" s="130" t="s">
        <v>420</v>
      </c>
      <c r="G1107" s="131" t="s">
        <v>419</v>
      </c>
      <c r="H1107" s="132" t="s">
        <v>42</v>
      </c>
      <c r="I1107" s="133">
        <v>989</v>
      </c>
      <c r="J1107" s="134">
        <v>1</v>
      </c>
      <c r="K1107" s="135">
        <v>989</v>
      </c>
      <c r="M1107" s="137">
        <v>1</v>
      </c>
    </row>
    <row r="1108" spans="1:13">
      <c r="A1108" s="116" t="str">
        <f t="shared" si="90"/>
        <v>MACCARTHY ND-black</v>
      </c>
      <c r="B1108" s="116" t="str">
        <f t="shared" si="91"/>
        <v>MACCARTHY ND</v>
      </c>
      <c r="C1108" s="116" t="str">
        <f t="shared" si="92"/>
        <v>black</v>
      </c>
      <c r="D1108" s="116" t="str">
        <f t="shared" si="93"/>
        <v>Шляпа</v>
      </c>
      <c r="E1108" s="117" t="str">
        <f t="shared" si="89"/>
        <v>Шляпы</v>
      </c>
      <c r="F1108" s="130" t="s">
        <v>2601</v>
      </c>
      <c r="G1108" s="131" t="s">
        <v>2602</v>
      </c>
      <c r="H1108" s="132" t="s">
        <v>42</v>
      </c>
      <c r="I1108" s="133">
        <v>986.82</v>
      </c>
      <c r="J1108" s="134">
        <v>15</v>
      </c>
      <c r="K1108" s="135" t="s">
        <v>2603</v>
      </c>
      <c r="M1108" s="137">
        <v>15</v>
      </c>
    </row>
    <row r="1109" spans="1:13">
      <c r="A1109" s="116" t="str">
        <f t="shared" si="90"/>
        <v>MACCARTHY ND-black</v>
      </c>
      <c r="B1109" s="116" t="str">
        <f t="shared" si="91"/>
        <v>MACCARTHY ND</v>
      </c>
      <c r="C1109" s="116" t="str">
        <f t="shared" si="92"/>
        <v>black</v>
      </c>
      <c r="D1109" s="116" t="str">
        <f t="shared" si="93"/>
        <v>Шляпа</v>
      </c>
      <c r="E1109" s="117" t="str">
        <f t="shared" si="89"/>
        <v>Шляпы</v>
      </c>
      <c r="F1109" s="130" t="s">
        <v>2604</v>
      </c>
      <c r="G1109" s="131" t="s">
        <v>2602</v>
      </c>
      <c r="H1109" s="132" t="s">
        <v>41</v>
      </c>
      <c r="I1109" s="133">
        <v>986.82</v>
      </c>
      <c r="J1109" s="134">
        <v>20</v>
      </c>
      <c r="K1109" s="135" t="s">
        <v>2605</v>
      </c>
      <c r="M1109" s="137">
        <v>20</v>
      </c>
    </row>
    <row r="1110" spans="1:13">
      <c r="A1110" s="116" t="str">
        <f t="shared" si="90"/>
        <v>MACCARTHY ND-black</v>
      </c>
      <c r="B1110" s="116" t="str">
        <f t="shared" si="91"/>
        <v>MACCARTHY ND</v>
      </c>
      <c r="C1110" s="116" t="str">
        <f t="shared" si="92"/>
        <v>black</v>
      </c>
      <c r="D1110" s="116" t="str">
        <f t="shared" si="93"/>
        <v>Шляпа</v>
      </c>
      <c r="E1110" s="117" t="str">
        <f t="shared" si="89"/>
        <v>Шляпы</v>
      </c>
      <c r="F1110" s="130" t="s">
        <v>2606</v>
      </c>
      <c r="G1110" s="131" t="s">
        <v>2602</v>
      </c>
      <c r="H1110" s="132" t="s">
        <v>43</v>
      </c>
      <c r="I1110" s="133">
        <v>986.83</v>
      </c>
      <c r="J1110" s="134">
        <v>10</v>
      </c>
      <c r="K1110" s="135" t="s">
        <v>1552</v>
      </c>
      <c r="M1110" s="137">
        <v>10</v>
      </c>
    </row>
    <row r="1111" spans="1:13">
      <c r="A1111" s="116" t="str">
        <f t="shared" si="90"/>
        <v>MACCURTIS-grey</v>
      </c>
      <c r="B1111" s="116" t="str">
        <f t="shared" si="91"/>
        <v>MACCURTIS</v>
      </c>
      <c r="C1111" s="116" t="str">
        <f t="shared" si="92"/>
        <v>grey</v>
      </c>
      <c r="D1111" s="116" t="str">
        <f t="shared" si="93"/>
        <v>Шляпа</v>
      </c>
      <c r="E1111" s="117" t="str">
        <f t="shared" si="89"/>
        <v>Шляпы</v>
      </c>
      <c r="F1111" s="130" t="s">
        <v>2607</v>
      </c>
      <c r="G1111" s="131" t="s">
        <v>2608</v>
      </c>
      <c r="H1111" s="132" t="s">
        <v>44</v>
      </c>
      <c r="I1111" s="133">
        <v>986.83</v>
      </c>
      <c r="J1111" s="134">
        <v>6</v>
      </c>
      <c r="K1111" s="135" t="s">
        <v>2609</v>
      </c>
      <c r="M1111" s="137">
        <v>6</v>
      </c>
    </row>
    <row r="1112" spans="1:13">
      <c r="A1112" s="116" t="str">
        <f t="shared" si="90"/>
        <v>MACCURTIS-grey</v>
      </c>
      <c r="B1112" s="116" t="str">
        <f t="shared" si="91"/>
        <v>MACCURTIS</v>
      </c>
      <c r="C1112" s="116" t="str">
        <f t="shared" si="92"/>
        <v>grey</v>
      </c>
      <c r="D1112" s="116" t="str">
        <f t="shared" si="93"/>
        <v>Шляпа</v>
      </c>
      <c r="E1112" s="117" t="str">
        <f t="shared" si="89"/>
        <v>Шляпы</v>
      </c>
      <c r="F1112" s="130" t="s">
        <v>2610</v>
      </c>
      <c r="G1112" s="131" t="s">
        <v>2608</v>
      </c>
      <c r="H1112" s="132" t="s">
        <v>42</v>
      </c>
      <c r="I1112" s="133" t="s">
        <v>2428</v>
      </c>
      <c r="J1112" s="134">
        <v>8</v>
      </c>
      <c r="K1112" s="135" t="s">
        <v>2611</v>
      </c>
      <c r="M1112" s="137">
        <v>8</v>
      </c>
    </row>
    <row r="1113" spans="1:13">
      <c r="A1113" s="116" t="str">
        <f t="shared" si="90"/>
        <v>MACCURTIS-blue</v>
      </c>
      <c r="B1113" s="116" t="str">
        <f t="shared" si="91"/>
        <v>MACCURTIS</v>
      </c>
      <c r="C1113" s="116" t="str">
        <f t="shared" si="92"/>
        <v>blue</v>
      </c>
      <c r="D1113" s="116" t="str">
        <f t="shared" si="93"/>
        <v>Шляпа</v>
      </c>
      <c r="E1113" s="117" t="str">
        <f t="shared" si="89"/>
        <v>Шляпы</v>
      </c>
      <c r="F1113" s="130" t="s">
        <v>2612</v>
      </c>
      <c r="G1113" s="131" t="s">
        <v>2613</v>
      </c>
      <c r="H1113" s="132" t="s">
        <v>44</v>
      </c>
      <c r="I1113" s="133">
        <v>986.83</v>
      </c>
      <c r="J1113" s="134">
        <v>6</v>
      </c>
      <c r="K1113" s="135" t="s">
        <v>2609</v>
      </c>
      <c r="M1113" s="137">
        <v>6</v>
      </c>
    </row>
    <row r="1114" spans="1:13">
      <c r="A1114" s="116" t="str">
        <f t="shared" si="90"/>
        <v>MACCURTIS-blue</v>
      </c>
      <c r="B1114" s="116" t="str">
        <f t="shared" si="91"/>
        <v>MACCURTIS</v>
      </c>
      <c r="C1114" s="116" t="str">
        <f t="shared" si="92"/>
        <v>blue</v>
      </c>
      <c r="D1114" s="116" t="str">
        <f t="shared" si="93"/>
        <v>Шляпа</v>
      </c>
      <c r="E1114" s="117" t="str">
        <f t="shared" si="89"/>
        <v>Шляпы</v>
      </c>
      <c r="F1114" s="130" t="s">
        <v>2614</v>
      </c>
      <c r="G1114" s="131" t="s">
        <v>2613</v>
      </c>
      <c r="H1114" s="132" t="s">
        <v>42</v>
      </c>
      <c r="I1114" s="133">
        <v>986.83</v>
      </c>
      <c r="J1114" s="134">
        <v>8</v>
      </c>
      <c r="K1114" s="135" t="s">
        <v>2615</v>
      </c>
      <c r="M1114" s="137">
        <v>8</v>
      </c>
    </row>
    <row r="1115" spans="1:13">
      <c r="A1115" s="116" t="str">
        <f t="shared" si="90"/>
        <v>MACGARBO-navy</v>
      </c>
      <c r="B1115" s="116" t="str">
        <f t="shared" si="91"/>
        <v>MACGARBO</v>
      </c>
      <c r="C1115" s="116" t="str">
        <f t="shared" si="92"/>
        <v>navy</v>
      </c>
      <c r="D1115" s="116" t="str">
        <f t="shared" si="93"/>
        <v>Шляпа</v>
      </c>
      <c r="E1115" s="117" t="str">
        <f t="shared" si="89"/>
        <v>Шляпы</v>
      </c>
      <c r="F1115" s="130" t="s">
        <v>2616</v>
      </c>
      <c r="G1115" s="131" t="s">
        <v>2617</v>
      </c>
      <c r="H1115" s="132" t="s">
        <v>44</v>
      </c>
      <c r="I1115" s="133" t="s">
        <v>2618</v>
      </c>
      <c r="J1115" s="134">
        <v>5</v>
      </c>
      <c r="K1115" s="135" t="s">
        <v>2619</v>
      </c>
      <c r="M1115" s="137">
        <v>5</v>
      </c>
    </row>
    <row r="1116" spans="1:13">
      <c r="A1116" s="116" t="str">
        <f t="shared" si="90"/>
        <v>MACGARBO-navy</v>
      </c>
      <c r="B1116" s="116" t="str">
        <f t="shared" si="91"/>
        <v>MACGARBO</v>
      </c>
      <c r="C1116" s="116" t="str">
        <f t="shared" si="92"/>
        <v>navy</v>
      </c>
      <c r="D1116" s="116" t="str">
        <f t="shared" si="93"/>
        <v>Шляпа</v>
      </c>
      <c r="E1116" s="117" t="str">
        <f t="shared" si="89"/>
        <v>Шляпы</v>
      </c>
      <c r="F1116" s="130" t="s">
        <v>2620</v>
      </c>
      <c r="G1116" s="131" t="s">
        <v>2617</v>
      </c>
      <c r="H1116" s="132" t="s">
        <v>42</v>
      </c>
      <c r="I1116" s="133" t="s">
        <v>2618</v>
      </c>
      <c r="J1116" s="134">
        <v>8</v>
      </c>
      <c r="K1116" s="135" t="s">
        <v>2621</v>
      </c>
      <c r="M1116" s="137">
        <v>8</v>
      </c>
    </row>
    <row r="1117" spans="1:13">
      <c r="A1117" s="116" t="str">
        <f t="shared" si="90"/>
        <v>MACGARBO-navy</v>
      </c>
      <c r="B1117" s="116" t="str">
        <f t="shared" si="91"/>
        <v>MACGARBO</v>
      </c>
      <c r="C1117" s="116" t="str">
        <f t="shared" si="92"/>
        <v>navy</v>
      </c>
      <c r="D1117" s="116" t="str">
        <f t="shared" si="93"/>
        <v>Шляпа</v>
      </c>
      <c r="E1117" s="117" t="str">
        <f t="shared" si="89"/>
        <v>Шляпы</v>
      </c>
      <c r="F1117" s="130" t="s">
        <v>2622</v>
      </c>
      <c r="G1117" s="131" t="s">
        <v>2617</v>
      </c>
      <c r="H1117" s="132" t="s">
        <v>41</v>
      </c>
      <c r="I1117" s="133">
        <v>789.46</v>
      </c>
      <c r="J1117" s="134">
        <v>6</v>
      </c>
      <c r="K1117" s="135" t="s">
        <v>1370</v>
      </c>
      <c r="M1117" s="137">
        <v>6</v>
      </c>
    </row>
    <row r="1118" spans="1:13">
      <c r="A1118" s="116" t="str">
        <f t="shared" si="90"/>
        <v>MACGOFER-brown</v>
      </c>
      <c r="B1118" s="116" t="str">
        <f t="shared" si="91"/>
        <v>MACGOFER</v>
      </c>
      <c r="C1118" s="116" t="str">
        <f t="shared" si="92"/>
        <v>brown</v>
      </c>
      <c r="D1118" s="116" t="str">
        <f t="shared" si="93"/>
        <v>Шляпа</v>
      </c>
      <c r="E1118" s="117" t="str">
        <f t="shared" si="89"/>
        <v>Шляпы</v>
      </c>
      <c r="F1118" s="130" t="s">
        <v>2623</v>
      </c>
      <c r="G1118" s="131" t="s">
        <v>2624</v>
      </c>
      <c r="H1118" s="132" t="s">
        <v>42</v>
      </c>
      <c r="I1118" s="133" t="s">
        <v>2625</v>
      </c>
      <c r="J1118" s="134">
        <v>8</v>
      </c>
      <c r="K1118" s="135" t="s">
        <v>2421</v>
      </c>
      <c r="M1118" s="137">
        <v>8</v>
      </c>
    </row>
    <row r="1119" spans="1:13">
      <c r="A1119" s="116" t="str">
        <f t="shared" si="90"/>
        <v>MACGOFER-brown</v>
      </c>
      <c r="B1119" s="116" t="str">
        <f t="shared" si="91"/>
        <v>MACGOFER</v>
      </c>
      <c r="C1119" s="116" t="str">
        <f t="shared" si="92"/>
        <v>brown</v>
      </c>
      <c r="D1119" s="116" t="str">
        <f t="shared" si="93"/>
        <v>Шляпа</v>
      </c>
      <c r="E1119" s="117" t="str">
        <f t="shared" si="89"/>
        <v>Шляпы</v>
      </c>
      <c r="F1119" s="130" t="s">
        <v>2626</v>
      </c>
      <c r="G1119" s="131" t="s">
        <v>2624</v>
      </c>
      <c r="H1119" s="132" t="s">
        <v>41</v>
      </c>
      <c r="I1119" s="133" t="s">
        <v>2625</v>
      </c>
      <c r="J1119" s="134">
        <v>12</v>
      </c>
      <c r="K1119" s="135" t="s">
        <v>2627</v>
      </c>
      <c r="M1119" s="137">
        <v>12</v>
      </c>
    </row>
    <row r="1120" spans="1:13">
      <c r="A1120" s="116" t="str">
        <f t="shared" si="90"/>
        <v>MACGOFER-brown</v>
      </c>
      <c r="B1120" s="116" t="str">
        <f t="shared" si="91"/>
        <v>MACGOFER</v>
      </c>
      <c r="C1120" s="116" t="str">
        <f t="shared" si="92"/>
        <v>brown</v>
      </c>
      <c r="D1120" s="116" t="str">
        <f t="shared" si="93"/>
        <v>Шляпа</v>
      </c>
      <c r="E1120" s="117" t="str">
        <f t="shared" si="89"/>
        <v>Шляпы</v>
      </c>
      <c r="F1120" s="130" t="s">
        <v>2628</v>
      </c>
      <c r="G1120" s="131" t="s">
        <v>2624</v>
      </c>
      <c r="H1120" s="132" t="s">
        <v>43</v>
      </c>
      <c r="I1120" s="133" t="s">
        <v>2625</v>
      </c>
      <c r="J1120" s="134">
        <v>8</v>
      </c>
      <c r="K1120" s="135" t="s">
        <v>2421</v>
      </c>
      <c r="M1120" s="137">
        <v>8</v>
      </c>
    </row>
    <row r="1121" spans="1:13">
      <c r="A1121" s="116" t="str">
        <f t="shared" si="90"/>
        <v>MACGOFER-black</v>
      </c>
      <c r="B1121" s="116" t="str">
        <f t="shared" si="91"/>
        <v>MACGOFER</v>
      </c>
      <c r="C1121" s="116" t="str">
        <f t="shared" si="92"/>
        <v>black</v>
      </c>
      <c r="D1121" s="116" t="str">
        <f t="shared" si="93"/>
        <v>Шляпа</v>
      </c>
      <c r="E1121" s="117" t="str">
        <f t="shared" si="89"/>
        <v>Шляпы</v>
      </c>
      <c r="F1121" s="130" t="s">
        <v>2629</v>
      </c>
      <c r="G1121" s="131" t="s">
        <v>2630</v>
      </c>
      <c r="H1121" s="132" t="s">
        <v>42</v>
      </c>
      <c r="I1121" s="133" t="s">
        <v>2625</v>
      </c>
      <c r="J1121" s="134">
        <v>9</v>
      </c>
      <c r="K1121" s="135" t="s">
        <v>2631</v>
      </c>
      <c r="M1121" s="137">
        <v>9</v>
      </c>
    </row>
    <row r="1122" spans="1:13">
      <c r="A1122" s="116" t="str">
        <f t="shared" si="90"/>
        <v>MACGOFER-black</v>
      </c>
      <c r="B1122" s="116" t="str">
        <f t="shared" si="91"/>
        <v>MACGOFER</v>
      </c>
      <c r="C1122" s="116" t="str">
        <f t="shared" si="92"/>
        <v>black</v>
      </c>
      <c r="D1122" s="116" t="str">
        <f t="shared" si="93"/>
        <v>Шляпа</v>
      </c>
      <c r="E1122" s="117" t="str">
        <f t="shared" si="89"/>
        <v>Шляпы</v>
      </c>
      <c r="F1122" s="130" t="s">
        <v>2632</v>
      </c>
      <c r="G1122" s="131" t="s">
        <v>2630</v>
      </c>
      <c r="H1122" s="132" t="s">
        <v>41</v>
      </c>
      <c r="I1122" s="133" t="s">
        <v>2428</v>
      </c>
      <c r="J1122" s="134">
        <v>13</v>
      </c>
      <c r="K1122" s="135" t="s">
        <v>2429</v>
      </c>
      <c r="M1122" s="137">
        <v>13</v>
      </c>
    </row>
    <row r="1123" spans="1:13">
      <c r="A1123" s="116" t="str">
        <f t="shared" si="90"/>
        <v>MACGOFER-black</v>
      </c>
      <c r="B1123" s="116" t="str">
        <f t="shared" si="91"/>
        <v>MACGOFER</v>
      </c>
      <c r="C1123" s="116" t="str">
        <f t="shared" si="92"/>
        <v>black</v>
      </c>
      <c r="D1123" s="116" t="str">
        <f t="shared" si="93"/>
        <v>Шляпа</v>
      </c>
      <c r="E1123" s="117" t="str">
        <f t="shared" si="89"/>
        <v>Шляпы</v>
      </c>
      <c r="F1123" s="130" t="s">
        <v>2633</v>
      </c>
      <c r="G1123" s="131" t="s">
        <v>2630</v>
      </c>
      <c r="H1123" s="132" t="s">
        <v>43</v>
      </c>
      <c r="I1123" s="133" t="s">
        <v>2625</v>
      </c>
      <c r="J1123" s="134">
        <v>10</v>
      </c>
      <c r="K1123" s="135" t="s">
        <v>2634</v>
      </c>
      <c r="M1123" s="137">
        <v>10</v>
      </c>
    </row>
    <row r="1124" spans="1:13">
      <c r="A1124" s="116" t="str">
        <f t="shared" si="90"/>
        <v>MACKINSLEY-brown</v>
      </c>
      <c r="B1124" s="116" t="str">
        <f t="shared" si="91"/>
        <v>MACKINSLEY</v>
      </c>
      <c r="C1124" s="116" t="str">
        <f t="shared" si="92"/>
        <v>brown</v>
      </c>
      <c r="D1124" s="116" t="str">
        <f t="shared" si="93"/>
        <v>Шляпа</v>
      </c>
      <c r="E1124" s="117" t="str">
        <f t="shared" si="89"/>
        <v>Шляпы</v>
      </c>
      <c r="F1124" s="130" t="s">
        <v>2635</v>
      </c>
      <c r="G1124" s="131" t="s">
        <v>2636</v>
      </c>
      <c r="H1124" s="132" t="s">
        <v>42</v>
      </c>
      <c r="I1124" s="133">
        <v>888.63</v>
      </c>
      <c r="J1124" s="134">
        <v>8</v>
      </c>
      <c r="K1124" s="135" t="s">
        <v>2637</v>
      </c>
      <c r="M1124" s="137">
        <v>8</v>
      </c>
    </row>
    <row r="1125" spans="1:13">
      <c r="A1125" s="116" t="str">
        <f t="shared" si="90"/>
        <v>MACKINSLEY-brown</v>
      </c>
      <c r="B1125" s="116" t="str">
        <f t="shared" si="91"/>
        <v>MACKINSLEY</v>
      </c>
      <c r="C1125" s="116" t="str">
        <f t="shared" si="92"/>
        <v>brown</v>
      </c>
      <c r="D1125" s="116" t="str">
        <f t="shared" si="93"/>
        <v>Шляпа</v>
      </c>
      <c r="E1125" s="117" t="str">
        <f t="shared" si="89"/>
        <v>Шляпы</v>
      </c>
      <c r="F1125" s="130" t="s">
        <v>2638</v>
      </c>
      <c r="G1125" s="131" t="s">
        <v>2636</v>
      </c>
      <c r="H1125" s="132" t="s">
        <v>41</v>
      </c>
      <c r="I1125" s="133">
        <v>888.63</v>
      </c>
      <c r="J1125" s="134">
        <v>12</v>
      </c>
      <c r="K1125" s="135" t="s">
        <v>2639</v>
      </c>
      <c r="M1125" s="137">
        <v>12</v>
      </c>
    </row>
    <row r="1126" spans="1:13">
      <c r="A1126" s="116" t="str">
        <f t="shared" si="90"/>
        <v>MACKINSLEY-black</v>
      </c>
      <c r="B1126" s="116" t="str">
        <f t="shared" si="91"/>
        <v>MACKINSLEY</v>
      </c>
      <c r="C1126" s="116" t="str">
        <f t="shared" si="92"/>
        <v>black</v>
      </c>
      <c r="D1126" s="116" t="str">
        <f t="shared" si="93"/>
        <v>Шляпа</v>
      </c>
      <c r="E1126" s="117" t="str">
        <f t="shared" si="89"/>
        <v>Шляпы</v>
      </c>
      <c r="F1126" s="130" t="s">
        <v>2640</v>
      </c>
      <c r="G1126" s="131" t="s">
        <v>2641</v>
      </c>
      <c r="H1126" s="132" t="s">
        <v>41</v>
      </c>
      <c r="I1126" s="133">
        <v>888.63</v>
      </c>
      <c r="J1126" s="134">
        <v>14</v>
      </c>
      <c r="K1126" s="135" t="s">
        <v>2642</v>
      </c>
      <c r="M1126" s="137">
        <v>14</v>
      </c>
    </row>
    <row r="1127" spans="1:13">
      <c r="A1127" s="116" t="str">
        <f t="shared" si="90"/>
        <v>MACLOYAL-beige</v>
      </c>
      <c r="B1127" s="116" t="str">
        <f t="shared" si="91"/>
        <v>MACLOYAL</v>
      </c>
      <c r="C1127" s="116" t="str">
        <f t="shared" si="92"/>
        <v>beige</v>
      </c>
      <c r="D1127" s="116" t="str">
        <f t="shared" si="93"/>
        <v>Шляпа</v>
      </c>
      <c r="E1127" s="117" t="str">
        <f t="shared" si="89"/>
        <v>Шляпы</v>
      </c>
      <c r="F1127" s="130" t="s">
        <v>372</v>
      </c>
      <c r="G1127" s="131" t="s">
        <v>373</v>
      </c>
      <c r="H1127" s="132" t="s">
        <v>42</v>
      </c>
      <c r="I1127" s="133">
        <v>547</v>
      </c>
      <c r="J1127" s="134">
        <v>2</v>
      </c>
      <c r="K1127" s="135" t="s">
        <v>2643</v>
      </c>
      <c r="M1127" s="137">
        <v>2</v>
      </c>
    </row>
    <row r="1128" spans="1:13">
      <c r="A1128" s="116" t="str">
        <f t="shared" si="90"/>
        <v>MACLOYAL-beige</v>
      </c>
      <c r="B1128" s="116" t="str">
        <f t="shared" si="91"/>
        <v>MACLOYAL</v>
      </c>
      <c r="C1128" s="116" t="str">
        <f t="shared" si="92"/>
        <v>beige</v>
      </c>
      <c r="D1128" s="116" t="str">
        <f t="shared" si="93"/>
        <v>Шляпа</v>
      </c>
      <c r="E1128" s="117" t="str">
        <f t="shared" si="89"/>
        <v>Шляпы</v>
      </c>
      <c r="F1128" s="130" t="s">
        <v>374</v>
      </c>
      <c r="G1128" s="131" t="s">
        <v>373</v>
      </c>
      <c r="H1128" s="132" t="s">
        <v>41</v>
      </c>
      <c r="I1128" s="133">
        <v>547</v>
      </c>
      <c r="J1128" s="134">
        <v>1</v>
      </c>
      <c r="K1128" s="135">
        <v>547</v>
      </c>
      <c r="M1128" s="137">
        <v>1</v>
      </c>
    </row>
    <row r="1129" spans="1:13">
      <c r="A1129" s="116" t="str">
        <f t="shared" si="90"/>
        <v>MACLOYAL-beige</v>
      </c>
      <c r="B1129" s="116" t="str">
        <f t="shared" si="91"/>
        <v>MACLOYAL</v>
      </c>
      <c r="C1129" s="116" t="str">
        <f t="shared" si="92"/>
        <v>beige</v>
      </c>
      <c r="D1129" s="116" t="str">
        <f t="shared" si="93"/>
        <v>Шляпа</v>
      </c>
      <c r="E1129" s="117" t="str">
        <f t="shared" si="89"/>
        <v>Шляпы</v>
      </c>
      <c r="F1129" s="130" t="s">
        <v>424</v>
      </c>
      <c r="G1129" s="131" t="s">
        <v>373</v>
      </c>
      <c r="H1129" s="132" t="s">
        <v>43</v>
      </c>
      <c r="I1129" s="133">
        <v>547</v>
      </c>
      <c r="J1129" s="134">
        <v>2</v>
      </c>
      <c r="K1129" s="135" t="s">
        <v>2643</v>
      </c>
      <c r="M1129" s="137">
        <v>2</v>
      </c>
    </row>
    <row r="1130" spans="1:13">
      <c r="A1130" s="116" t="str">
        <f t="shared" si="90"/>
        <v>MACLOYAL-tobacco</v>
      </c>
      <c r="B1130" s="116" t="str">
        <f t="shared" si="91"/>
        <v>MACLOYAL</v>
      </c>
      <c r="C1130" s="116" t="str">
        <f t="shared" si="92"/>
        <v>tobacco</v>
      </c>
      <c r="D1130" s="116" t="str">
        <f t="shared" si="93"/>
        <v>Шляпа</v>
      </c>
      <c r="E1130" s="117" t="str">
        <f t="shared" si="89"/>
        <v>Шляпы</v>
      </c>
      <c r="F1130" s="130" t="s">
        <v>2644</v>
      </c>
      <c r="G1130" s="131" t="s">
        <v>426</v>
      </c>
      <c r="H1130" s="132" t="s">
        <v>42</v>
      </c>
      <c r="I1130" s="133">
        <v>547</v>
      </c>
      <c r="J1130" s="134">
        <v>1</v>
      </c>
      <c r="K1130" s="135">
        <v>547</v>
      </c>
      <c r="M1130" s="137">
        <v>1</v>
      </c>
    </row>
    <row r="1131" spans="1:13">
      <c r="A1131" s="116" t="str">
        <f t="shared" si="90"/>
        <v>MACLOYAL-blue</v>
      </c>
      <c r="B1131" s="116" t="str">
        <f t="shared" si="91"/>
        <v>MACLOYAL</v>
      </c>
      <c r="C1131" s="116" t="str">
        <f t="shared" si="92"/>
        <v>blue</v>
      </c>
      <c r="D1131" s="116" t="str">
        <f t="shared" si="93"/>
        <v>Шляпа</v>
      </c>
      <c r="E1131" s="117" t="str">
        <f t="shared" si="89"/>
        <v>Шляпы</v>
      </c>
      <c r="F1131" s="130" t="s">
        <v>425</v>
      </c>
      <c r="G1131" s="131" t="s">
        <v>376</v>
      </c>
      <c r="H1131" s="132" t="s">
        <v>42</v>
      </c>
      <c r="I1131" s="133">
        <v>547</v>
      </c>
      <c r="J1131" s="134">
        <v>2</v>
      </c>
      <c r="K1131" s="135" t="s">
        <v>2643</v>
      </c>
      <c r="M1131" s="137">
        <v>2</v>
      </c>
    </row>
    <row r="1132" spans="1:13">
      <c r="A1132" s="116" t="str">
        <f t="shared" si="90"/>
        <v>MACLOYAL-blue</v>
      </c>
      <c r="B1132" s="116" t="str">
        <f t="shared" si="91"/>
        <v>MACLOYAL</v>
      </c>
      <c r="C1132" s="116" t="str">
        <f t="shared" si="92"/>
        <v>blue</v>
      </c>
      <c r="D1132" s="116" t="str">
        <f t="shared" si="93"/>
        <v>Шляпа</v>
      </c>
      <c r="E1132" s="117" t="str">
        <f t="shared" si="89"/>
        <v>Шляпы</v>
      </c>
      <c r="F1132" s="130" t="s">
        <v>375</v>
      </c>
      <c r="G1132" s="131" t="s">
        <v>376</v>
      </c>
      <c r="H1132" s="132" t="s">
        <v>41</v>
      </c>
      <c r="I1132" s="133">
        <v>867</v>
      </c>
      <c r="J1132" s="134">
        <v>2</v>
      </c>
      <c r="K1132" s="135" t="s">
        <v>2645</v>
      </c>
      <c r="M1132" s="137">
        <v>2</v>
      </c>
    </row>
    <row r="1133" spans="1:13">
      <c r="A1133" s="116" t="str">
        <f t="shared" si="90"/>
        <v>MACMAXWELL-bordeaux</v>
      </c>
      <c r="B1133" s="116" t="str">
        <f t="shared" si="91"/>
        <v>MACMAXWELL</v>
      </c>
      <c r="C1133" s="116" t="str">
        <f t="shared" si="92"/>
        <v>bordeaux</v>
      </c>
      <c r="D1133" s="116" t="str">
        <f t="shared" si="93"/>
        <v>Шляпа</v>
      </c>
      <c r="E1133" s="117" t="str">
        <f t="shared" si="89"/>
        <v>Шляпы</v>
      </c>
      <c r="F1133" s="130" t="s">
        <v>2646</v>
      </c>
      <c r="G1133" s="131" t="s">
        <v>2647</v>
      </c>
      <c r="H1133" s="132" t="s">
        <v>45</v>
      </c>
      <c r="I1133" s="133">
        <v>986.83</v>
      </c>
      <c r="J1133" s="134">
        <v>10</v>
      </c>
      <c r="K1133" s="135" t="s">
        <v>1552</v>
      </c>
      <c r="M1133" s="137">
        <v>10</v>
      </c>
    </row>
    <row r="1134" spans="1:13">
      <c r="A1134" s="116" t="str">
        <f t="shared" si="90"/>
        <v>MACMAXWELL-black</v>
      </c>
      <c r="B1134" s="116" t="str">
        <f t="shared" si="91"/>
        <v>MACMAXWELL</v>
      </c>
      <c r="C1134" s="116" t="str">
        <f t="shared" si="92"/>
        <v>black</v>
      </c>
      <c r="D1134" s="116" t="str">
        <f t="shared" si="93"/>
        <v>Шляпа</v>
      </c>
      <c r="E1134" s="117" t="str">
        <f t="shared" si="89"/>
        <v>Шляпы</v>
      </c>
      <c r="F1134" s="130" t="s">
        <v>2648</v>
      </c>
      <c r="G1134" s="131" t="s">
        <v>2649</v>
      </c>
      <c r="H1134" s="132" t="s">
        <v>46</v>
      </c>
      <c r="I1134" s="133">
        <v>986.83</v>
      </c>
      <c r="J1134" s="134">
        <v>6</v>
      </c>
      <c r="K1134" s="135" t="s">
        <v>2609</v>
      </c>
      <c r="M1134" s="137">
        <v>6</v>
      </c>
    </row>
    <row r="1135" spans="1:13">
      <c r="A1135" s="116" t="str">
        <f t="shared" si="90"/>
        <v>MACMAXWELL-black</v>
      </c>
      <c r="B1135" s="116" t="str">
        <f t="shared" si="91"/>
        <v>MACMAXWELL</v>
      </c>
      <c r="C1135" s="116" t="str">
        <f t="shared" si="92"/>
        <v>black</v>
      </c>
      <c r="D1135" s="116" t="str">
        <f t="shared" si="93"/>
        <v>Шляпа</v>
      </c>
      <c r="E1135" s="117" t="str">
        <f t="shared" si="89"/>
        <v>Шляпы</v>
      </c>
      <c r="F1135" s="130" t="s">
        <v>2650</v>
      </c>
      <c r="G1135" s="131" t="s">
        <v>2649</v>
      </c>
      <c r="H1135" s="132" t="s">
        <v>45</v>
      </c>
      <c r="I1135" s="133">
        <v>986.83</v>
      </c>
      <c r="J1135" s="134">
        <v>8</v>
      </c>
      <c r="K1135" s="135" t="s">
        <v>2615</v>
      </c>
      <c r="M1135" s="137">
        <v>8</v>
      </c>
    </row>
    <row r="1136" spans="1:13">
      <c r="A1136" s="116" t="str">
        <f t="shared" si="90"/>
        <v>MACMAXWELL-black</v>
      </c>
      <c r="B1136" s="116" t="str">
        <f t="shared" si="91"/>
        <v>MACMAXWELL</v>
      </c>
      <c r="C1136" s="116" t="str">
        <f t="shared" si="92"/>
        <v>black</v>
      </c>
      <c r="D1136" s="116" t="str">
        <f t="shared" si="93"/>
        <v>Шляпа</v>
      </c>
      <c r="E1136" s="117" t="str">
        <f t="shared" si="89"/>
        <v>Шляпы</v>
      </c>
      <c r="F1136" s="130" t="s">
        <v>2651</v>
      </c>
      <c r="G1136" s="131" t="s">
        <v>2649</v>
      </c>
      <c r="H1136" s="132" t="s">
        <v>47</v>
      </c>
      <c r="I1136" s="133">
        <v>986.83</v>
      </c>
      <c r="J1136" s="134">
        <v>4</v>
      </c>
      <c r="K1136" s="135" t="s">
        <v>2652</v>
      </c>
      <c r="M1136" s="137">
        <v>4</v>
      </c>
    </row>
    <row r="1137" spans="1:13">
      <c r="A1137" s="116" t="str">
        <f t="shared" si="90"/>
        <v>MACREESE-natural</v>
      </c>
      <c r="B1137" s="116" t="str">
        <f t="shared" si="91"/>
        <v>MACREESE</v>
      </c>
      <c r="C1137" s="116" t="str">
        <f t="shared" si="92"/>
        <v>natural</v>
      </c>
      <c r="D1137" s="116" t="str">
        <f t="shared" si="93"/>
        <v>Шляпа</v>
      </c>
      <c r="E1137" s="117" t="str">
        <f t="shared" si="89"/>
        <v>Шляпы</v>
      </c>
      <c r="F1137" s="130" t="s">
        <v>2653</v>
      </c>
      <c r="G1137" s="131" t="s">
        <v>2654</v>
      </c>
      <c r="H1137" s="132" t="s">
        <v>44</v>
      </c>
      <c r="I1137" s="133">
        <v>988.78</v>
      </c>
      <c r="J1137" s="134">
        <v>4</v>
      </c>
      <c r="K1137" s="135" t="s">
        <v>2480</v>
      </c>
      <c r="M1137" s="137">
        <v>4</v>
      </c>
    </row>
    <row r="1138" spans="1:13">
      <c r="A1138" s="116" t="str">
        <f t="shared" si="90"/>
        <v>MACREESE-natural</v>
      </c>
      <c r="B1138" s="116" t="str">
        <f t="shared" si="91"/>
        <v>MACREESE</v>
      </c>
      <c r="C1138" s="116" t="str">
        <f t="shared" si="92"/>
        <v>natural</v>
      </c>
      <c r="D1138" s="116" t="str">
        <f t="shared" si="93"/>
        <v>Шляпа</v>
      </c>
      <c r="E1138" s="117" t="str">
        <f t="shared" si="89"/>
        <v>Шляпы</v>
      </c>
      <c r="F1138" s="130" t="s">
        <v>2655</v>
      </c>
      <c r="G1138" s="131" t="s">
        <v>2654</v>
      </c>
      <c r="H1138" s="132" t="s">
        <v>42</v>
      </c>
      <c r="I1138" s="133">
        <v>988.78</v>
      </c>
      <c r="J1138" s="134">
        <v>13</v>
      </c>
      <c r="K1138" s="135" t="s">
        <v>2656</v>
      </c>
      <c r="M1138" s="137">
        <v>13</v>
      </c>
    </row>
    <row r="1139" spans="1:13">
      <c r="A1139" s="116" t="str">
        <f t="shared" si="90"/>
        <v>MACREESE-natural</v>
      </c>
      <c r="B1139" s="116" t="str">
        <f t="shared" si="91"/>
        <v>MACREESE</v>
      </c>
      <c r="C1139" s="116" t="str">
        <f t="shared" si="92"/>
        <v>natural</v>
      </c>
      <c r="D1139" s="116" t="str">
        <f t="shared" si="93"/>
        <v>Шляпа</v>
      </c>
      <c r="E1139" s="117" t="str">
        <f t="shared" si="89"/>
        <v>Шляпы</v>
      </c>
      <c r="F1139" s="130" t="s">
        <v>2657</v>
      </c>
      <c r="G1139" s="131" t="s">
        <v>2654</v>
      </c>
      <c r="H1139" s="132" t="s">
        <v>41</v>
      </c>
      <c r="I1139" s="133">
        <v>988.78</v>
      </c>
      <c r="J1139" s="134">
        <v>6</v>
      </c>
      <c r="K1139" s="135" t="s">
        <v>2658</v>
      </c>
      <c r="M1139" s="137">
        <v>6</v>
      </c>
    </row>
    <row r="1140" spans="1:13">
      <c r="A1140" s="116" t="str">
        <f t="shared" si="90"/>
        <v>MACWASHINGTON-green</v>
      </c>
      <c r="B1140" s="116" t="str">
        <f t="shared" si="91"/>
        <v>MACWASHINGTON</v>
      </c>
      <c r="C1140" s="116" t="str">
        <f t="shared" si="92"/>
        <v>green</v>
      </c>
      <c r="D1140" s="116" t="str">
        <f t="shared" si="93"/>
        <v>Шляпа</v>
      </c>
      <c r="E1140" s="117" t="str">
        <f t="shared" si="89"/>
        <v>Шляпы</v>
      </c>
      <c r="F1140" s="130" t="s">
        <v>2659</v>
      </c>
      <c r="G1140" s="131" t="s">
        <v>421</v>
      </c>
      <c r="H1140" s="132" t="s">
        <v>42</v>
      </c>
      <c r="I1140" s="133">
        <v>547</v>
      </c>
      <c r="J1140" s="134">
        <v>1</v>
      </c>
      <c r="K1140" s="135">
        <v>547</v>
      </c>
      <c r="M1140" s="137">
        <v>1</v>
      </c>
    </row>
    <row r="1141" spans="1:13">
      <c r="A1141" s="116" t="str">
        <f t="shared" si="90"/>
        <v>MACWINSTON-grey</v>
      </c>
      <c r="B1141" s="116" t="str">
        <f t="shared" si="91"/>
        <v>MACWINSTON</v>
      </c>
      <c r="C1141" s="116" t="str">
        <f t="shared" si="92"/>
        <v>grey</v>
      </c>
      <c r="D1141" s="116" t="str">
        <f t="shared" si="93"/>
        <v>Шляпа</v>
      </c>
      <c r="E1141" s="117" t="str">
        <f t="shared" si="89"/>
        <v>Шляпы</v>
      </c>
      <c r="F1141" s="130" t="s">
        <v>2660</v>
      </c>
      <c r="G1141" s="131" t="s">
        <v>2661</v>
      </c>
      <c r="H1141" s="132" t="s">
        <v>42</v>
      </c>
      <c r="I1141" s="133" t="s">
        <v>2428</v>
      </c>
      <c r="J1141" s="134">
        <v>8</v>
      </c>
      <c r="K1141" s="135" t="s">
        <v>2611</v>
      </c>
      <c r="M1141" s="137">
        <v>8</v>
      </c>
    </row>
    <row r="1142" spans="1:13">
      <c r="A1142" s="116" t="str">
        <f t="shared" si="90"/>
        <v>MACWINSTON-grey</v>
      </c>
      <c r="B1142" s="116" t="str">
        <f t="shared" si="91"/>
        <v>MACWINSTON</v>
      </c>
      <c r="C1142" s="116" t="str">
        <f t="shared" si="92"/>
        <v>grey</v>
      </c>
      <c r="D1142" s="116" t="str">
        <f t="shared" si="93"/>
        <v>Шляпа</v>
      </c>
      <c r="E1142" s="117" t="str">
        <f t="shared" si="89"/>
        <v>Шляпы</v>
      </c>
      <c r="F1142" s="130" t="s">
        <v>2662</v>
      </c>
      <c r="G1142" s="131" t="s">
        <v>2661</v>
      </c>
      <c r="H1142" s="132" t="s">
        <v>41</v>
      </c>
      <c r="I1142" s="133">
        <v>986.83</v>
      </c>
      <c r="J1142" s="134">
        <v>10</v>
      </c>
      <c r="K1142" s="135" t="s">
        <v>1552</v>
      </c>
      <c r="M1142" s="137">
        <v>10</v>
      </c>
    </row>
    <row r="1143" spans="1:13">
      <c r="A1143" s="116" t="str">
        <f t="shared" si="90"/>
        <v>MACWINSTON-black</v>
      </c>
      <c r="B1143" s="116" t="str">
        <f t="shared" si="91"/>
        <v>MACWINSTON</v>
      </c>
      <c r="C1143" s="116" t="str">
        <f t="shared" si="92"/>
        <v>black</v>
      </c>
      <c r="D1143" s="116" t="str">
        <f t="shared" si="93"/>
        <v>Шляпа</v>
      </c>
      <c r="E1143" s="117" t="str">
        <f t="shared" si="89"/>
        <v>Шляпы</v>
      </c>
      <c r="F1143" s="130" t="s">
        <v>2663</v>
      </c>
      <c r="G1143" s="131" t="s">
        <v>2664</v>
      </c>
      <c r="H1143" s="132" t="s">
        <v>42</v>
      </c>
      <c r="I1143" s="133">
        <v>986.83</v>
      </c>
      <c r="J1143" s="134">
        <v>8</v>
      </c>
      <c r="K1143" s="135" t="s">
        <v>2615</v>
      </c>
      <c r="M1143" s="137">
        <v>8</v>
      </c>
    </row>
    <row r="1144" spans="1:13">
      <c r="A1144" s="116" t="str">
        <f t="shared" si="90"/>
        <v>MACWINSTON-black</v>
      </c>
      <c r="B1144" s="116" t="str">
        <f t="shared" si="91"/>
        <v>MACWINSTON</v>
      </c>
      <c r="C1144" s="116" t="str">
        <f t="shared" si="92"/>
        <v>black</v>
      </c>
      <c r="D1144" s="116" t="str">
        <f t="shared" si="93"/>
        <v>Шляпа</v>
      </c>
      <c r="E1144" s="117" t="str">
        <f t="shared" si="89"/>
        <v>Шляпы</v>
      </c>
      <c r="F1144" s="130" t="s">
        <v>2665</v>
      </c>
      <c r="G1144" s="131" t="s">
        <v>2664</v>
      </c>
      <c r="H1144" s="132" t="s">
        <v>41</v>
      </c>
      <c r="I1144" s="133">
        <v>986.82</v>
      </c>
      <c r="J1144" s="134">
        <v>10</v>
      </c>
      <c r="K1144" s="135" t="s">
        <v>2666</v>
      </c>
      <c r="M1144" s="137">
        <v>10</v>
      </c>
    </row>
    <row r="1145" spans="1:13">
      <c r="A1145" s="116" t="str">
        <f t="shared" si="90"/>
        <v>NEVADA-light brown</v>
      </c>
      <c r="B1145" s="116" t="str">
        <f t="shared" si="91"/>
        <v>NEVADA</v>
      </c>
      <c r="C1145" s="116" t="str">
        <f t="shared" si="92"/>
        <v>light brown</v>
      </c>
      <c r="D1145" s="116" t="str">
        <f t="shared" si="93"/>
        <v>Шляпа</v>
      </c>
      <c r="E1145" s="117" t="str">
        <f t="shared" si="89"/>
        <v>Шляпы</v>
      </c>
      <c r="F1145" s="130" t="s">
        <v>2667</v>
      </c>
      <c r="G1145" s="131" t="s">
        <v>2668</v>
      </c>
      <c r="H1145" s="132" t="s">
        <v>44</v>
      </c>
      <c r="I1145" s="133" t="s">
        <v>1868</v>
      </c>
      <c r="J1145" s="134">
        <v>2</v>
      </c>
      <c r="K1145" s="135" t="s">
        <v>2669</v>
      </c>
      <c r="M1145" s="137">
        <v>2</v>
      </c>
    </row>
    <row r="1146" spans="1:13">
      <c r="A1146" s="116" t="str">
        <f t="shared" si="90"/>
        <v>NEVADA-light brown</v>
      </c>
      <c r="B1146" s="116" t="str">
        <f t="shared" si="91"/>
        <v>NEVADA</v>
      </c>
      <c r="C1146" s="116" t="str">
        <f t="shared" si="92"/>
        <v>light brown</v>
      </c>
      <c r="D1146" s="116" t="str">
        <f t="shared" si="93"/>
        <v>Шляпа</v>
      </c>
      <c r="E1146" s="117" t="str">
        <f t="shared" si="89"/>
        <v>Шляпы</v>
      </c>
      <c r="F1146" s="130" t="s">
        <v>2670</v>
      </c>
      <c r="G1146" s="131" t="s">
        <v>2668</v>
      </c>
      <c r="H1146" s="132" t="s">
        <v>42</v>
      </c>
      <c r="I1146" s="133" t="s">
        <v>1868</v>
      </c>
      <c r="J1146" s="134">
        <v>6</v>
      </c>
      <c r="K1146" s="135" t="s">
        <v>1895</v>
      </c>
      <c r="M1146" s="137">
        <v>6</v>
      </c>
    </row>
    <row r="1147" spans="1:13">
      <c r="A1147" s="116" t="str">
        <f t="shared" si="90"/>
        <v>NEVADA-light brown</v>
      </c>
      <c r="B1147" s="116" t="str">
        <f t="shared" si="91"/>
        <v>NEVADA</v>
      </c>
      <c r="C1147" s="116" t="str">
        <f t="shared" si="92"/>
        <v>light brown</v>
      </c>
      <c r="D1147" s="116" t="str">
        <f t="shared" si="93"/>
        <v>Шляпа</v>
      </c>
      <c r="E1147" s="117" t="str">
        <f t="shared" si="89"/>
        <v>Шляпы</v>
      </c>
      <c r="F1147" s="130" t="s">
        <v>2671</v>
      </c>
      <c r="G1147" s="131" t="s">
        <v>2668</v>
      </c>
      <c r="H1147" s="132" t="s">
        <v>41</v>
      </c>
      <c r="I1147" s="133" t="s">
        <v>1868</v>
      </c>
      <c r="J1147" s="134">
        <v>9</v>
      </c>
      <c r="K1147" s="135" t="s">
        <v>1893</v>
      </c>
      <c r="M1147" s="137">
        <v>9</v>
      </c>
    </row>
    <row r="1148" spans="1:13">
      <c r="A1148" s="116" t="str">
        <f t="shared" si="90"/>
        <v>NEVADA-light brown</v>
      </c>
      <c r="B1148" s="116" t="str">
        <f t="shared" si="91"/>
        <v>NEVADA</v>
      </c>
      <c r="C1148" s="116" t="str">
        <f t="shared" si="92"/>
        <v>light brown</v>
      </c>
      <c r="D1148" s="116" t="str">
        <f t="shared" si="93"/>
        <v>Шляпа</v>
      </c>
      <c r="E1148" s="117" t="str">
        <f t="shared" si="89"/>
        <v>Шляпы</v>
      </c>
      <c r="F1148" s="130" t="s">
        <v>2672</v>
      </c>
      <c r="G1148" s="131" t="s">
        <v>2668</v>
      </c>
      <c r="H1148" s="132" t="s">
        <v>43</v>
      </c>
      <c r="I1148" s="133" t="s">
        <v>1868</v>
      </c>
      <c r="J1148" s="134">
        <v>3</v>
      </c>
      <c r="K1148" s="135" t="s">
        <v>1884</v>
      </c>
      <c r="M1148" s="137">
        <v>3</v>
      </c>
    </row>
    <row r="1149" spans="1:13">
      <c r="A1149" s="116" t="str">
        <f t="shared" si="90"/>
        <v>O GOLDWIN-yellow</v>
      </c>
      <c r="B1149" s="116" t="str">
        <f t="shared" si="91"/>
        <v>O GOLDWIN</v>
      </c>
      <c r="C1149" s="116" t="str">
        <f t="shared" si="92"/>
        <v>yellow</v>
      </c>
      <c r="D1149" s="116" t="str">
        <f t="shared" si="93"/>
        <v>Шляпа</v>
      </c>
      <c r="E1149" s="117" t="str">
        <f t="shared" si="89"/>
        <v>Шляпы</v>
      </c>
      <c r="F1149" s="130" t="s">
        <v>936</v>
      </c>
      <c r="G1149" s="131" t="s">
        <v>937</v>
      </c>
      <c r="H1149" s="132" t="s">
        <v>44</v>
      </c>
      <c r="I1149" s="133" t="s">
        <v>1705</v>
      </c>
      <c r="J1149" s="134">
        <v>1</v>
      </c>
      <c r="K1149" s="135" t="s">
        <v>1705</v>
      </c>
      <c r="M1149" s="137">
        <v>1</v>
      </c>
    </row>
    <row r="1150" spans="1:13">
      <c r="A1150" s="116" t="str">
        <f t="shared" si="90"/>
        <v>O GOLDWIN-green</v>
      </c>
      <c r="B1150" s="116" t="str">
        <f t="shared" si="91"/>
        <v>O GOLDWIN</v>
      </c>
      <c r="C1150" s="116" t="str">
        <f t="shared" si="92"/>
        <v>green</v>
      </c>
      <c r="D1150" s="116" t="str">
        <f t="shared" si="93"/>
        <v>Шляпа</v>
      </c>
      <c r="E1150" s="117" t="str">
        <f t="shared" si="89"/>
        <v>Шляпы</v>
      </c>
      <c r="F1150" s="130" t="s">
        <v>926</v>
      </c>
      <c r="G1150" s="131" t="s">
        <v>927</v>
      </c>
      <c r="H1150" s="132" t="s">
        <v>44</v>
      </c>
      <c r="I1150" s="133" t="s">
        <v>1705</v>
      </c>
      <c r="J1150" s="134">
        <v>3</v>
      </c>
      <c r="K1150" s="135" t="s">
        <v>2673</v>
      </c>
      <c r="M1150" s="137">
        <v>3</v>
      </c>
    </row>
    <row r="1151" spans="1:13">
      <c r="A1151" s="116" t="str">
        <f t="shared" si="90"/>
        <v>O GOLDWIN-green</v>
      </c>
      <c r="B1151" s="116" t="str">
        <f t="shared" si="91"/>
        <v>O GOLDWIN</v>
      </c>
      <c r="C1151" s="116" t="str">
        <f t="shared" si="92"/>
        <v>green</v>
      </c>
      <c r="D1151" s="116" t="str">
        <f t="shared" si="93"/>
        <v>Шляпа</v>
      </c>
      <c r="E1151" s="117" t="str">
        <f t="shared" si="89"/>
        <v>Шляпы</v>
      </c>
      <c r="F1151" s="130" t="s">
        <v>928</v>
      </c>
      <c r="G1151" s="131" t="s">
        <v>927</v>
      </c>
      <c r="H1151" s="132" t="s">
        <v>42</v>
      </c>
      <c r="I1151" s="133" t="s">
        <v>1705</v>
      </c>
      <c r="J1151" s="134">
        <v>4</v>
      </c>
      <c r="K1151" s="135" t="s">
        <v>1707</v>
      </c>
      <c r="M1151" s="137">
        <v>4</v>
      </c>
    </row>
    <row r="1152" spans="1:13">
      <c r="A1152" s="116" t="str">
        <f t="shared" si="90"/>
        <v>O GOLDWIN-green</v>
      </c>
      <c r="B1152" s="116" t="str">
        <f t="shared" si="91"/>
        <v>O GOLDWIN</v>
      </c>
      <c r="C1152" s="116" t="str">
        <f t="shared" si="92"/>
        <v>green</v>
      </c>
      <c r="D1152" s="116" t="str">
        <f t="shared" si="93"/>
        <v>Шляпа</v>
      </c>
      <c r="E1152" s="117" t="str">
        <f t="shared" si="89"/>
        <v>Шляпы</v>
      </c>
      <c r="F1152" s="130" t="s">
        <v>929</v>
      </c>
      <c r="G1152" s="131" t="s">
        <v>927</v>
      </c>
      <c r="H1152" s="132" t="s">
        <v>41</v>
      </c>
      <c r="I1152" s="133" t="s">
        <v>1705</v>
      </c>
      <c r="J1152" s="134">
        <v>1</v>
      </c>
      <c r="K1152" s="135" t="s">
        <v>1705</v>
      </c>
      <c r="M1152" s="137">
        <v>1</v>
      </c>
    </row>
    <row r="1153" spans="1:13">
      <c r="A1153" s="116" t="str">
        <f t="shared" si="90"/>
        <v>O GOLDWIN-brown</v>
      </c>
      <c r="B1153" s="116" t="str">
        <f t="shared" si="91"/>
        <v>O GOLDWIN</v>
      </c>
      <c r="C1153" s="116" t="str">
        <f t="shared" si="92"/>
        <v>brown</v>
      </c>
      <c r="D1153" s="116" t="str">
        <f t="shared" si="93"/>
        <v>Шляпа</v>
      </c>
      <c r="E1153" s="117" t="str">
        <f t="shared" si="89"/>
        <v>Шляпы</v>
      </c>
      <c r="F1153" s="130" t="s">
        <v>932</v>
      </c>
      <c r="G1153" s="131" t="s">
        <v>160</v>
      </c>
      <c r="H1153" s="132" t="s">
        <v>44</v>
      </c>
      <c r="I1153" s="133" t="s">
        <v>2507</v>
      </c>
      <c r="J1153" s="134">
        <v>2</v>
      </c>
      <c r="K1153" s="135" t="s">
        <v>2510</v>
      </c>
      <c r="M1153" s="137">
        <v>2</v>
      </c>
    </row>
    <row r="1154" spans="1:13">
      <c r="A1154" s="116" t="str">
        <f t="shared" si="90"/>
        <v>O GOLDWIN-brown</v>
      </c>
      <c r="B1154" s="116" t="str">
        <f t="shared" si="91"/>
        <v>O GOLDWIN</v>
      </c>
      <c r="C1154" s="116" t="str">
        <f t="shared" si="92"/>
        <v>brown</v>
      </c>
      <c r="D1154" s="116" t="str">
        <f t="shared" si="93"/>
        <v>Шляпа</v>
      </c>
      <c r="E1154" s="117" t="str">
        <f t="shared" ref="E1154:E1217" si="94">VLOOKUP(D1154,N:O,2,0)</f>
        <v>Шляпы</v>
      </c>
      <c r="F1154" s="130" t="s">
        <v>933</v>
      </c>
      <c r="G1154" s="131" t="s">
        <v>160</v>
      </c>
      <c r="H1154" s="132" t="s">
        <v>42</v>
      </c>
      <c r="I1154" s="133" t="s">
        <v>2507</v>
      </c>
      <c r="J1154" s="134">
        <v>2</v>
      </c>
      <c r="K1154" s="135" t="s">
        <v>2510</v>
      </c>
      <c r="M1154" s="137">
        <v>2</v>
      </c>
    </row>
    <row r="1155" spans="1:13">
      <c r="A1155" s="116" t="str">
        <f t="shared" ref="A1155:A1218" si="95">B1155&amp;"-"&amp;C1155</f>
        <v>O GOLDWIN-brown</v>
      </c>
      <c r="B1155" s="116" t="str">
        <f t="shared" ref="B1155:B1218" si="96">_xlfn.LET(_xlpm.START,FIND("арт. ",G1155)+5,_xlpm.END,FIND("(",G1155,_xlpm.START),_xlpm.Result,TRIM(MID(G1155,_xlpm.START,_xlpm.END-_xlpm.START)),IFERROR(VALUE(_xlpm.Result),_xlpm.Result))</f>
        <v>O GOLDWIN</v>
      </c>
      <c r="C1155" s="116" t="str">
        <f t="shared" ref="C1155:C1218" si="97">IF(OR(G1155&lt;&gt;""),
_xlfn.LET(_xlpm.registr,NOT(0),
_xlpm.include,NOT(NOT(0)),
_xlpm.in,IF(_xlpm.registr,LOWER("{"),"{"),
_xlpm.out,IF(_xlpm.registr,LOWER("}"),"}"),
_xlpm.Target,IF(_xlpm.registr,LOWER(G1155),$B1155),
_xlpm.Start,IF(_xlpm.in="",1,FIND(_xlpm.in,_xlpm.Target)+IF(_xlpm.include,0,LEN(_xlpm.in))),
_xlpm.End,IF(_xlpm.out="",LEN(_xlpm.Target)+1+_xlpm.Start,FIND(_xlpm.out,_xlpm.Target,_xlpm.Start+1)),
_xlpm.Result,TRIM(MID(G1155,_xlpm.Start,_xlpm.End-_xlpm.Start+IF(_xlpm.include,LEN(_xlpm.out),0))),
IFERROR(_xlpm.Result,"Не найдено")
),"")</f>
        <v>brown</v>
      </c>
      <c r="D1155" s="116" t="str">
        <f t="shared" ref="D1155:D1218" si="98">_xlfn.LET(_xlpm.START,1,_xlpm.END,FIND(MID($R$1,1,1),G1155),TRIM(MID(G1155,_xlpm.START,_xlpm.END-_xlpm.START)))</f>
        <v>Шляпа</v>
      </c>
      <c r="E1155" s="117" t="str">
        <f t="shared" si="94"/>
        <v>Шляпы</v>
      </c>
      <c r="F1155" s="130" t="s">
        <v>239</v>
      </c>
      <c r="G1155" s="131" t="s">
        <v>160</v>
      </c>
      <c r="H1155" s="132" t="s">
        <v>41</v>
      </c>
      <c r="I1155" s="133" t="s">
        <v>2507</v>
      </c>
      <c r="J1155" s="134">
        <v>2</v>
      </c>
      <c r="K1155" s="135" t="s">
        <v>2510</v>
      </c>
      <c r="M1155" s="137">
        <v>2</v>
      </c>
    </row>
    <row r="1156" spans="1:13">
      <c r="A1156" s="116" t="str">
        <f t="shared" si="95"/>
        <v>O GOLDWIN-orange</v>
      </c>
      <c r="B1156" s="116" t="str">
        <f t="shared" si="96"/>
        <v>O GOLDWIN</v>
      </c>
      <c r="C1156" s="116" t="str">
        <f t="shared" si="97"/>
        <v>orange</v>
      </c>
      <c r="D1156" s="116" t="str">
        <f t="shared" si="98"/>
        <v>Шляпа</v>
      </c>
      <c r="E1156" s="117" t="str">
        <f t="shared" si="94"/>
        <v>Шляпы</v>
      </c>
      <c r="F1156" s="130" t="s">
        <v>930</v>
      </c>
      <c r="G1156" s="131" t="s">
        <v>411</v>
      </c>
      <c r="H1156" s="132" t="s">
        <v>42</v>
      </c>
      <c r="I1156" s="133" t="s">
        <v>1705</v>
      </c>
      <c r="J1156" s="134">
        <v>4</v>
      </c>
      <c r="K1156" s="135" t="s">
        <v>1707</v>
      </c>
      <c r="M1156" s="137">
        <v>4</v>
      </c>
    </row>
    <row r="1157" spans="1:13">
      <c r="A1157" s="116" t="str">
        <f t="shared" si="95"/>
        <v>O GOLDWIN-orange</v>
      </c>
      <c r="B1157" s="116" t="str">
        <f t="shared" si="96"/>
        <v>O GOLDWIN</v>
      </c>
      <c r="C1157" s="116" t="str">
        <f t="shared" si="97"/>
        <v>orange</v>
      </c>
      <c r="D1157" s="116" t="str">
        <f t="shared" si="98"/>
        <v>Шляпа</v>
      </c>
      <c r="E1157" s="117" t="str">
        <f t="shared" si="94"/>
        <v>Шляпы</v>
      </c>
      <c r="F1157" s="130" t="s">
        <v>931</v>
      </c>
      <c r="G1157" s="131" t="s">
        <v>411</v>
      </c>
      <c r="H1157" s="132" t="s">
        <v>41</v>
      </c>
      <c r="I1157" s="133" t="s">
        <v>1705</v>
      </c>
      <c r="J1157" s="134">
        <v>2</v>
      </c>
      <c r="K1157" s="135" t="s">
        <v>1706</v>
      </c>
      <c r="M1157" s="137">
        <v>2</v>
      </c>
    </row>
    <row r="1158" spans="1:13">
      <c r="A1158" s="116" t="str">
        <f t="shared" si="95"/>
        <v>O GOLDWIN-orange</v>
      </c>
      <c r="B1158" s="116" t="str">
        <f t="shared" si="96"/>
        <v>O GOLDWIN</v>
      </c>
      <c r="C1158" s="116" t="str">
        <f t="shared" si="97"/>
        <v>orange</v>
      </c>
      <c r="D1158" s="116" t="str">
        <f t="shared" si="98"/>
        <v>Шляпа</v>
      </c>
      <c r="E1158" s="117" t="str">
        <f t="shared" si="94"/>
        <v>Шляпы</v>
      </c>
      <c r="F1158" s="130" t="s">
        <v>410</v>
      </c>
      <c r="G1158" s="131" t="s">
        <v>411</v>
      </c>
      <c r="H1158" s="132" t="s">
        <v>43</v>
      </c>
      <c r="I1158" s="133" t="s">
        <v>2674</v>
      </c>
      <c r="J1158" s="134">
        <v>1</v>
      </c>
      <c r="K1158" s="135" t="s">
        <v>2675</v>
      </c>
      <c r="M1158" s="137">
        <v>1</v>
      </c>
    </row>
    <row r="1159" spans="1:13">
      <c r="A1159" s="116" t="str">
        <f t="shared" si="95"/>
        <v>O GOLDWIN-camel</v>
      </c>
      <c r="B1159" s="116" t="str">
        <f t="shared" si="96"/>
        <v>O GOLDWIN</v>
      </c>
      <c r="C1159" s="116" t="str">
        <f t="shared" si="97"/>
        <v>camel</v>
      </c>
      <c r="D1159" s="116" t="str">
        <f t="shared" si="98"/>
        <v>Шляпа</v>
      </c>
      <c r="E1159" s="117" t="str">
        <f t="shared" si="94"/>
        <v>Шляпы</v>
      </c>
      <c r="F1159" s="130" t="s">
        <v>917</v>
      </c>
      <c r="G1159" s="131" t="s">
        <v>916</v>
      </c>
      <c r="H1159" s="132" t="s">
        <v>42</v>
      </c>
      <c r="I1159" s="133" t="s">
        <v>1705</v>
      </c>
      <c r="J1159" s="134">
        <v>4</v>
      </c>
      <c r="K1159" s="135" t="s">
        <v>1707</v>
      </c>
      <c r="M1159" s="137">
        <v>4</v>
      </c>
    </row>
    <row r="1160" spans="1:13">
      <c r="A1160" s="116" t="str">
        <f t="shared" si="95"/>
        <v>O GOLDWIN-camel</v>
      </c>
      <c r="B1160" s="116" t="str">
        <f t="shared" si="96"/>
        <v>O GOLDWIN</v>
      </c>
      <c r="C1160" s="116" t="str">
        <f t="shared" si="97"/>
        <v>camel</v>
      </c>
      <c r="D1160" s="116" t="str">
        <f t="shared" si="98"/>
        <v>Шляпа</v>
      </c>
      <c r="E1160" s="117" t="str">
        <f t="shared" si="94"/>
        <v>Шляпы</v>
      </c>
      <c r="F1160" s="130" t="s">
        <v>918</v>
      </c>
      <c r="G1160" s="131" t="s">
        <v>916</v>
      </c>
      <c r="H1160" s="132" t="s">
        <v>41</v>
      </c>
      <c r="I1160" s="133" t="s">
        <v>1705</v>
      </c>
      <c r="J1160" s="134">
        <v>2</v>
      </c>
      <c r="K1160" s="135" t="s">
        <v>1706</v>
      </c>
      <c r="M1160" s="137">
        <v>2</v>
      </c>
    </row>
    <row r="1161" spans="1:13">
      <c r="A1161" s="116" t="str">
        <f t="shared" si="95"/>
        <v>O GOLDWIN-grey</v>
      </c>
      <c r="B1161" s="116" t="str">
        <f t="shared" si="96"/>
        <v>O GOLDWIN</v>
      </c>
      <c r="C1161" s="116" t="str">
        <f t="shared" si="97"/>
        <v>grey</v>
      </c>
      <c r="D1161" s="116" t="str">
        <f t="shared" si="98"/>
        <v>Шляпа</v>
      </c>
      <c r="E1161" s="117" t="str">
        <f t="shared" si="94"/>
        <v>Шляпы</v>
      </c>
      <c r="F1161" s="130" t="s">
        <v>919</v>
      </c>
      <c r="G1161" s="131" t="s">
        <v>920</v>
      </c>
      <c r="H1161" s="132" t="s">
        <v>44</v>
      </c>
      <c r="I1161" s="133" t="s">
        <v>1705</v>
      </c>
      <c r="J1161" s="134">
        <v>2</v>
      </c>
      <c r="K1161" s="135" t="s">
        <v>1706</v>
      </c>
      <c r="M1161" s="137">
        <v>2</v>
      </c>
    </row>
    <row r="1162" spans="1:13">
      <c r="A1162" s="116" t="str">
        <f t="shared" si="95"/>
        <v>O GOLDWIN-grey</v>
      </c>
      <c r="B1162" s="116" t="str">
        <f t="shared" si="96"/>
        <v>O GOLDWIN</v>
      </c>
      <c r="C1162" s="116" t="str">
        <f t="shared" si="97"/>
        <v>grey</v>
      </c>
      <c r="D1162" s="116" t="str">
        <f t="shared" si="98"/>
        <v>Шляпа</v>
      </c>
      <c r="E1162" s="117" t="str">
        <f t="shared" si="94"/>
        <v>Шляпы</v>
      </c>
      <c r="F1162" s="130" t="s">
        <v>921</v>
      </c>
      <c r="G1162" s="131" t="s">
        <v>920</v>
      </c>
      <c r="H1162" s="132" t="s">
        <v>42</v>
      </c>
      <c r="I1162" s="133" t="s">
        <v>1705</v>
      </c>
      <c r="J1162" s="134">
        <v>2</v>
      </c>
      <c r="K1162" s="135" t="s">
        <v>1706</v>
      </c>
      <c r="M1162" s="137">
        <v>2</v>
      </c>
    </row>
    <row r="1163" spans="1:13">
      <c r="A1163" s="116" t="str">
        <f t="shared" si="95"/>
        <v>O GOLDWIN-grey</v>
      </c>
      <c r="B1163" s="116" t="str">
        <f t="shared" si="96"/>
        <v>O GOLDWIN</v>
      </c>
      <c r="C1163" s="116" t="str">
        <f t="shared" si="97"/>
        <v>grey</v>
      </c>
      <c r="D1163" s="116" t="str">
        <f t="shared" si="98"/>
        <v>Шляпа</v>
      </c>
      <c r="E1163" s="117" t="str">
        <f t="shared" si="94"/>
        <v>Шляпы</v>
      </c>
      <c r="F1163" s="130" t="s">
        <v>922</v>
      </c>
      <c r="G1163" s="131" t="s">
        <v>920</v>
      </c>
      <c r="H1163" s="132" t="s">
        <v>41</v>
      </c>
      <c r="I1163" s="133" t="s">
        <v>1705</v>
      </c>
      <c r="J1163" s="134">
        <v>1</v>
      </c>
      <c r="K1163" s="135" t="s">
        <v>1705</v>
      </c>
      <c r="M1163" s="137">
        <v>1</v>
      </c>
    </row>
    <row r="1164" spans="1:13">
      <c r="A1164" s="116" t="str">
        <f t="shared" si="95"/>
        <v>O GOLDWIN-navy</v>
      </c>
      <c r="B1164" s="116" t="str">
        <f t="shared" si="96"/>
        <v>O GOLDWIN</v>
      </c>
      <c r="C1164" s="116" t="str">
        <f t="shared" si="97"/>
        <v>navy</v>
      </c>
      <c r="D1164" s="116" t="str">
        <f t="shared" si="98"/>
        <v>Шляпа</v>
      </c>
      <c r="E1164" s="117" t="str">
        <f t="shared" si="94"/>
        <v>Шляпы</v>
      </c>
      <c r="F1164" s="130" t="s">
        <v>934</v>
      </c>
      <c r="G1164" s="131" t="s">
        <v>935</v>
      </c>
      <c r="H1164" s="132" t="s">
        <v>44</v>
      </c>
      <c r="I1164" s="133" t="s">
        <v>2507</v>
      </c>
      <c r="J1164" s="134">
        <v>1</v>
      </c>
      <c r="K1164" s="135" t="s">
        <v>2507</v>
      </c>
      <c r="M1164" s="137">
        <v>1</v>
      </c>
    </row>
    <row r="1165" spans="1:13">
      <c r="A1165" s="116" t="str">
        <f t="shared" si="95"/>
        <v>O GOLDWIN-black</v>
      </c>
      <c r="B1165" s="116" t="str">
        <f t="shared" si="96"/>
        <v>O GOLDWIN</v>
      </c>
      <c r="C1165" s="116" t="str">
        <f t="shared" si="97"/>
        <v>black</v>
      </c>
      <c r="D1165" s="116" t="str">
        <f t="shared" si="98"/>
        <v>Шляпа</v>
      </c>
      <c r="E1165" s="117" t="str">
        <f t="shared" si="94"/>
        <v>Шляпы</v>
      </c>
      <c r="F1165" s="130" t="s">
        <v>924</v>
      </c>
      <c r="G1165" s="131" t="s">
        <v>923</v>
      </c>
      <c r="H1165" s="132" t="s">
        <v>42</v>
      </c>
      <c r="I1165" s="133" t="s">
        <v>2507</v>
      </c>
      <c r="J1165" s="134">
        <v>4</v>
      </c>
      <c r="K1165" s="135" t="s">
        <v>2676</v>
      </c>
      <c r="M1165" s="137">
        <v>4</v>
      </c>
    </row>
    <row r="1166" spans="1:13">
      <c r="A1166" s="116" t="str">
        <f t="shared" si="95"/>
        <v>O GOLDWIN-black</v>
      </c>
      <c r="B1166" s="116" t="str">
        <f t="shared" si="96"/>
        <v>O GOLDWIN</v>
      </c>
      <c r="C1166" s="116" t="str">
        <f t="shared" si="97"/>
        <v>black</v>
      </c>
      <c r="D1166" s="116" t="str">
        <f t="shared" si="98"/>
        <v>Шляпа</v>
      </c>
      <c r="E1166" s="117" t="str">
        <f t="shared" si="94"/>
        <v>Шляпы</v>
      </c>
      <c r="F1166" s="130" t="s">
        <v>925</v>
      </c>
      <c r="G1166" s="131" t="s">
        <v>923</v>
      </c>
      <c r="H1166" s="132" t="s">
        <v>41</v>
      </c>
      <c r="I1166" s="133" t="s">
        <v>2507</v>
      </c>
      <c r="J1166" s="134">
        <v>5</v>
      </c>
      <c r="K1166" s="135" t="s">
        <v>2677</v>
      </c>
      <c r="M1166" s="137">
        <v>5</v>
      </c>
    </row>
    <row r="1167" spans="1:13">
      <c r="A1167" s="116" t="str">
        <f t="shared" si="95"/>
        <v>O MYGOD-beige</v>
      </c>
      <c r="B1167" s="116" t="str">
        <f t="shared" si="96"/>
        <v>O MYGOD</v>
      </c>
      <c r="C1167" s="116" t="str">
        <f t="shared" si="97"/>
        <v>beige</v>
      </c>
      <c r="D1167" s="116" t="str">
        <f t="shared" si="98"/>
        <v>Шляпа</v>
      </c>
      <c r="E1167" s="117" t="str">
        <f t="shared" si="94"/>
        <v>Шляпы</v>
      </c>
      <c r="F1167" s="130" t="s">
        <v>2678</v>
      </c>
      <c r="G1167" s="131" t="s">
        <v>2679</v>
      </c>
      <c r="H1167" s="132" t="s">
        <v>44</v>
      </c>
      <c r="I1167" s="133">
        <v>470.67</v>
      </c>
      <c r="J1167" s="134">
        <v>4</v>
      </c>
      <c r="K1167" s="135" t="s">
        <v>2680</v>
      </c>
      <c r="M1167" s="137">
        <v>4</v>
      </c>
    </row>
    <row r="1168" spans="1:13">
      <c r="A1168" s="116" t="str">
        <f t="shared" si="95"/>
        <v>O MYGOD-beige</v>
      </c>
      <c r="B1168" s="116" t="str">
        <f t="shared" si="96"/>
        <v>O MYGOD</v>
      </c>
      <c r="C1168" s="116" t="str">
        <f t="shared" si="97"/>
        <v>beige</v>
      </c>
      <c r="D1168" s="116" t="str">
        <f t="shared" si="98"/>
        <v>Шляпа</v>
      </c>
      <c r="E1168" s="117" t="str">
        <f t="shared" si="94"/>
        <v>Шляпы</v>
      </c>
      <c r="F1168" s="130" t="s">
        <v>2681</v>
      </c>
      <c r="G1168" s="131" t="s">
        <v>2679</v>
      </c>
      <c r="H1168" s="132" t="s">
        <v>42</v>
      </c>
      <c r="I1168" s="133">
        <v>470.67</v>
      </c>
      <c r="J1168" s="134">
        <v>11</v>
      </c>
      <c r="K1168" s="135" t="s">
        <v>2682</v>
      </c>
      <c r="M1168" s="137">
        <v>11</v>
      </c>
    </row>
    <row r="1169" spans="1:13">
      <c r="A1169" s="116" t="str">
        <f t="shared" si="95"/>
        <v>O MYGOD-beige</v>
      </c>
      <c r="B1169" s="116" t="str">
        <f t="shared" si="96"/>
        <v>O MYGOD</v>
      </c>
      <c r="C1169" s="116" t="str">
        <f t="shared" si="97"/>
        <v>beige</v>
      </c>
      <c r="D1169" s="116" t="str">
        <f t="shared" si="98"/>
        <v>Шляпа</v>
      </c>
      <c r="E1169" s="117" t="str">
        <f t="shared" si="94"/>
        <v>Шляпы</v>
      </c>
      <c r="F1169" s="130" t="s">
        <v>2683</v>
      </c>
      <c r="G1169" s="131" t="s">
        <v>2679</v>
      </c>
      <c r="H1169" s="132" t="s">
        <v>41</v>
      </c>
      <c r="I1169" s="133">
        <v>470.67</v>
      </c>
      <c r="J1169" s="134">
        <v>7</v>
      </c>
      <c r="K1169" s="135" t="s">
        <v>2684</v>
      </c>
      <c r="M1169" s="137">
        <v>7</v>
      </c>
    </row>
    <row r="1170" spans="1:13">
      <c r="A1170" s="116" t="str">
        <f t="shared" si="95"/>
        <v>O MYGOD-white</v>
      </c>
      <c r="B1170" s="116" t="str">
        <f t="shared" si="96"/>
        <v>O MYGOD</v>
      </c>
      <c r="C1170" s="116" t="str">
        <f t="shared" si="97"/>
        <v>white</v>
      </c>
      <c r="D1170" s="116" t="str">
        <f t="shared" si="98"/>
        <v>Шляпа</v>
      </c>
      <c r="E1170" s="117" t="str">
        <f t="shared" si="94"/>
        <v>Шляпы</v>
      </c>
      <c r="F1170" s="130" t="s">
        <v>2685</v>
      </c>
      <c r="G1170" s="131" t="s">
        <v>2686</v>
      </c>
      <c r="H1170" s="132" t="s">
        <v>44</v>
      </c>
      <c r="I1170" s="133">
        <v>470.67</v>
      </c>
      <c r="J1170" s="134">
        <v>5</v>
      </c>
      <c r="K1170" s="135" t="s">
        <v>2687</v>
      </c>
      <c r="M1170" s="137">
        <v>5</v>
      </c>
    </row>
    <row r="1171" spans="1:13">
      <c r="A1171" s="116" t="str">
        <f t="shared" si="95"/>
        <v>O MYGOD-white</v>
      </c>
      <c r="B1171" s="116" t="str">
        <f t="shared" si="96"/>
        <v>O MYGOD</v>
      </c>
      <c r="C1171" s="116" t="str">
        <f t="shared" si="97"/>
        <v>white</v>
      </c>
      <c r="D1171" s="116" t="str">
        <f t="shared" si="98"/>
        <v>Шляпа</v>
      </c>
      <c r="E1171" s="117" t="str">
        <f t="shared" si="94"/>
        <v>Шляпы</v>
      </c>
      <c r="F1171" s="130" t="s">
        <v>2688</v>
      </c>
      <c r="G1171" s="131" t="s">
        <v>2686</v>
      </c>
      <c r="H1171" s="132" t="s">
        <v>42</v>
      </c>
      <c r="I1171" s="133">
        <v>470.67</v>
      </c>
      <c r="J1171" s="134">
        <v>5</v>
      </c>
      <c r="K1171" s="135" t="s">
        <v>2687</v>
      </c>
      <c r="M1171" s="137">
        <v>5</v>
      </c>
    </row>
    <row r="1172" spans="1:13">
      <c r="A1172" s="116" t="str">
        <f t="shared" si="95"/>
        <v>QUEEN CALAS-beige</v>
      </c>
      <c r="B1172" s="116" t="str">
        <f t="shared" si="96"/>
        <v>QUEEN CALAS</v>
      </c>
      <c r="C1172" s="116" t="str">
        <f t="shared" si="97"/>
        <v>beige</v>
      </c>
      <c r="D1172" s="116" t="str">
        <f t="shared" si="98"/>
        <v>Шляпа</v>
      </c>
      <c r="E1172" s="117" t="str">
        <f t="shared" si="94"/>
        <v>Шляпы</v>
      </c>
      <c r="F1172" s="130" t="s">
        <v>422</v>
      </c>
      <c r="G1172" s="131" t="s">
        <v>423</v>
      </c>
      <c r="H1172" s="132" t="s">
        <v>44</v>
      </c>
      <c r="I1172" s="133">
        <v>381</v>
      </c>
      <c r="J1172" s="134">
        <v>1</v>
      </c>
      <c r="K1172" s="135">
        <v>381</v>
      </c>
      <c r="M1172" s="137">
        <v>1</v>
      </c>
    </row>
    <row r="1173" spans="1:13">
      <c r="A1173" s="116" t="str">
        <f t="shared" si="95"/>
        <v>QUEEN CALAS-grey</v>
      </c>
      <c r="B1173" s="116" t="str">
        <f t="shared" si="96"/>
        <v>QUEEN CALAS</v>
      </c>
      <c r="C1173" s="116" t="str">
        <f t="shared" si="97"/>
        <v>grey</v>
      </c>
      <c r="D1173" s="116" t="str">
        <f t="shared" si="98"/>
        <v>Шляпа</v>
      </c>
      <c r="E1173" s="117" t="str">
        <f t="shared" si="94"/>
        <v>Шляпы</v>
      </c>
      <c r="F1173" s="130" t="s">
        <v>377</v>
      </c>
      <c r="G1173" s="131" t="s">
        <v>378</v>
      </c>
      <c r="H1173" s="132" t="s">
        <v>42</v>
      </c>
      <c r="I1173" s="133">
        <v>605</v>
      </c>
      <c r="J1173" s="134">
        <v>1</v>
      </c>
      <c r="K1173" s="135">
        <v>605</v>
      </c>
      <c r="M1173" s="137">
        <v>1</v>
      </c>
    </row>
    <row r="1174" spans="1:13">
      <c r="A1174" s="116" t="str">
        <f t="shared" si="95"/>
        <v>QUEEN CALI-shells</v>
      </c>
      <c r="B1174" s="116" t="str">
        <f t="shared" si="96"/>
        <v>QUEEN CALI</v>
      </c>
      <c r="C1174" s="116" t="str">
        <f t="shared" si="97"/>
        <v>shells</v>
      </c>
      <c r="D1174" s="116" t="str">
        <f t="shared" si="98"/>
        <v>Шляпа</v>
      </c>
      <c r="E1174" s="117" t="str">
        <f t="shared" si="94"/>
        <v>Шляпы</v>
      </c>
      <c r="F1174" s="130" t="s">
        <v>379</v>
      </c>
      <c r="G1174" s="131" t="s">
        <v>380</v>
      </c>
      <c r="H1174" s="132" t="s">
        <v>42</v>
      </c>
      <c r="I1174" s="133">
        <v>780</v>
      </c>
      <c r="J1174" s="134">
        <v>1</v>
      </c>
      <c r="K1174" s="135">
        <v>780</v>
      </c>
      <c r="M1174" s="137">
        <v>1</v>
      </c>
    </row>
    <row r="1175" spans="1:13">
      <c r="A1175" s="116" t="str">
        <f t="shared" si="95"/>
        <v>QUEEN COSTA-white</v>
      </c>
      <c r="B1175" s="116" t="str">
        <f t="shared" si="96"/>
        <v>QUEEN COSTA</v>
      </c>
      <c r="C1175" s="116" t="str">
        <f t="shared" si="97"/>
        <v>white</v>
      </c>
      <c r="D1175" s="116" t="str">
        <f t="shared" si="98"/>
        <v>Шляпа</v>
      </c>
      <c r="E1175" s="117" t="str">
        <f t="shared" si="94"/>
        <v>Шляпы</v>
      </c>
      <c r="F1175" s="130" t="s">
        <v>495</v>
      </c>
      <c r="G1175" s="131" t="s">
        <v>496</v>
      </c>
      <c r="H1175" s="132" t="s">
        <v>44</v>
      </c>
      <c r="I1175" s="133">
        <v>437</v>
      </c>
      <c r="J1175" s="134">
        <v>1</v>
      </c>
      <c r="K1175" s="135">
        <v>437</v>
      </c>
      <c r="M1175" s="137">
        <v>1</v>
      </c>
    </row>
    <row r="1176" spans="1:13">
      <c r="A1176" s="116" t="str">
        <f t="shared" si="95"/>
        <v>QUEEN CRUISE-blue</v>
      </c>
      <c r="B1176" s="116" t="str">
        <f t="shared" si="96"/>
        <v>QUEEN CRUISE</v>
      </c>
      <c r="C1176" s="116" t="str">
        <f t="shared" si="97"/>
        <v>blue</v>
      </c>
      <c r="D1176" s="116" t="str">
        <f t="shared" si="98"/>
        <v>Шляпа</v>
      </c>
      <c r="E1176" s="117" t="str">
        <f t="shared" si="94"/>
        <v>Шляпы</v>
      </c>
      <c r="F1176" s="130" t="s">
        <v>512</v>
      </c>
      <c r="G1176" s="131" t="s">
        <v>513</v>
      </c>
      <c r="H1176" s="132" t="s">
        <v>40</v>
      </c>
      <c r="I1176" s="133">
        <v>437</v>
      </c>
      <c r="J1176" s="134">
        <v>8</v>
      </c>
      <c r="K1176" s="135" t="s">
        <v>2689</v>
      </c>
      <c r="M1176" s="137">
        <v>8</v>
      </c>
    </row>
    <row r="1177" spans="1:13">
      <c r="A1177" s="116" t="str">
        <f t="shared" si="95"/>
        <v>QUEEN EVITA-black</v>
      </c>
      <c r="B1177" s="116" t="str">
        <f t="shared" si="96"/>
        <v>QUEEN EVITA</v>
      </c>
      <c r="C1177" s="116" t="str">
        <f t="shared" si="97"/>
        <v>black</v>
      </c>
      <c r="D1177" s="116" t="str">
        <f t="shared" si="98"/>
        <v>Шляпа</v>
      </c>
      <c r="E1177" s="117" t="str">
        <f t="shared" si="94"/>
        <v>Шляпы</v>
      </c>
      <c r="F1177" s="130" t="s">
        <v>2690</v>
      </c>
      <c r="G1177" s="131" t="s">
        <v>161</v>
      </c>
      <c r="H1177" s="132" t="s">
        <v>44</v>
      </c>
      <c r="I1177" s="133" t="s">
        <v>1850</v>
      </c>
      <c r="J1177" s="134">
        <v>21</v>
      </c>
      <c r="K1177" s="135" t="s">
        <v>2691</v>
      </c>
      <c r="M1177" s="137">
        <v>21</v>
      </c>
    </row>
    <row r="1178" spans="1:13">
      <c r="A1178" s="116" t="str">
        <f t="shared" si="95"/>
        <v>QUEEN EVITA-black</v>
      </c>
      <c r="B1178" s="116" t="str">
        <f t="shared" si="96"/>
        <v>QUEEN EVITA</v>
      </c>
      <c r="C1178" s="116" t="str">
        <f t="shared" si="97"/>
        <v>black</v>
      </c>
      <c r="D1178" s="116" t="str">
        <f t="shared" si="98"/>
        <v>Шляпа</v>
      </c>
      <c r="E1178" s="117" t="str">
        <f t="shared" si="94"/>
        <v>Шляпы</v>
      </c>
      <c r="F1178" s="130" t="s">
        <v>240</v>
      </c>
      <c r="G1178" s="131" t="s">
        <v>161</v>
      </c>
      <c r="H1178" s="132" t="s">
        <v>42</v>
      </c>
      <c r="I1178" s="133" t="s">
        <v>1849</v>
      </c>
      <c r="J1178" s="134">
        <v>26</v>
      </c>
      <c r="K1178" s="135" t="s">
        <v>2692</v>
      </c>
      <c r="M1178" s="137">
        <v>26</v>
      </c>
    </row>
    <row r="1179" spans="1:13">
      <c r="A1179" s="116" t="str">
        <f t="shared" si="95"/>
        <v>QUEEN LIBERTY-beige</v>
      </c>
      <c r="B1179" s="116" t="str">
        <f t="shared" si="96"/>
        <v>QUEEN LIBERTY</v>
      </c>
      <c r="C1179" s="116" t="str">
        <f t="shared" si="97"/>
        <v>beige</v>
      </c>
      <c r="D1179" s="116" t="str">
        <f t="shared" si="98"/>
        <v>Шляпа</v>
      </c>
      <c r="E1179" s="117" t="str">
        <f t="shared" si="94"/>
        <v>Шляпы</v>
      </c>
      <c r="F1179" s="130" t="s">
        <v>497</v>
      </c>
      <c r="G1179" s="131" t="s">
        <v>382</v>
      </c>
      <c r="H1179" s="132" t="s">
        <v>44</v>
      </c>
      <c r="I1179" s="133">
        <v>326</v>
      </c>
      <c r="J1179" s="134">
        <v>1</v>
      </c>
      <c r="K1179" s="135">
        <v>326</v>
      </c>
      <c r="M1179" s="137">
        <v>1</v>
      </c>
    </row>
    <row r="1180" spans="1:13">
      <c r="A1180" s="116" t="str">
        <f t="shared" si="95"/>
        <v>QUEEN LIBERTY-beige</v>
      </c>
      <c r="B1180" s="116" t="str">
        <f t="shared" si="96"/>
        <v>QUEEN LIBERTY</v>
      </c>
      <c r="C1180" s="116" t="str">
        <f t="shared" si="97"/>
        <v>beige</v>
      </c>
      <c r="D1180" s="116" t="str">
        <f t="shared" si="98"/>
        <v>Шляпа</v>
      </c>
      <c r="E1180" s="117" t="str">
        <f t="shared" si="94"/>
        <v>Шляпы</v>
      </c>
      <c r="F1180" s="130" t="s">
        <v>381</v>
      </c>
      <c r="G1180" s="131" t="s">
        <v>382</v>
      </c>
      <c r="H1180" s="132" t="s">
        <v>42</v>
      </c>
      <c r="I1180" s="133">
        <v>517</v>
      </c>
      <c r="J1180" s="134">
        <v>2</v>
      </c>
      <c r="K1180" s="135" t="s">
        <v>2567</v>
      </c>
      <c r="M1180" s="137">
        <v>2</v>
      </c>
    </row>
    <row r="1181" spans="1:13">
      <c r="A1181" s="116" t="str">
        <f t="shared" si="95"/>
        <v>QUEEN LIBERTY-white</v>
      </c>
      <c r="B1181" s="116" t="str">
        <f t="shared" si="96"/>
        <v>QUEEN LIBERTY</v>
      </c>
      <c r="C1181" s="116" t="str">
        <f t="shared" si="97"/>
        <v>white</v>
      </c>
      <c r="D1181" s="116" t="str">
        <f t="shared" si="98"/>
        <v>Шляпа</v>
      </c>
      <c r="E1181" s="117" t="str">
        <f t="shared" si="94"/>
        <v>Шляпы</v>
      </c>
      <c r="F1181" s="130" t="s">
        <v>2693</v>
      </c>
      <c r="G1181" s="131" t="s">
        <v>2694</v>
      </c>
      <c r="H1181" s="132" t="s">
        <v>44</v>
      </c>
      <c r="I1181" s="133">
        <v>326</v>
      </c>
      <c r="J1181" s="134">
        <v>1</v>
      </c>
      <c r="K1181" s="135">
        <v>326</v>
      </c>
      <c r="M1181" s="137">
        <v>1</v>
      </c>
    </row>
    <row r="1182" spans="1:13">
      <c r="A1182" s="116" t="str">
        <f t="shared" si="95"/>
        <v>QUEEN LIBERTY-black</v>
      </c>
      <c r="B1182" s="116" t="str">
        <f t="shared" si="96"/>
        <v>QUEEN LIBERTY</v>
      </c>
      <c r="C1182" s="116" t="str">
        <f t="shared" si="97"/>
        <v>black</v>
      </c>
      <c r="D1182" s="116" t="str">
        <f t="shared" si="98"/>
        <v>Шляпа</v>
      </c>
      <c r="E1182" s="117" t="str">
        <f t="shared" si="94"/>
        <v>Шляпы</v>
      </c>
      <c r="F1182" s="130" t="s">
        <v>498</v>
      </c>
      <c r="G1182" s="131" t="s">
        <v>383</v>
      </c>
      <c r="H1182" s="132" t="s">
        <v>44</v>
      </c>
      <c r="I1182" s="133">
        <v>326</v>
      </c>
      <c r="J1182" s="134">
        <v>1</v>
      </c>
      <c r="K1182" s="135">
        <v>326</v>
      </c>
      <c r="M1182" s="137">
        <v>1</v>
      </c>
    </row>
    <row r="1183" spans="1:13">
      <c r="A1183" s="116" t="str">
        <f t="shared" si="95"/>
        <v>QUEEN PASTEL-white</v>
      </c>
      <c r="B1183" s="116" t="str">
        <f t="shared" si="96"/>
        <v>QUEEN PASTEL</v>
      </c>
      <c r="C1183" s="116" t="str">
        <f t="shared" si="97"/>
        <v>white</v>
      </c>
      <c r="D1183" s="116" t="str">
        <f t="shared" si="98"/>
        <v>Шляпа</v>
      </c>
      <c r="E1183" s="117" t="str">
        <f t="shared" si="94"/>
        <v>Шляпы</v>
      </c>
      <c r="F1183" s="130" t="s">
        <v>2695</v>
      </c>
      <c r="G1183" s="131" t="s">
        <v>2696</v>
      </c>
      <c r="H1183" s="132" t="s">
        <v>42</v>
      </c>
      <c r="I1183" s="133">
        <v>437</v>
      </c>
      <c r="J1183" s="134">
        <v>2</v>
      </c>
      <c r="K1183" s="135">
        <v>874</v>
      </c>
      <c r="M1183" s="137">
        <v>2</v>
      </c>
    </row>
    <row r="1184" spans="1:13">
      <c r="A1184" s="116" t="str">
        <f t="shared" si="95"/>
        <v>QUEEN PASTEL-blue</v>
      </c>
      <c r="B1184" s="116" t="str">
        <f t="shared" si="96"/>
        <v>QUEEN PASTEL</v>
      </c>
      <c r="C1184" s="116" t="str">
        <f t="shared" si="97"/>
        <v>blue</v>
      </c>
      <c r="D1184" s="116" t="str">
        <f t="shared" si="98"/>
        <v>Шляпа</v>
      </c>
      <c r="E1184" s="117" t="str">
        <f t="shared" si="94"/>
        <v>Шляпы</v>
      </c>
      <c r="F1184" s="130" t="s">
        <v>499</v>
      </c>
      <c r="G1184" s="131" t="s">
        <v>500</v>
      </c>
      <c r="H1184" s="132" t="s">
        <v>44</v>
      </c>
      <c r="I1184" s="133">
        <v>437</v>
      </c>
      <c r="J1184" s="134">
        <v>4</v>
      </c>
      <c r="K1184" s="135" t="s">
        <v>2697</v>
      </c>
      <c r="M1184" s="137">
        <v>4</v>
      </c>
    </row>
    <row r="1185" spans="1:13">
      <c r="A1185" s="116" t="str">
        <f t="shared" si="95"/>
        <v>QUEEN PASTEL-blue</v>
      </c>
      <c r="B1185" s="116" t="str">
        <f t="shared" si="96"/>
        <v>QUEEN PASTEL</v>
      </c>
      <c r="C1185" s="116" t="str">
        <f t="shared" si="97"/>
        <v>blue</v>
      </c>
      <c r="D1185" s="116" t="str">
        <f t="shared" si="98"/>
        <v>Шляпа</v>
      </c>
      <c r="E1185" s="117" t="str">
        <f t="shared" si="94"/>
        <v>Шляпы</v>
      </c>
      <c r="F1185" s="130" t="s">
        <v>501</v>
      </c>
      <c r="G1185" s="131" t="s">
        <v>500</v>
      </c>
      <c r="H1185" s="132" t="s">
        <v>42</v>
      </c>
      <c r="I1185" s="133">
        <v>437</v>
      </c>
      <c r="J1185" s="134">
        <v>2</v>
      </c>
      <c r="K1185" s="135">
        <v>874</v>
      </c>
      <c r="M1185" s="137">
        <v>2</v>
      </c>
    </row>
    <row r="1186" spans="1:13">
      <c r="A1186" s="116" t="str">
        <f t="shared" si="95"/>
        <v>QUEEN PIA-white</v>
      </c>
      <c r="B1186" s="116" t="str">
        <f t="shared" si="96"/>
        <v>QUEEN PIA</v>
      </c>
      <c r="C1186" s="116" t="str">
        <f t="shared" si="97"/>
        <v>white</v>
      </c>
      <c r="D1186" s="116" t="str">
        <f t="shared" si="98"/>
        <v>Шляпа</v>
      </c>
      <c r="E1186" s="117" t="str">
        <f t="shared" si="94"/>
        <v>Шляпы</v>
      </c>
      <c r="F1186" s="130" t="s">
        <v>502</v>
      </c>
      <c r="G1186" s="131" t="s">
        <v>503</v>
      </c>
      <c r="H1186" s="132" t="s">
        <v>44</v>
      </c>
      <c r="I1186" s="133">
        <v>381</v>
      </c>
      <c r="J1186" s="134">
        <v>1</v>
      </c>
      <c r="K1186" s="135">
        <v>381</v>
      </c>
      <c r="M1186" s="137">
        <v>1</v>
      </c>
    </row>
    <row r="1187" spans="1:13">
      <c r="A1187" s="116" t="str">
        <f t="shared" si="95"/>
        <v>QUEEN PIA-white</v>
      </c>
      <c r="B1187" s="116" t="str">
        <f t="shared" si="96"/>
        <v>QUEEN PIA</v>
      </c>
      <c r="C1187" s="116" t="str">
        <f t="shared" si="97"/>
        <v>white</v>
      </c>
      <c r="D1187" s="116" t="str">
        <f t="shared" si="98"/>
        <v>Шляпа</v>
      </c>
      <c r="E1187" s="117" t="str">
        <f t="shared" si="94"/>
        <v>Шляпы</v>
      </c>
      <c r="F1187" s="130" t="s">
        <v>2698</v>
      </c>
      <c r="G1187" s="131" t="s">
        <v>503</v>
      </c>
      <c r="H1187" s="132" t="s">
        <v>42</v>
      </c>
      <c r="I1187" s="133">
        <v>381</v>
      </c>
      <c r="J1187" s="134">
        <v>1</v>
      </c>
      <c r="K1187" s="135">
        <v>381</v>
      </c>
      <c r="M1187" s="137">
        <v>1</v>
      </c>
    </row>
    <row r="1188" spans="1:13">
      <c r="A1188" s="116" t="str">
        <f t="shared" si="95"/>
        <v>QUEEN PIA-black</v>
      </c>
      <c r="B1188" s="116" t="str">
        <f t="shared" si="96"/>
        <v>QUEEN PIA</v>
      </c>
      <c r="C1188" s="116" t="str">
        <f t="shared" si="97"/>
        <v>black</v>
      </c>
      <c r="D1188" s="116" t="str">
        <f t="shared" si="98"/>
        <v>Шляпа</v>
      </c>
      <c r="E1188" s="117" t="str">
        <f t="shared" si="94"/>
        <v>Шляпы</v>
      </c>
      <c r="F1188" s="130" t="s">
        <v>2699</v>
      </c>
      <c r="G1188" s="131" t="s">
        <v>2700</v>
      </c>
      <c r="H1188" s="132" t="s">
        <v>44</v>
      </c>
      <c r="I1188" s="133">
        <v>381</v>
      </c>
      <c r="J1188" s="134">
        <v>1</v>
      </c>
      <c r="K1188" s="135">
        <v>381</v>
      </c>
      <c r="M1188" s="137">
        <v>1</v>
      </c>
    </row>
    <row r="1189" spans="1:13">
      <c r="A1189" s="116" t="str">
        <f t="shared" si="95"/>
        <v>QUEEN PIA-black</v>
      </c>
      <c r="B1189" s="116" t="str">
        <f t="shared" si="96"/>
        <v>QUEEN PIA</v>
      </c>
      <c r="C1189" s="116" t="str">
        <f t="shared" si="97"/>
        <v>black</v>
      </c>
      <c r="D1189" s="116" t="str">
        <f t="shared" si="98"/>
        <v>Шляпа</v>
      </c>
      <c r="E1189" s="117" t="str">
        <f t="shared" si="94"/>
        <v>Шляпы</v>
      </c>
      <c r="F1189" s="130" t="s">
        <v>2701</v>
      </c>
      <c r="G1189" s="131" t="s">
        <v>2700</v>
      </c>
      <c r="H1189" s="132" t="s">
        <v>42</v>
      </c>
      <c r="I1189" s="133">
        <v>605</v>
      </c>
      <c r="J1189" s="134">
        <v>1</v>
      </c>
      <c r="K1189" s="135">
        <v>605</v>
      </c>
      <c r="M1189" s="137">
        <v>1</v>
      </c>
    </row>
    <row r="1190" spans="1:13">
      <c r="A1190" s="116" t="str">
        <f t="shared" si="95"/>
        <v>QUEEN ROLLS-beige</v>
      </c>
      <c r="B1190" s="116" t="str">
        <f t="shared" si="96"/>
        <v>QUEEN ROLLS</v>
      </c>
      <c r="C1190" s="116" t="str">
        <f t="shared" si="97"/>
        <v>beige</v>
      </c>
      <c r="D1190" s="116" t="str">
        <f t="shared" si="98"/>
        <v>Шляпа</v>
      </c>
      <c r="E1190" s="117" t="str">
        <f t="shared" si="94"/>
        <v>Шляпы</v>
      </c>
      <c r="F1190" s="130" t="s">
        <v>384</v>
      </c>
      <c r="G1190" s="131" t="s">
        <v>385</v>
      </c>
      <c r="H1190" s="132" t="s">
        <v>42</v>
      </c>
      <c r="I1190" s="133">
        <v>394</v>
      </c>
      <c r="J1190" s="134">
        <v>1</v>
      </c>
      <c r="K1190" s="135">
        <v>394</v>
      </c>
      <c r="M1190" s="137">
        <v>1</v>
      </c>
    </row>
    <row r="1191" spans="1:13">
      <c r="A1191" s="116" t="str">
        <f t="shared" si="95"/>
        <v>QUEEN SYRRAN-blue</v>
      </c>
      <c r="B1191" s="116" t="str">
        <f t="shared" si="96"/>
        <v>QUEEN SYRRAN</v>
      </c>
      <c r="C1191" s="116" t="str">
        <f t="shared" si="97"/>
        <v>blue</v>
      </c>
      <c r="D1191" s="116" t="str">
        <f t="shared" si="98"/>
        <v>Шляпа</v>
      </c>
      <c r="E1191" s="117" t="str">
        <f t="shared" si="94"/>
        <v>Шляпы</v>
      </c>
      <c r="F1191" s="130" t="s">
        <v>2702</v>
      </c>
      <c r="G1191" s="131" t="s">
        <v>792</v>
      </c>
      <c r="H1191" s="132" t="s">
        <v>42</v>
      </c>
      <c r="I1191" s="133">
        <v>879.65</v>
      </c>
      <c r="J1191" s="134">
        <v>12</v>
      </c>
      <c r="K1191" s="135" t="s">
        <v>1784</v>
      </c>
      <c r="M1191" s="137">
        <v>12</v>
      </c>
    </row>
    <row r="1192" spans="1:13">
      <c r="A1192" s="116" t="str">
        <f t="shared" si="95"/>
        <v>QUEEN SYRRAN-pink</v>
      </c>
      <c r="B1192" s="116" t="str">
        <f t="shared" si="96"/>
        <v>QUEEN SYRRAN</v>
      </c>
      <c r="C1192" s="116" t="str">
        <f t="shared" si="97"/>
        <v>pink</v>
      </c>
      <c r="D1192" s="116" t="str">
        <f t="shared" si="98"/>
        <v>Шляпа</v>
      </c>
      <c r="E1192" s="117" t="str">
        <f t="shared" si="94"/>
        <v>Шляпы</v>
      </c>
      <c r="F1192" s="130" t="s">
        <v>2703</v>
      </c>
      <c r="G1192" s="131" t="s">
        <v>2704</v>
      </c>
      <c r="H1192" s="132" t="s">
        <v>42</v>
      </c>
      <c r="I1192" s="133">
        <v>879.65</v>
      </c>
      <c r="J1192" s="134">
        <v>14</v>
      </c>
      <c r="K1192" s="135" t="s">
        <v>2068</v>
      </c>
      <c r="M1192" s="137">
        <v>14</v>
      </c>
    </row>
    <row r="1193" spans="1:13">
      <c r="A1193" s="116" t="str">
        <f t="shared" si="95"/>
        <v>QUEEN TOSCA-brown</v>
      </c>
      <c r="B1193" s="116" t="str">
        <f t="shared" si="96"/>
        <v>QUEEN TOSCA</v>
      </c>
      <c r="C1193" s="116" t="str">
        <f t="shared" si="97"/>
        <v>brown</v>
      </c>
      <c r="D1193" s="116" t="str">
        <f t="shared" si="98"/>
        <v>Шляпа</v>
      </c>
      <c r="E1193" s="117" t="str">
        <f t="shared" si="94"/>
        <v>Шляпы</v>
      </c>
      <c r="F1193" s="130" t="s">
        <v>504</v>
      </c>
      <c r="G1193" s="131" t="s">
        <v>505</v>
      </c>
      <c r="H1193" s="132" t="s">
        <v>44</v>
      </c>
      <c r="I1193" s="133">
        <v>437</v>
      </c>
      <c r="J1193" s="134">
        <v>2</v>
      </c>
      <c r="K1193" s="135">
        <v>874</v>
      </c>
      <c r="M1193" s="137">
        <v>2</v>
      </c>
    </row>
    <row r="1194" spans="1:13">
      <c r="A1194" s="116" t="str">
        <f t="shared" si="95"/>
        <v>QUEEN TOSCA-brown</v>
      </c>
      <c r="B1194" s="116" t="str">
        <f t="shared" si="96"/>
        <v>QUEEN TOSCA</v>
      </c>
      <c r="C1194" s="116" t="str">
        <f t="shared" si="97"/>
        <v>brown</v>
      </c>
      <c r="D1194" s="116" t="str">
        <f t="shared" si="98"/>
        <v>Шляпа</v>
      </c>
      <c r="E1194" s="117" t="str">
        <f t="shared" si="94"/>
        <v>Шляпы</v>
      </c>
      <c r="F1194" s="130" t="s">
        <v>506</v>
      </c>
      <c r="G1194" s="131" t="s">
        <v>505</v>
      </c>
      <c r="H1194" s="132" t="s">
        <v>42</v>
      </c>
      <c r="I1194" s="133">
        <v>437</v>
      </c>
      <c r="J1194" s="134">
        <v>2</v>
      </c>
      <c r="K1194" s="135">
        <v>874</v>
      </c>
      <c r="M1194" s="137">
        <v>2</v>
      </c>
    </row>
    <row r="1195" spans="1:13">
      <c r="A1195" s="116" t="str">
        <f t="shared" si="95"/>
        <v>QUEEN TOSCA-tobacco</v>
      </c>
      <c r="B1195" s="116" t="str">
        <f t="shared" si="96"/>
        <v>QUEEN TOSCA</v>
      </c>
      <c r="C1195" s="116" t="str">
        <f t="shared" si="97"/>
        <v>tobacco</v>
      </c>
      <c r="D1195" s="116" t="str">
        <f t="shared" si="98"/>
        <v>Шляпа</v>
      </c>
      <c r="E1195" s="117" t="str">
        <f t="shared" si="94"/>
        <v>Шляпы</v>
      </c>
      <c r="F1195" s="130" t="s">
        <v>386</v>
      </c>
      <c r="G1195" s="131" t="s">
        <v>387</v>
      </c>
      <c r="H1195" s="132" t="s">
        <v>42</v>
      </c>
      <c r="I1195" s="133">
        <v>692</v>
      </c>
      <c r="J1195" s="134">
        <v>1</v>
      </c>
      <c r="K1195" s="135">
        <v>692</v>
      </c>
      <c r="M1195" s="137">
        <v>1</v>
      </c>
    </row>
    <row r="1196" spans="1:13">
      <c r="A1196" s="116" t="str">
        <f t="shared" si="95"/>
        <v>QUEEN TOWN-mustard</v>
      </c>
      <c r="B1196" s="116" t="str">
        <f t="shared" si="96"/>
        <v>QUEEN TOWN</v>
      </c>
      <c r="C1196" s="116" t="str">
        <f t="shared" si="97"/>
        <v>mustard</v>
      </c>
      <c r="D1196" s="116" t="str">
        <f t="shared" si="98"/>
        <v>Шляпа</v>
      </c>
      <c r="E1196" s="117" t="str">
        <f t="shared" si="94"/>
        <v>Шляпы</v>
      </c>
      <c r="F1196" s="130" t="s">
        <v>765</v>
      </c>
      <c r="G1196" s="131" t="s">
        <v>766</v>
      </c>
      <c r="H1196" s="132" t="s">
        <v>41</v>
      </c>
      <c r="I1196" s="133" t="s">
        <v>1991</v>
      </c>
      <c r="J1196" s="134">
        <v>1</v>
      </c>
      <c r="K1196" s="135" t="s">
        <v>1992</v>
      </c>
      <c r="M1196" s="137">
        <v>1</v>
      </c>
    </row>
    <row r="1197" spans="1:13">
      <c r="A1197" s="116" t="str">
        <f t="shared" si="95"/>
        <v>REESE-natural</v>
      </c>
      <c r="B1197" s="116" t="str">
        <f t="shared" si="96"/>
        <v>REESE</v>
      </c>
      <c r="C1197" s="116" t="str">
        <f t="shared" si="97"/>
        <v>natural</v>
      </c>
      <c r="D1197" s="116" t="str">
        <f t="shared" si="98"/>
        <v>Шляпа</v>
      </c>
      <c r="E1197" s="117" t="str">
        <f t="shared" si="94"/>
        <v>Шляпы</v>
      </c>
      <c r="F1197" s="130" t="s">
        <v>787</v>
      </c>
      <c r="G1197" s="131" t="s">
        <v>2705</v>
      </c>
      <c r="H1197" s="132" t="s">
        <v>44</v>
      </c>
      <c r="I1197" s="133">
        <v>988.78</v>
      </c>
      <c r="J1197" s="134">
        <v>3</v>
      </c>
      <c r="K1197" s="135" t="s">
        <v>2569</v>
      </c>
      <c r="M1197" s="137">
        <v>3</v>
      </c>
    </row>
    <row r="1198" spans="1:13">
      <c r="A1198" s="116" t="str">
        <f t="shared" si="95"/>
        <v>REESE-natural</v>
      </c>
      <c r="B1198" s="116" t="str">
        <f t="shared" si="96"/>
        <v>REESE</v>
      </c>
      <c r="C1198" s="116" t="str">
        <f t="shared" si="97"/>
        <v>natural</v>
      </c>
      <c r="D1198" s="116" t="str">
        <f t="shared" si="98"/>
        <v>Шляпа</v>
      </c>
      <c r="E1198" s="117" t="str">
        <f t="shared" si="94"/>
        <v>Шляпы</v>
      </c>
      <c r="F1198" s="130" t="s">
        <v>2706</v>
      </c>
      <c r="G1198" s="131" t="s">
        <v>2705</v>
      </c>
      <c r="H1198" s="132" t="s">
        <v>42</v>
      </c>
      <c r="I1198" s="133">
        <v>988.78</v>
      </c>
      <c r="J1198" s="134">
        <v>9</v>
      </c>
      <c r="K1198" s="135" t="s">
        <v>2707</v>
      </c>
      <c r="M1198" s="137">
        <v>9</v>
      </c>
    </row>
    <row r="1199" spans="1:13">
      <c r="A1199" s="116" t="str">
        <f t="shared" si="95"/>
        <v>REESE-natural</v>
      </c>
      <c r="B1199" s="116" t="str">
        <f t="shared" si="96"/>
        <v>REESE</v>
      </c>
      <c r="C1199" s="116" t="str">
        <f t="shared" si="97"/>
        <v>natural</v>
      </c>
      <c r="D1199" s="116" t="str">
        <f t="shared" si="98"/>
        <v>Шляпа</v>
      </c>
      <c r="E1199" s="117" t="str">
        <f t="shared" si="94"/>
        <v>Шляпы</v>
      </c>
      <c r="F1199" s="130" t="s">
        <v>2708</v>
      </c>
      <c r="G1199" s="131" t="s">
        <v>2705</v>
      </c>
      <c r="H1199" s="132" t="s">
        <v>41</v>
      </c>
      <c r="I1199" s="133">
        <v>988.78</v>
      </c>
      <c r="J1199" s="134">
        <v>10</v>
      </c>
      <c r="K1199" s="135" t="s">
        <v>2709</v>
      </c>
      <c r="M1199" s="137">
        <v>10</v>
      </c>
    </row>
    <row r="1200" spans="1:13">
      <c r="A1200" s="116" t="str">
        <f t="shared" si="95"/>
        <v>REESE-natural</v>
      </c>
      <c r="B1200" s="116" t="str">
        <f t="shared" si="96"/>
        <v>REESE</v>
      </c>
      <c r="C1200" s="116" t="str">
        <f t="shared" si="97"/>
        <v>natural</v>
      </c>
      <c r="D1200" s="116" t="str">
        <f t="shared" si="98"/>
        <v>Шляпа</v>
      </c>
      <c r="E1200" s="117" t="str">
        <f t="shared" si="94"/>
        <v>Шляпы</v>
      </c>
      <c r="F1200" s="130" t="s">
        <v>2710</v>
      </c>
      <c r="G1200" s="131" t="s">
        <v>2705</v>
      </c>
      <c r="H1200" s="132" t="s">
        <v>43</v>
      </c>
      <c r="I1200" s="133">
        <v>988.78</v>
      </c>
      <c r="J1200" s="134">
        <v>2</v>
      </c>
      <c r="K1200" s="135" t="s">
        <v>2711</v>
      </c>
      <c r="M1200" s="137">
        <v>2</v>
      </c>
    </row>
    <row r="1201" spans="1:13">
      <c r="A1201" s="116" t="str">
        <f t="shared" si="95"/>
        <v>RICHARDO-brown</v>
      </c>
      <c r="B1201" s="116" t="str">
        <f t="shared" si="96"/>
        <v>RICHARDO</v>
      </c>
      <c r="C1201" s="116" t="str">
        <f t="shared" si="97"/>
        <v>brown</v>
      </c>
      <c r="D1201" s="116" t="str">
        <f t="shared" si="98"/>
        <v>Шляпа</v>
      </c>
      <c r="E1201" s="117" t="str">
        <f t="shared" si="94"/>
        <v>Шляпы</v>
      </c>
      <c r="F1201" s="130" t="s">
        <v>2712</v>
      </c>
      <c r="G1201" s="131" t="s">
        <v>2713</v>
      </c>
      <c r="H1201" s="132" t="s">
        <v>42</v>
      </c>
      <c r="I1201" s="133">
        <v>493.89</v>
      </c>
      <c r="J1201" s="134">
        <v>15</v>
      </c>
      <c r="K1201" s="135" t="s">
        <v>2714</v>
      </c>
      <c r="M1201" s="137">
        <v>15</v>
      </c>
    </row>
    <row r="1202" spans="1:13">
      <c r="A1202" s="116" t="str">
        <f t="shared" si="95"/>
        <v>RICHARDO-brown</v>
      </c>
      <c r="B1202" s="116" t="str">
        <f t="shared" si="96"/>
        <v>RICHARDO</v>
      </c>
      <c r="C1202" s="116" t="str">
        <f t="shared" si="97"/>
        <v>brown</v>
      </c>
      <c r="D1202" s="116" t="str">
        <f t="shared" si="98"/>
        <v>Шляпа</v>
      </c>
      <c r="E1202" s="117" t="str">
        <f t="shared" si="94"/>
        <v>Шляпы</v>
      </c>
      <c r="F1202" s="130" t="s">
        <v>2715</v>
      </c>
      <c r="G1202" s="131" t="s">
        <v>2713</v>
      </c>
      <c r="H1202" s="132" t="s">
        <v>41</v>
      </c>
      <c r="I1202" s="133">
        <v>493.89</v>
      </c>
      <c r="J1202" s="134">
        <v>10</v>
      </c>
      <c r="K1202" s="135" t="s">
        <v>2716</v>
      </c>
      <c r="M1202" s="137">
        <v>10</v>
      </c>
    </row>
    <row r="1203" spans="1:13">
      <c r="A1203" s="116" t="str">
        <f t="shared" si="95"/>
        <v>SCOTT-natural</v>
      </c>
      <c r="B1203" s="116" t="str">
        <f t="shared" si="96"/>
        <v>SCOTT</v>
      </c>
      <c r="C1203" s="116" t="str">
        <f t="shared" si="97"/>
        <v>natural</v>
      </c>
      <c r="D1203" s="116" t="str">
        <f t="shared" si="98"/>
        <v>Шляпа</v>
      </c>
      <c r="E1203" s="117" t="str">
        <f t="shared" si="94"/>
        <v>Шляпы</v>
      </c>
      <c r="F1203" s="130" t="s">
        <v>2717</v>
      </c>
      <c r="G1203" s="131" t="s">
        <v>2718</v>
      </c>
      <c r="H1203" s="132" t="s">
        <v>44</v>
      </c>
      <c r="I1203" s="133">
        <v>988.78</v>
      </c>
      <c r="J1203" s="134">
        <v>3</v>
      </c>
      <c r="K1203" s="135" t="s">
        <v>2569</v>
      </c>
      <c r="M1203" s="137">
        <v>3</v>
      </c>
    </row>
    <row r="1204" spans="1:13">
      <c r="A1204" s="116" t="str">
        <f t="shared" si="95"/>
        <v>SCOTT-natural</v>
      </c>
      <c r="B1204" s="116" t="str">
        <f t="shared" si="96"/>
        <v>SCOTT</v>
      </c>
      <c r="C1204" s="116" t="str">
        <f t="shared" si="97"/>
        <v>natural</v>
      </c>
      <c r="D1204" s="116" t="str">
        <f t="shared" si="98"/>
        <v>Шляпа</v>
      </c>
      <c r="E1204" s="117" t="str">
        <f t="shared" si="94"/>
        <v>Шляпы</v>
      </c>
      <c r="F1204" s="130" t="s">
        <v>2719</v>
      </c>
      <c r="G1204" s="131" t="s">
        <v>2718</v>
      </c>
      <c r="H1204" s="132" t="s">
        <v>42</v>
      </c>
      <c r="I1204" s="133">
        <v>988.78</v>
      </c>
      <c r="J1204" s="134">
        <v>6</v>
      </c>
      <c r="K1204" s="135" t="s">
        <v>2658</v>
      </c>
      <c r="M1204" s="137">
        <v>6</v>
      </c>
    </row>
    <row r="1205" spans="1:13">
      <c r="A1205" s="116" t="str">
        <f t="shared" si="95"/>
        <v>SCOTT-natural</v>
      </c>
      <c r="B1205" s="116" t="str">
        <f t="shared" si="96"/>
        <v>SCOTT</v>
      </c>
      <c r="C1205" s="116" t="str">
        <f t="shared" si="97"/>
        <v>natural</v>
      </c>
      <c r="D1205" s="116" t="str">
        <f t="shared" si="98"/>
        <v>Шляпа</v>
      </c>
      <c r="E1205" s="117" t="str">
        <f t="shared" si="94"/>
        <v>Шляпы</v>
      </c>
      <c r="F1205" s="130" t="s">
        <v>2720</v>
      </c>
      <c r="G1205" s="131" t="s">
        <v>2718</v>
      </c>
      <c r="H1205" s="132" t="s">
        <v>41</v>
      </c>
      <c r="I1205" s="133">
        <v>988.78</v>
      </c>
      <c r="J1205" s="134">
        <v>5</v>
      </c>
      <c r="K1205" s="135" t="s">
        <v>2721</v>
      </c>
      <c r="M1205" s="137">
        <v>5</v>
      </c>
    </row>
    <row r="1206" spans="1:13">
      <c r="A1206" s="116" t="str">
        <f t="shared" si="95"/>
        <v>SCOTT-natural</v>
      </c>
      <c r="B1206" s="116" t="str">
        <f t="shared" si="96"/>
        <v>SCOTT</v>
      </c>
      <c r="C1206" s="116" t="str">
        <f t="shared" si="97"/>
        <v>natural</v>
      </c>
      <c r="D1206" s="116" t="str">
        <f t="shared" si="98"/>
        <v>Шляпа</v>
      </c>
      <c r="E1206" s="117" t="str">
        <f t="shared" si="94"/>
        <v>Шляпы</v>
      </c>
      <c r="F1206" s="130" t="s">
        <v>2722</v>
      </c>
      <c r="G1206" s="131" t="s">
        <v>2718</v>
      </c>
      <c r="H1206" s="132" t="s">
        <v>43</v>
      </c>
      <c r="I1206" s="133">
        <v>988.78</v>
      </c>
      <c r="J1206" s="134">
        <v>3</v>
      </c>
      <c r="K1206" s="135" t="s">
        <v>2569</v>
      </c>
      <c r="M1206" s="137">
        <v>3</v>
      </c>
    </row>
    <row r="1207" spans="1:13">
      <c r="A1207" s="116" t="str">
        <f t="shared" si="95"/>
        <v>TENERE-natural</v>
      </c>
      <c r="B1207" s="116" t="str">
        <f t="shared" si="96"/>
        <v>TENERE</v>
      </c>
      <c r="C1207" s="116" t="str">
        <f t="shared" si="97"/>
        <v>natural</v>
      </c>
      <c r="D1207" s="116" t="str">
        <f t="shared" si="98"/>
        <v>Шляпа</v>
      </c>
      <c r="E1207" s="117" t="str">
        <f t="shared" si="94"/>
        <v>Шляпы</v>
      </c>
      <c r="F1207" s="130" t="s">
        <v>2723</v>
      </c>
      <c r="G1207" s="131" t="s">
        <v>2724</v>
      </c>
      <c r="H1207" s="132" t="s">
        <v>44</v>
      </c>
      <c r="I1207" s="133">
        <v>675.63</v>
      </c>
      <c r="J1207" s="134">
        <v>3</v>
      </c>
      <c r="K1207" s="135" t="s">
        <v>2456</v>
      </c>
      <c r="M1207" s="137">
        <v>3</v>
      </c>
    </row>
    <row r="1208" spans="1:13">
      <c r="A1208" s="116" t="str">
        <f t="shared" si="95"/>
        <v>TENERE-natural</v>
      </c>
      <c r="B1208" s="116" t="str">
        <f t="shared" si="96"/>
        <v>TENERE</v>
      </c>
      <c r="C1208" s="116" t="str">
        <f t="shared" si="97"/>
        <v>natural</v>
      </c>
      <c r="D1208" s="116" t="str">
        <f t="shared" si="98"/>
        <v>Шляпа</v>
      </c>
      <c r="E1208" s="117" t="str">
        <f t="shared" si="94"/>
        <v>Шляпы</v>
      </c>
      <c r="F1208" s="130" t="s">
        <v>2725</v>
      </c>
      <c r="G1208" s="131" t="s">
        <v>2724</v>
      </c>
      <c r="H1208" s="132" t="s">
        <v>42</v>
      </c>
      <c r="I1208" s="133">
        <v>675.63</v>
      </c>
      <c r="J1208" s="134">
        <v>6</v>
      </c>
      <c r="K1208" s="135" t="s">
        <v>2726</v>
      </c>
      <c r="M1208" s="137">
        <v>6</v>
      </c>
    </row>
    <row r="1209" spans="1:13">
      <c r="A1209" s="116" t="str">
        <f t="shared" si="95"/>
        <v>TENERE-natural</v>
      </c>
      <c r="B1209" s="116" t="str">
        <f t="shared" si="96"/>
        <v>TENERE</v>
      </c>
      <c r="C1209" s="116" t="str">
        <f t="shared" si="97"/>
        <v>natural</v>
      </c>
      <c r="D1209" s="116" t="str">
        <f t="shared" si="98"/>
        <v>Шляпа</v>
      </c>
      <c r="E1209" s="117" t="str">
        <f t="shared" si="94"/>
        <v>Шляпы</v>
      </c>
      <c r="F1209" s="130" t="s">
        <v>2727</v>
      </c>
      <c r="G1209" s="131" t="s">
        <v>2724</v>
      </c>
      <c r="H1209" s="132" t="s">
        <v>41</v>
      </c>
      <c r="I1209" s="133">
        <v>675.63</v>
      </c>
      <c r="J1209" s="134">
        <v>7</v>
      </c>
      <c r="K1209" s="135" t="s">
        <v>2084</v>
      </c>
      <c r="M1209" s="137">
        <v>7</v>
      </c>
    </row>
    <row r="1210" spans="1:13">
      <c r="A1210" s="116" t="str">
        <f t="shared" si="95"/>
        <v>TENERE-natural</v>
      </c>
      <c r="B1210" s="116" t="str">
        <f t="shared" si="96"/>
        <v>TENERE</v>
      </c>
      <c r="C1210" s="116" t="str">
        <f t="shared" si="97"/>
        <v>natural</v>
      </c>
      <c r="D1210" s="116" t="str">
        <f t="shared" si="98"/>
        <v>Шляпа</v>
      </c>
      <c r="E1210" s="117" t="str">
        <f t="shared" si="94"/>
        <v>Шляпы</v>
      </c>
      <c r="F1210" s="130" t="s">
        <v>2728</v>
      </c>
      <c r="G1210" s="131" t="s">
        <v>2724</v>
      </c>
      <c r="H1210" s="132" t="s">
        <v>43</v>
      </c>
      <c r="I1210" s="133">
        <v>675.63</v>
      </c>
      <c r="J1210" s="134">
        <v>2</v>
      </c>
      <c r="K1210" s="135" t="s">
        <v>2729</v>
      </c>
      <c r="M1210" s="137">
        <v>2</v>
      </c>
    </row>
    <row r="1211" spans="1:13">
      <c r="A1211" s="116" t="str">
        <f t="shared" si="95"/>
        <v>TENERE-tobacco</v>
      </c>
      <c r="B1211" s="116" t="str">
        <f t="shared" si="96"/>
        <v>TENERE</v>
      </c>
      <c r="C1211" s="116" t="str">
        <f t="shared" si="97"/>
        <v>tobacco</v>
      </c>
      <c r="D1211" s="116" t="str">
        <f t="shared" si="98"/>
        <v>Шляпа</v>
      </c>
      <c r="E1211" s="117" t="str">
        <f t="shared" si="94"/>
        <v>Шляпы</v>
      </c>
      <c r="F1211" s="130" t="s">
        <v>2730</v>
      </c>
      <c r="G1211" s="131" t="s">
        <v>2731</v>
      </c>
      <c r="H1211" s="132" t="s">
        <v>44</v>
      </c>
      <c r="I1211" s="133">
        <v>675.63</v>
      </c>
      <c r="J1211" s="134">
        <v>4</v>
      </c>
      <c r="K1211" s="135" t="s">
        <v>2460</v>
      </c>
      <c r="M1211" s="137">
        <v>4</v>
      </c>
    </row>
    <row r="1212" spans="1:13">
      <c r="A1212" s="116" t="str">
        <f t="shared" si="95"/>
        <v>TENERE-tobacco</v>
      </c>
      <c r="B1212" s="116" t="str">
        <f t="shared" si="96"/>
        <v>TENERE</v>
      </c>
      <c r="C1212" s="116" t="str">
        <f t="shared" si="97"/>
        <v>tobacco</v>
      </c>
      <c r="D1212" s="116" t="str">
        <f t="shared" si="98"/>
        <v>Шляпа</v>
      </c>
      <c r="E1212" s="117" t="str">
        <f t="shared" si="94"/>
        <v>Шляпы</v>
      </c>
      <c r="F1212" s="130" t="s">
        <v>2732</v>
      </c>
      <c r="G1212" s="131" t="s">
        <v>2731</v>
      </c>
      <c r="H1212" s="132" t="s">
        <v>42</v>
      </c>
      <c r="I1212" s="133">
        <v>675.63</v>
      </c>
      <c r="J1212" s="134">
        <v>5</v>
      </c>
      <c r="K1212" s="135" t="s">
        <v>2458</v>
      </c>
      <c r="M1212" s="137">
        <v>5</v>
      </c>
    </row>
    <row r="1213" spans="1:13">
      <c r="A1213" s="116" t="str">
        <f t="shared" si="95"/>
        <v>TENERE-tobacco</v>
      </c>
      <c r="B1213" s="116" t="str">
        <f t="shared" si="96"/>
        <v>TENERE</v>
      </c>
      <c r="C1213" s="116" t="str">
        <f t="shared" si="97"/>
        <v>tobacco</v>
      </c>
      <c r="D1213" s="116" t="str">
        <f t="shared" si="98"/>
        <v>Шляпа</v>
      </c>
      <c r="E1213" s="117" t="str">
        <f t="shared" si="94"/>
        <v>Шляпы</v>
      </c>
      <c r="F1213" s="130" t="s">
        <v>2733</v>
      </c>
      <c r="G1213" s="131" t="s">
        <v>2731</v>
      </c>
      <c r="H1213" s="132" t="s">
        <v>41</v>
      </c>
      <c r="I1213" s="133">
        <v>675.63</v>
      </c>
      <c r="J1213" s="134">
        <v>4</v>
      </c>
      <c r="K1213" s="135" t="s">
        <v>2460</v>
      </c>
      <c r="M1213" s="137">
        <v>4</v>
      </c>
    </row>
    <row r="1214" spans="1:13">
      <c r="A1214" s="116" t="str">
        <f t="shared" si="95"/>
        <v>TENERE-tobacco</v>
      </c>
      <c r="B1214" s="116" t="str">
        <f t="shared" si="96"/>
        <v>TENERE</v>
      </c>
      <c r="C1214" s="116" t="str">
        <f t="shared" si="97"/>
        <v>tobacco</v>
      </c>
      <c r="D1214" s="116" t="str">
        <f t="shared" si="98"/>
        <v>Шляпа</v>
      </c>
      <c r="E1214" s="117" t="str">
        <f t="shared" si="94"/>
        <v>Шляпы</v>
      </c>
      <c r="F1214" s="130" t="s">
        <v>2734</v>
      </c>
      <c r="G1214" s="131" t="s">
        <v>2731</v>
      </c>
      <c r="H1214" s="132" t="s">
        <v>43</v>
      </c>
      <c r="I1214" s="133">
        <v>675.63</v>
      </c>
      <c r="J1214" s="134">
        <v>2</v>
      </c>
      <c r="K1214" s="135" t="s">
        <v>2729</v>
      </c>
      <c r="M1214" s="137">
        <v>2</v>
      </c>
    </row>
    <row r="1215" spans="1:13">
      <c r="A1215" s="116" t="str">
        <f t="shared" si="95"/>
        <v>TULUM-denim</v>
      </c>
      <c r="B1215" s="116" t="str">
        <f t="shared" si="96"/>
        <v>TULUM</v>
      </c>
      <c r="C1215" s="116" t="str">
        <f t="shared" si="97"/>
        <v>denim</v>
      </c>
      <c r="D1215" s="116" t="str">
        <f t="shared" si="98"/>
        <v>Шляпа</v>
      </c>
      <c r="E1215" s="117" t="str">
        <f t="shared" si="94"/>
        <v>Шляпы</v>
      </c>
      <c r="F1215" s="130" t="s">
        <v>2735</v>
      </c>
      <c r="G1215" s="131" t="s">
        <v>2736</v>
      </c>
      <c r="H1215" s="132" t="s">
        <v>44</v>
      </c>
      <c r="I1215" s="133">
        <v>511.47</v>
      </c>
      <c r="J1215" s="134">
        <v>3</v>
      </c>
      <c r="K1215" s="135" t="s">
        <v>2737</v>
      </c>
      <c r="M1215" s="137">
        <v>3</v>
      </c>
    </row>
    <row r="1216" spans="1:13">
      <c r="A1216" s="116" t="str">
        <f t="shared" si="95"/>
        <v>TULUM-denim</v>
      </c>
      <c r="B1216" s="116" t="str">
        <f t="shared" si="96"/>
        <v>TULUM</v>
      </c>
      <c r="C1216" s="116" t="str">
        <f t="shared" si="97"/>
        <v>denim</v>
      </c>
      <c r="D1216" s="116" t="str">
        <f t="shared" si="98"/>
        <v>Шляпа</v>
      </c>
      <c r="E1216" s="117" t="str">
        <f t="shared" si="94"/>
        <v>Шляпы</v>
      </c>
      <c r="F1216" s="130" t="s">
        <v>2738</v>
      </c>
      <c r="G1216" s="131" t="s">
        <v>2736</v>
      </c>
      <c r="H1216" s="132" t="s">
        <v>42</v>
      </c>
      <c r="I1216" s="133">
        <v>511.47</v>
      </c>
      <c r="J1216" s="134">
        <v>2</v>
      </c>
      <c r="K1216" s="135" t="s">
        <v>2408</v>
      </c>
      <c r="M1216" s="137">
        <v>2</v>
      </c>
    </row>
    <row r="1217" spans="1:13">
      <c r="A1217" s="116" t="str">
        <f t="shared" si="95"/>
        <v>TULUM-black</v>
      </c>
      <c r="B1217" s="116" t="str">
        <f t="shared" si="96"/>
        <v>TULUM</v>
      </c>
      <c r="C1217" s="116" t="str">
        <f t="shared" si="97"/>
        <v>black</v>
      </c>
      <c r="D1217" s="116" t="str">
        <f t="shared" si="98"/>
        <v>Шляпа</v>
      </c>
      <c r="E1217" s="117" t="str">
        <f t="shared" si="94"/>
        <v>Шляпы</v>
      </c>
      <c r="F1217" s="130" t="s">
        <v>2739</v>
      </c>
      <c r="G1217" s="131" t="s">
        <v>2740</v>
      </c>
      <c r="H1217" s="132" t="s">
        <v>44</v>
      </c>
      <c r="I1217" s="133">
        <v>511.47</v>
      </c>
      <c r="J1217" s="134">
        <v>5</v>
      </c>
      <c r="K1217" s="135" t="s">
        <v>2741</v>
      </c>
      <c r="M1217" s="137">
        <v>5</v>
      </c>
    </row>
    <row r="1218" spans="1:13">
      <c r="A1218" s="116" t="str">
        <f t="shared" si="95"/>
        <v>TULUM-black</v>
      </c>
      <c r="B1218" s="116" t="str">
        <f t="shared" si="96"/>
        <v>TULUM</v>
      </c>
      <c r="C1218" s="116" t="str">
        <f t="shared" si="97"/>
        <v>black</v>
      </c>
      <c r="D1218" s="116" t="str">
        <f t="shared" si="98"/>
        <v>Шляпа</v>
      </c>
      <c r="E1218" s="117" t="str">
        <f t="shared" ref="E1218:E1281" si="99">VLOOKUP(D1218,N:O,2,0)</f>
        <v>Шляпы</v>
      </c>
      <c r="F1218" s="130" t="s">
        <v>2742</v>
      </c>
      <c r="G1218" s="131" t="s">
        <v>2740</v>
      </c>
      <c r="H1218" s="132" t="s">
        <v>42</v>
      </c>
      <c r="I1218" s="133">
        <v>511.47</v>
      </c>
      <c r="J1218" s="134">
        <v>15</v>
      </c>
      <c r="K1218" s="135" t="s">
        <v>2743</v>
      </c>
      <c r="M1218" s="137">
        <v>15</v>
      </c>
    </row>
    <row r="1219" spans="1:13">
      <c r="A1219" s="116" t="str">
        <f t="shared" ref="A1219:A1220" si="100">B1219&amp;"-"&amp;C1219</f>
        <v>TULUM-black</v>
      </c>
      <c r="B1219" s="116" t="str">
        <f t="shared" ref="B1219:B1220" si="101">_xlfn.LET(_xlpm.START,FIND("арт. ",G1219)+5,_xlpm.END,FIND("(",G1219,_xlpm.START),_xlpm.Result,TRIM(MID(G1219,_xlpm.START,_xlpm.END-_xlpm.START)),IFERROR(VALUE(_xlpm.Result),_xlpm.Result))</f>
        <v>TULUM</v>
      </c>
      <c r="C1219" s="116" t="str">
        <f t="shared" ref="C1219:C1220" si="102">IF(OR(G1219&lt;&gt;""),
_xlfn.LET(_xlpm.registr,NOT(0),
_xlpm.include,NOT(NOT(0)),
_xlpm.in,IF(_xlpm.registr,LOWER("{"),"{"),
_xlpm.out,IF(_xlpm.registr,LOWER("}"),"}"),
_xlpm.Target,IF(_xlpm.registr,LOWER(G1219),$B1219),
_xlpm.Start,IF(_xlpm.in="",1,FIND(_xlpm.in,_xlpm.Target)+IF(_xlpm.include,0,LEN(_xlpm.in))),
_xlpm.End,IF(_xlpm.out="",LEN(_xlpm.Target)+1+_xlpm.Start,FIND(_xlpm.out,_xlpm.Target,_xlpm.Start+1)),
_xlpm.Result,TRIM(MID(G1219,_xlpm.Start,_xlpm.End-_xlpm.Start+IF(_xlpm.include,LEN(_xlpm.out),0))),
IFERROR(_xlpm.Result,"Не найдено")
),"")</f>
        <v>black</v>
      </c>
      <c r="D1219" s="116" t="str">
        <f t="shared" ref="D1219:D1220" si="103">_xlfn.LET(_xlpm.START,1,_xlpm.END,FIND(MID($R$1,1,1),G1219),TRIM(MID(G1219,_xlpm.START,_xlpm.END-_xlpm.START)))</f>
        <v>Шляпа</v>
      </c>
      <c r="E1219" s="117" t="str">
        <f t="shared" si="99"/>
        <v>Шляпы</v>
      </c>
      <c r="F1219" s="130" t="s">
        <v>2744</v>
      </c>
      <c r="G1219" s="131" t="s">
        <v>2740</v>
      </c>
      <c r="H1219" s="132" t="s">
        <v>41</v>
      </c>
      <c r="I1219" s="133">
        <v>511.47</v>
      </c>
      <c r="J1219" s="134">
        <v>10</v>
      </c>
      <c r="K1219" s="135" t="s">
        <v>2745</v>
      </c>
      <c r="M1219" s="137">
        <v>10</v>
      </c>
    </row>
    <row r="1220" spans="1:13">
      <c r="A1220" s="116" t="str">
        <f t="shared" si="100"/>
        <v>TULUM-black</v>
      </c>
      <c r="B1220" s="116" t="str">
        <f t="shared" si="101"/>
        <v>TULUM</v>
      </c>
      <c r="C1220" s="116" t="str">
        <f t="shared" si="102"/>
        <v>black</v>
      </c>
      <c r="D1220" s="116" t="str">
        <f t="shared" si="103"/>
        <v>Шляпа</v>
      </c>
      <c r="E1220" s="117" t="str">
        <f t="shared" si="99"/>
        <v>Шляпы</v>
      </c>
      <c r="F1220" s="130" t="s">
        <v>2746</v>
      </c>
      <c r="G1220" s="131" t="s">
        <v>2740</v>
      </c>
      <c r="H1220" s="132" t="s">
        <v>43</v>
      </c>
      <c r="I1220" s="133">
        <v>511.47</v>
      </c>
      <c r="J1220" s="134">
        <v>4</v>
      </c>
      <c r="K1220" s="135" t="s">
        <v>2411</v>
      </c>
      <c r="M1220" s="1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order</vt:lpstr>
      <vt:lpstr>наличие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dcterms:created xsi:type="dcterms:W3CDTF">2014-01-22T09:42:24Z</dcterms:created>
  <dcterms:modified xsi:type="dcterms:W3CDTF">2022-02-02T15:10:01Z</dcterms:modified>
</cp:coreProperties>
</file>